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B579F41-DE89-4D14-AE04-226F74D15377}" xr6:coauthVersionLast="45" xr6:coauthVersionMax="45" xr10:uidLastSave="{00000000-0000-0000-0000-000000000000}"/>
  <bookViews>
    <workbookView xWindow="12015" yWindow="0" windowWidth="7635" windowHeight="10800" tabRatio="844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D182" i="1"/>
  <c r="E4352" i="3"/>
  <c r="E4345" i="3"/>
  <c r="E4346" i="3"/>
  <c r="E4366" i="3"/>
  <c r="E4365" i="3"/>
  <c r="E4361" i="3"/>
  <c r="E4357" i="3"/>
  <c r="E4350" i="3"/>
  <c r="E4348" i="3"/>
  <c r="E4368" i="3"/>
  <c r="E4367" i="3"/>
  <c r="E4360" i="3"/>
  <c r="P183" i="1"/>
  <c r="D183" i="1"/>
  <c r="C183" i="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2" i="11"/>
  <c r="L182" i="11"/>
  <c r="J182" i="11"/>
  <c r="D182" i="11"/>
  <c r="L181" i="11"/>
  <c r="J181" i="11"/>
  <c r="D181" i="11"/>
  <c r="L180" i="11"/>
  <c r="J180" i="11"/>
  <c r="D180" i="11"/>
  <c r="L179" i="11"/>
  <c r="J179" i="11"/>
  <c r="D179" i="11"/>
  <c r="L178" i="11"/>
  <c r="J178" i="11"/>
  <c r="D178" i="11"/>
  <c r="L177" i="11"/>
  <c r="J177" i="11"/>
  <c r="D177" i="11"/>
  <c r="L176" i="11"/>
  <c r="J176" i="11"/>
  <c r="D176" i="11"/>
  <c r="L175" i="11"/>
  <c r="J175" i="11"/>
  <c r="D175" i="11"/>
  <c r="L174" i="11"/>
  <c r="J174" i="11"/>
  <c r="L173" i="11"/>
  <c r="J173" i="11" s="1"/>
  <c r="D173" i="11"/>
  <c r="L172" i="11"/>
  <c r="J172" i="11" s="1"/>
  <c r="D172" i="11"/>
  <c r="L171" i="11"/>
  <c r="J171" i="11" s="1"/>
  <c r="D171" i="11"/>
  <c r="Q170" i="11"/>
  <c r="L170" i="11"/>
  <c r="J170" i="11" s="1"/>
  <c r="D170" i="11"/>
  <c r="Q169" i="11"/>
  <c r="L169" i="11"/>
  <c r="J169" i="11"/>
  <c r="I169" i="1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D169" i="11"/>
  <c r="Q168" i="11"/>
  <c r="L168" i="11"/>
  <c r="J168" i="11"/>
  <c r="D168" i="11"/>
  <c r="Q167" i="11"/>
  <c r="L167" i="11"/>
  <c r="J167" i="11"/>
  <c r="I167" i="11"/>
  <c r="D167" i="11"/>
  <c r="Q166" i="11"/>
  <c r="L166" i="11"/>
  <c r="J166" i="11" s="1"/>
  <c r="D166" i="11"/>
  <c r="Q165" i="11"/>
  <c r="L165" i="11"/>
  <c r="J165" i="11" s="1"/>
  <c r="D165" i="11"/>
  <c r="Q164" i="11"/>
  <c r="L164" i="11"/>
  <c r="J164" i="11" s="1"/>
  <c r="D164" i="11"/>
  <c r="Q163" i="11"/>
  <c r="L163" i="11"/>
  <c r="J163" i="11" s="1"/>
  <c r="I163" i="11"/>
  <c r="D163" i="11"/>
  <c r="Q162" i="11"/>
  <c r="L162" i="11"/>
  <c r="J162" i="11" s="1"/>
  <c r="D162" i="11"/>
  <c r="R161" i="11"/>
  <c r="Q161" i="11"/>
  <c r="L161" i="11"/>
  <c r="J161" i="11"/>
  <c r="R160" i="11"/>
  <c r="Q160" i="11"/>
  <c r="L160" i="11"/>
  <c r="J160" i="11"/>
  <c r="R159" i="11"/>
  <c r="Q159" i="11"/>
  <c r="L159" i="11"/>
  <c r="J159" i="11"/>
  <c r="I159" i="11"/>
  <c r="R158" i="11"/>
  <c r="Q158" i="11"/>
  <c r="L158" i="11"/>
  <c r="J158" i="11"/>
  <c r="R157" i="11"/>
  <c r="Q157" i="11"/>
  <c r="L157" i="11"/>
  <c r="J157" i="11"/>
  <c r="D157" i="11"/>
  <c r="R156" i="11"/>
  <c r="Q156" i="11"/>
  <c r="L156" i="11"/>
  <c r="J156" i="11" s="1"/>
  <c r="I156" i="11"/>
  <c r="I157" i="11" s="1"/>
  <c r="D156" i="11"/>
  <c r="R155" i="11"/>
  <c r="Q155" i="11"/>
  <c r="L155" i="11"/>
  <c r="J155" i="11"/>
  <c r="R154" i="11"/>
  <c r="Q154" i="11"/>
  <c r="L154" i="11"/>
  <c r="J154" i="11"/>
  <c r="E154" i="11"/>
  <c r="E155" i="11" s="1"/>
  <c r="D154" i="11"/>
  <c r="R153" i="11"/>
  <c r="Q153" i="11"/>
  <c r="L153" i="11"/>
  <c r="J153" i="11" s="1"/>
  <c r="D153" i="11"/>
  <c r="R152" i="11"/>
  <c r="Q152" i="11"/>
  <c r="L152" i="11"/>
  <c r="J152" i="11" s="1"/>
  <c r="I152" i="11"/>
  <c r="D152" i="11"/>
  <c r="R151" i="11"/>
  <c r="Q151" i="11"/>
  <c r="L151" i="11"/>
  <c r="J151" i="11"/>
  <c r="E151" i="11"/>
  <c r="D151" i="11"/>
  <c r="R150" i="11"/>
  <c r="Q150" i="11"/>
  <c r="L150" i="11"/>
  <c r="J150" i="11"/>
  <c r="E150" i="11"/>
  <c r="R149" i="11"/>
  <c r="Q149" i="11"/>
  <c r="L149" i="11"/>
  <c r="J149" i="11"/>
  <c r="D149" i="11"/>
  <c r="R148" i="11"/>
  <c r="Q148" i="11"/>
  <c r="L148" i="11"/>
  <c r="I148" i="11"/>
  <c r="D148" i="11"/>
  <c r="R147" i="11"/>
  <c r="Q147" i="11"/>
  <c r="L147" i="11"/>
  <c r="J147" i="11" s="1"/>
  <c r="Q146" i="11"/>
  <c r="L146" i="11"/>
  <c r="J146" i="11" s="1"/>
  <c r="Q145" i="11"/>
  <c r="I145" i="11"/>
  <c r="D145" i="11"/>
  <c r="C145" i="11"/>
  <c r="Q144" i="11"/>
  <c r="D144" i="11"/>
  <c r="R143" i="11"/>
  <c r="Q143" i="11"/>
  <c r="I143" i="11"/>
  <c r="E143" i="11"/>
  <c r="E144" i="11" s="1"/>
  <c r="C143" i="11"/>
  <c r="C144" i="11" s="1"/>
  <c r="S142" i="11"/>
  <c r="R142" i="11"/>
  <c r="C142" i="11"/>
  <c r="S141" i="11"/>
  <c r="R141" i="11"/>
  <c r="Q141" i="11"/>
  <c r="E141" i="11"/>
  <c r="E142" i="11" s="1"/>
  <c r="T142" i="11" s="1"/>
  <c r="Q140" i="11"/>
  <c r="R139" i="11"/>
  <c r="L139" i="11"/>
  <c r="B139" i="11"/>
  <c r="R146" i="11" s="1"/>
  <c r="R138" i="11"/>
  <c r="Q138" i="11"/>
  <c r="C138" i="11"/>
  <c r="C139" i="11" s="1"/>
  <c r="T137" i="11"/>
  <c r="S137" i="11"/>
  <c r="R137" i="11"/>
  <c r="Q137" i="11"/>
  <c r="L137" i="11"/>
  <c r="J137" i="11" s="1"/>
  <c r="S136" i="11"/>
  <c r="R136" i="11"/>
  <c r="L136" i="11"/>
  <c r="C136" i="11"/>
  <c r="T136" i="11" s="1"/>
  <c r="T135" i="11"/>
  <c r="S135" i="11"/>
  <c r="R135" i="11"/>
  <c r="Q135" i="11"/>
  <c r="L135" i="11"/>
  <c r="T134" i="11"/>
  <c r="S134" i="11"/>
  <c r="R134" i="11"/>
  <c r="Q134" i="11"/>
  <c r="L134" i="11"/>
  <c r="T133" i="11"/>
  <c r="S133" i="11"/>
  <c r="R133" i="11"/>
  <c r="Q133" i="11"/>
  <c r="M133" i="11"/>
  <c r="T132" i="11"/>
  <c r="S132" i="11"/>
  <c r="R132" i="11"/>
  <c r="M132" i="11"/>
  <c r="T131" i="11"/>
  <c r="S131" i="11"/>
  <c r="R131" i="11"/>
  <c r="M131" i="11"/>
  <c r="T130" i="11"/>
  <c r="S130" i="11"/>
  <c r="R130" i="11"/>
  <c r="Q130" i="11"/>
  <c r="T129" i="11"/>
  <c r="S129" i="11"/>
  <c r="R129" i="11"/>
  <c r="Q129" i="11"/>
  <c r="T128" i="11"/>
  <c r="S128" i="11"/>
  <c r="R128" i="11"/>
  <c r="Q128" i="11"/>
  <c r="T127" i="11"/>
  <c r="S127" i="11"/>
  <c r="R127" i="11"/>
  <c r="Q127" i="11"/>
  <c r="L127" i="11"/>
  <c r="R126" i="11"/>
  <c r="Q126" i="11"/>
  <c r="R125" i="11"/>
  <c r="Q125" i="11"/>
  <c r="R124" i="11"/>
  <c r="Q124" i="11"/>
  <c r="M124" i="11"/>
  <c r="C124" i="11"/>
  <c r="C125" i="11" s="1"/>
  <c r="R123" i="11"/>
  <c r="Q123" i="11"/>
  <c r="L123" i="11"/>
  <c r="J123" i="11" s="1"/>
  <c r="E123" i="11"/>
  <c r="T123" i="11" s="1"/>
  <c r="C123" i="11"/>
  <c r="R122" i="11"/>
  <c r="Q122" i="11"/>
  <c r="E122" i="11"/>
  <c r="T122" i="11" s="1"/>
  <c r="C122" i="11"/>
  <c r="S122" i="11" s="1"/>
  <c r="T121" i="11"/>
  <c r="S121" i="11"/>
  <c r="R121" i="11"/>
  <c r="Q121" i="11"/>
  <c r="L121" i="11"/>
  <c r="R120" i="11"/>
  <c r="L120" i="11"/>
  <c r="E120" i="11"/>
  <c r="R119" i="11"/>
  <c r="Q119" i="11"/>
  <c r="E119" i="11"/>
  <c r="C119" i="11"/>
  <c r="C120" i="11" s="1"/>
  <c r="S120" i="11" s="1"/>
  <c r="T118" i="11"/>
  <c r="S118" i="11"/>
  <c r="R118" i="11"/>
  <c r="T117" i="11"/>
  <c r="S117" i="11"/>
  <c r="R117" i="11"/>
  <c r="T116" i="11"/>
  <c r="S116" i="11"/>
  <c r="R116" i="11"/>
  <c r="T115" i="11"/>
  <c r="S115" i="11"/>
  <c r="R115" i="11"/>
  <c r="T114" i="11"/>
  <c r="R114" i="11"/>
  <c r="E114" i="11"/>
  <c r="C114" i="11"/>
  <c r="S114" i="11" s="1"/>
  <c r="R113" i="11"/>
  <c r="Q113" i="11"/>
  <c r="E113" i="11"/>
  <c r="T113" i="11" s="1"/>
  <c r="T112" i="11"/>
  <c r="S112" i="11"/>
  <c r="R112" i="11"/>
  <c r="T111" i="11"/>
  <c r="S111" i="11"/>
  <c r="R111" i="11"/>
  <c r="T110" i="11"/>
  <c r="S110" i="11"/>
  <c r="R110" i="11"/>
  <c r="T109" i="11"/>
  <c r="S109" i="11"/>
  <c r="R109" i="11"/>
  <c r="T108" i="11"/>
  <c r="S108" i="11"/>
  <c r="R108" i="11"/>
  <c r="T107" i="11"/>
  <c r="S107" i="11"/>
  <c r="R107" i="11"/>
  <c r="T106" i="11"/>
  <c r="S106" i="11"/>
  <c r="R106" i="11"/>
  <c r="T105" i="11"/>
  <c r="S105" i="11"/>
  <c r="R105" i="11"/>
  <c r="T104" i="11"/>
  <c r="S104" i="11"/>
  <c r="R104" i="11"/>
  <c r="T103" i="11"/>
  <c r="S103" i="11"/>
  <c r="R103" i="11"/>
  <c r="T102" i="11"/>
  <c r="S102" i="11"/>
  <c r="R102" i="11"/>
  <c r="T101" i="11"/>
  <c r="S101" i="11"/>
  <c r="R101" i="11"/>
  <c r="T100" i="11"/>
  <c r="S100" i="11"/>
  <c r="R100" i="11"/>
  <c r="T99" i="11"/>
  <c r="S99" i="11"/>
  <c r="R99" i="11"/>
  <c r="T98" i="11"/>
  <c r="S98" i="11"/>
  <c r="R98" i="11"/>
  <c r="T97" i="11"/>
  <c r="S97" i="11"/>
  <c r="R97" i="11"/>
  <c r="T96" i="11"/>
  <c r="S96" i="11"/>
  <c r="R96" i="11"/>
  <c r="T95" i="11"/>
  <c r="S95" i="11"/>
  <c r="R95" i="11"/>
  <c r="T94" i="11"/>
  <c r="S94" i="11"/>
  <c r="R94" i="11"/>
  <c r="T93" i="11"/>
  <c r="S93" i="11"/>
  <c r="R93" i="11"/>
  <c r="T92" i="11"/>
  <c r="S92" i="11"/>
  <c r="R92" i="11"/>
  <c r="T91" i="11"/>
  <c r="S91" i="11"/>
  <c r="R91" i="11"/>
  <c r="T90" i="11"/>
  <c r="S90" i="11"/>
  <c r="R90" i="11"/>
  <c r="T89" i="11"/>
  <c r="S89" i="11"/>
  <c r="R89" i="11"/>
  <c r="T88" i="11"/>
  <c r="S88" i="11"/>
  <c r="R88" i="11"/>
  <c r="T87" i="11"/>
  <c r="S87" i="11"/>
  <c r="R87" i="11"/>
  <c r="T86" i="11"/>
  <c r="S86" i="11"/>
  <c r="R86" i="11"/>
  <c r="T85" i="11"/>
  <c r="S85" i="11"/>
  <c r="R85" i="11"/>
  <c r="T84" i="11"/>
  <c r="S84" i="11"/>
  <c r="R84" i="11"/>
  <c r="T83" i="11"/>
  <c r="S83" i="11"/>
  <c r="R83" i="11"/>
  <c r="T82" i="11"/>
  <c r="S82" i="11"/>
  <c r="R82" i="11"/>
  <c r="T81" i="11"/>
  <c r="S81" i="11"/>
  <c r="R81" i="11"/>
  <c r="T80" i="11"/>
  <c r="S80" i="11"/>
  <c r="R80" i="11"/>
  <c r="T79" i="11"/>
  <c r="S79" i="11"/>
  <c r="R79" i="11"/>
  <c r="T78" i="11"/>
  <c r="S78" i="11"/>
  <c r="R78" i="11"/>
  <c r="T77" i="11"/>
  <c r="S77" i="11"/>
  <c r="R77" i="11"/>
  <c r="T76" i="11"/>
  <c r="S76" i="11"/>
  <c r="R76" i="11"/>
  <c r="T75" i="11"/>
  <c r="S75" i="11"/>
  <c r="R75" i="11"/>
  <c r="T74" i="11"/>
  <c r="S74" i="11"/>
  <c r="R74" i="11"/>
  <c r="T73" i="11"/>
  <c r="S73" i="11"/>
  <c r="R73" i="11"/>
  <c r="T72" i="11"/>
  <c r="S72" i="11"/>
  <c r="R72" i="11"/>
  <c r="T71" i="11"/>
  <c r="S71" i="11"/>
  <c r="R71" i="11"/>
  <c r="T70" i="11"/>
  <c r="S70" i="11"/>
  <c r="R70" i="11"/>
  <c r="T69" i="11"/>
  <c r="S69" i="11"/>
  <c r="R69" i="11"/>
  <c r="T68" i="11"/>
  <c r="S68" i="11"/>
  <c r="R68" i="11"/>
  <c r="T67" i="11"/>
  <c r="S67" i="11"/>
  <c r="R67" i="11"/>
  <c r="T66" i="11"/>
  <c r="S66" i="11"/>
  <c r="R66" i="11"/>
  <c r="T65" i="11"/>
  <c r="S65" i="11"/>
  <c r="R65" i="11"/>
  <c r="T64" i="11"/>
  <c r="S64" i="11"/>
  <c r="R64" i="11"/>
  <c r="T63" i="11"/>
  <c r="S63" i="11"/>
  <c r="R63" i="11"/>
  <c r="T62" i="11"/>
  <c r="S62" i="11"/>
  <c r="R62" i="11"/>
  <c r="T61" i="11"/>
  <c r="S61" i="11"/>
  <c r="R61" i="11"/>
  <c r="T60" i="11"/>
  <c r="S60" i="11"/>
  <c r="R60" i="11"/>
  <c r="T59" i="11"/>
  <c r="S59" i="11"/>
  <c r="R59" i="11"/>
  <c r="T58" i="11"/>
  <c r="S58" i="11"/>
  <c r="R58" i="11"/>
  <c r="T57" i="11"/>
  <c r="S57" i="11"/>
  <c r="R57" i="11"/>
  <c r="T56" i="11"/>
  <c r="S56" i="11"/>
  <c r="R56" i="11"/>
  <c r="T55" i="11"/>
  <c r="S55" i="11"/>
  <c r="R55" i="11"/>
  <c r="T54" i="11"/>
  <c r="S54" i="11"/>
  <c r="R54" i="11"/>
  <c r="T53" i="11"/>
  <c r="S53" i="11"/>
  <c r="R53" i="11"/>
  <c r="T52" i="11"/>
  <c r="S52" i="11"/>
  <c r="R52" i="11"/>
  <c r="T51" i="11"/>
  <c r="S51" i="11"/>
  <c r="R51" i="11"/>
  <c r="T50" i="11"/>
  <c r="S50" i="11"/>
  <c r="R50" i="11"/>
  <c r="T49" i="11"/>
  <c r="S49" i="11"/>
  <c r="R49" i="11"/>
  <c r="T48" i="11"/>
  <c r="S48" i="11"/>
  <c r="R48" i="11"/>
  <c r="T47" i="11"/>
  <c r="S47" i="11"/>
  <c r="R47" i="11"/>
  <c r="T46" i="11"/>
  <c r="S46" i="11"/>
  <c r="R46" i="11"/>
  <c r="T45" i="11"/>
  <c r="S45" i="11"/>
  <c r="R45" i="11"/>
  <c r="T44" i="11"/>
  <c r="S44" i="11"/>
  <c r="R44" i="11"/>
  <c r="T43" i="11"/>
  <c r="S43" i="11"/>
  <c r="R43" i="11"/>
  <c r="T42" i="11"/>
  <c r="S42" i="11"/>
  <c r="R42" i="11"/>
  <c r="T41" i="11"/>
  <c r="S41" i="11"/>
  <c r="R41" i="11"/>
  <c r="T40" i="11"/>
  <c r="S40" i="11"/>
  <c r="R40" i="11"/>
  <c r="T39" i="11"/>
  <c r="S39" i="11"/>
  <c r="R39" i="11"/>
  <c r="T38" i="11"/>
  <c r="S38" i="11"/>
  <c r="R38" i="11"/>
  <c r="T37" i="11"/>
  <c r="S37" i="11"/>
  <c r="R37" i="11"/>
  <c r="T36" i="11"/>
  <c r="S36" i="11"/>
  <c r="R36" i="11"/>
  <c r="T35" i="11"/>
  <c r="S35" i="11"/>
  <c r="R35" i="11"/>
  <c r="T34" i="11"/>
  <c r="S34" i="11"/>
  <c r="R34" i="11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T28" i="11"/>
  <c r="S28" i="11"/>
  <c r="R28" i="11"/>
  <c r="T27" i="11"/>
  <c r="S27" i="11"/>
  <c r="R27" i="11"/>
  <c r="T26" i="11"/>
  <c r="S26" i="11"/>
  <c r="R26" i="11"/>
  <c r="T25" i="11"/>
  <c r="S25" i="11"/>
  <c r="R25" i="11"/>
  <c r="T24" i="11"/>
  <c r="S24" i="11"/>
  <c r="R24" i="11"/>
  <c r="T23" i="11"/>
  <c r="S23" i="11"/>
  <c r="R23" i="11"/>
  <c r="T22" i="11"/>
  <c r="S22" i="11"/>
  <c r="R22" i="11"/>
  <c r="T21" i="11"/>
  <c r="S21" i="11"/>
  <c r="R21" i="11"/>
  <c r="T20" i="11"/>
  <c r="S20" i="11"/>
  <c r="R20" i="11"/>
  <c r="T19" i="11"/>
  <c r="S19" i="11"/>
  <c r="R19" i="11"/>
  <c r="T18" i="11"/>
  <c r="S18" i="11"/>
  <c r="R18" i="11"/>
  <c r="T17" i="11"/>
  <c r="S17" i="11"/>
  <c r="R17" i="11"/>
  <c r="T16" i="11"/>
  <c r="S16" i="11"/>
  <c r="R16" i="11"/>
  <c r="T15" i="11"/>
  <c r="S15" i="11"/>
  <c r="R15" i="11"/>
  <c r="T14" i="11"/>
  <c r="S14" i="11"/>
  <c r="R14" i="11"/>
  <c r="E435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K182" i="1"/>
  <c r="J182" i="1"/>
  <c r="I182" i="1"/>
  <c r="E4322" i="3"/>
  <c r="E4342" i="3"/>
  <c r="E4336" i="3"/>
  <c r="E4328" i="3"/>
  <c r="E4326" i="3"/>
  <c r="E4321" i="3"/>
  <c r="E4341" i="3"/>
  <c r="E4338" i="3"/>
  <c r="E4333" i="3"/>
  <c r="E4324" i="3"/>
  <c r="E4337" i="3"/>
  <c r="E433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P182" i="1"/>
  <c r="C182" i="1"/>
  <c r="I181" i="1"/>
  <c r="K181" i="1"/>
  <c r="J181" i="1" s="1"/>
  <c r="E145" i="11" l="1"/>
  <c r="T144" i="11"/>
  <c r="T139" i="11"/>
  <c r="S139" i="11"/>
  <c r="T138" i="11"/>
  <c r="C140" i="11"/>
  <c r="S143" i="11"/>
  <c r="E152" i="11"/>
  <c r="S119" i="11"/>
  <c r="T120" i="11"/>
  <c r="E124" i="11"/>
  <c r="S124" i="11" s="1"/>
  <c r="T143" i="11"/>
  <c r="E156" i="11"/>
  <c r="T119" i="11"/>
  <c r="S145" i="11"/>
  <c r="S123" i="11"/>
  <c r="S138" i="11"/>
  <c r="T141" i="11"/>
  <c r="S144" i="11"/>
  <c r="C146" i="11"/>
  <c r="S113" i="11"/>
  <c r="R140" i="11"/>
  <c r="R144" i="11"/>
  <c r="R145" i="11"/>
  <c r="C147" i="11" l="1"/>
  <c r="S140" i="11"/>
  <c r="T140" i="11"/>
  <c r="E157" i="11"/>
  <c r="T124" i="11"/>
  <c r="E125" i="11"/>
  <c r="E146" i="11"/>
  <c r="T145" i="11"/>
  <c r="E158" i="11" l="1"/>
  <c r="E147" i="11"/>
  <c r="T146" i="11"/>
  <c r="C148" i="11"/>
  <c r="E126" i="11"/>
  <c r="T125" i="11"/>
  <c r="S125" i="11"/>
  <c r="S146" i="11"/>
  <c r="T126" i="11" l="1"/>
  <c r="S126" i="11"/>
  <c r="E148" i="11"/>
  <c r="T148" i="11" s="1"/>
  <c r="T147" i="11"/>
  <c r="C149" i="11"/>
  <c r="S147" i="11"/>
  <c r="E159" i="11"/>
  <c r="C150" i="11" l="1"/>
  <c r="T149" i="11"/>
  <c r="S149" i="11"/>
  <c r="E160" i="11"/>
  <c r="S148" i="11"/>
  <c r="E161" i="11" l="1"/>
  <c r="C151" i="11"/>
  <c r="T150" i="11"/>
  <c r="S150" i="11"/>
  <c r="C152" i="11" l="1"/>
  <c r="S151" i="11"/>
  <c r="T151" i="11"/>
  <c r="E162" i="11"/>
  <c r="E163" i="11" l="1"/>
  <c r="S152" i="11"/>
  <c r="C153" i="11"/>
  <c r="T152" i="11"/>
  <c r="S153" i="11" l="1"/>
  <c r="C154" i="11"/>
  <c r="T153" i="11"/>
  <c r="E164" i="11"/>
  <c r="C155" i="11" l="1"/>
  <c r="T154" i="11"/>
  <c r="S154" i="11"/>
  <c r="E165" i="11"/>
  <c r="E166" i="11" l="1"/>
  <c r="C156" i="11"/>
  <c r="S155" i="11"/>
  <c r="T155" i="11"/>
  <c r="S156" i="11" l="1"/>
  <c r="C157" i="11"/>
  <c r="T156" i="11"/>
  <c r="E167" i="11"/>
  <c r="E168" i="11" l="1"/>
  <c r="C158" i="11"/>
  <c r="S157" i="11"/>
  <c r="T157" i="11"/>
  <c r="C159" i="11" l="1"/>
  <c r="S158" i="11"/>
  <c r="T158" i="11"/>
  <c r="E169" i="11"/>
  <c r="E170" i="11" l="1"/>
  <c r="C160" i="11"/>
  <c r="S159" i="11"/>
  <c r="T159" i="11"/>
  <c r="C161" i="11" l="1"/>
  <c r="S160" i="11"/>
  <c r="T160" i="11"/>
  <c r="E171" i="11"/>
  <c r="E172" i="11" l="1"/>
  <c r="C162" i="11"/>
  <c r="S161" i="11"/>
  <c r="T161" i="11"/>
  <c r="C163" i="11" l="1"/>
  <c r="S162" i="11"/>
  <c r="T162" i="11"/>
  <c r="E173" i="11"/>
  <c r="E174" i="11" l="1"/>
  <c r="S163" i="11"/>
  <c r="C164" i="11"/>
  <c r="T163" i="11"/>
  <c r="S164" i="11" l="1"/>
  <c r="C165" i="11"/>
  <c r="T164" i="11"/>
  <c r="E175" i="11"/>
  <c r="S165" i="11" l="1"/>
  <c r="C166" i="11"/>
  <c r="T165" i="11"/>
  <c r="E176" i="11"/>
  <c r="S166" i="11" l="1"/>
  <c r="C167" i="11"/>
  <c r="T166" i="11"/>
  <c r="E177" i="11"/>
  <c r="E178" i="11" l="1"/>
  <c r="S167" i="11"/>
  <c r="C168" i="11"/>
  <c r="T167" i="11"/>
  <c r="E179" i="11" l="1"/>
  <c r="S168" i="11"/>
  <c r="C169" i="11"/>
  <c r="T168" i="11"/>
  <c r="C170" i="11" l="1"/>
  <c r="S169" i="11"/>
  <c r="T169" i="11"/>
  <c r="E180" i="11"/>
  <c r="E181" i="11" l="1"/>
  <c r="C171" i="11"/>
  <c r="T170" i="11"/>
  <c r="C172" i="11" l="1"/>
  <c r="Q171" i="11"/>
  <c r="T171" i="11"/>
  <c r="E182" i="11"/>
  <c r="C173" i="11" l="1"/>
  <c r="Q172" i="11"/>
  <c r="T172" i="11"/>
  <c r="C174" i="11" l="1"/>
  <c r="Q173" i="11"/>
  <c r="T173" i="11"/>
  <c r="Q174" i="11" l="1"/>
  <c r="C175" i="11"/>
  <c r="T174" i="11"/>
  <c r="Q175" i="11" l="1"/>
  <c r="C176" i="11"/>
  <c r="T175" i="11"/>
  <c r="Q176" i="11" l="1"/>
  <c r="C177" i="11"/>
  <c r="T176" i="11"/>
  <c r="Q177" i="11" l="1"/>
  <c r="C178" i="11"/>
  <c r="T177" i="11"/>
  <c r="Q178" i="11" l="1"/>
  <c r="C179" i="11"/>
  <c r="T178" i="11"/>
  <c r="Q179" i="11" l="1"/>
  <c r="C180" i="11"/>
  <c r="T179" i="11"/>
  <c r="Q180" i="11" l="1"/>
  <c r="C181" i="11"/>
  <c r="T180" i="11"/>
  <c r="Q181" i="11" l="1"/>
  <c r="C182" i="11"/>
  <c r="Q182" i="11" s="1"/>
  <c r="T181" i="11"/>
  <c r="L170" i="5" l="1"/>
  <c r="M170" i="5" s="1"/>
  <c r="M168" i="5"/>
  <c r="M169" i="5"/>
  <c r="M167" i="5"/>
  <c r="L169" i="5"/>
  <c r="L166" i="5"/>
  <c r="L167" i="5"/>
  <c r="L168" i="5"/>
  <c r="F174" i="5"/>
  <c r="E174" i="5"/>
  <c r="E4318" i="3" l="1"/>
  <c r="E4302" i="3"/>
  <c r="E4298" i="3"/>
  <c r="E4297" i="3"/>
  <c r="E4319" i="3"/>
  <c r="E4312" i="3"/>
  <c r="E4300" i="3"/>
  <c r="P181" i="1"/>
  <c r="C181" i="1"/>
  <c r="E181" i="1"/>
  <c r="E182" i="1" s="1"/>
  <c r="E183" i="1" s="1"/>
  <c r="K180" i="1"/>
  <c r="J180" i="1" s="1"/>
  <c r="I180" i="1"/>
  <c r="E4317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E4274" i="3" l="1"/>
  <c r="E4273" i="3"/>
  <c r="E4296" i="3"/>
  <c r="E4293" i="3"/>
  <c r="E4288" i="3"/>
  <c r="E4285" i="3"/>
  <c r="E4282" i="3"/>
  <c r="E4280" i="3"/>
  <c r="E4295" i="3"/>
  <c r="E4289" i="3"/>
  <c r="E4278" i="3"/>
  <c r="P180" i="1"/>
  <c r="E173" i="5"/>
  <c r="E180" i="1"/>
  <c r="S180" i="1"/>
  <c r="D180" i="1"/>
  <c r="C180" i="1"/>
  <c r="E4292" i="3" l="1"/>
  <c r="E4287" i="3"/>
  <c r="E4276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E4249" i="3"/>
  <c r="K179" i="1"/>
  <c r="J179" i="1"/>
  <c r="I179" i="1"/>
  <c r="E4269" i="3" l="1"/>
  <c r="E4264" i="3"/>
  <c r="E4261" i="3"/>
  <c r="E4263" i="3"/>
  <c r="E4256" i="3"/>
  <c r="E4250" i="3"/>
  <c r="E4272" i="3"/>
  <c r="E4258" i="3"/>
  <c r="P179" i="1"/>
  <c r="E179" i="1"/>
  <c r="S179" i="1" s="1"/>
  <c r="D179" i="1"/>
  <c r="C179" i="1"/>
  <c r="I178" i="1" l="1"/>
  <c r="K178" i="1"/>
  <c r="J178" i="1" s="1"/>
  <c r="E4265" i="3"/>
  <c r="E4252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E4245" i="3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  <c r="S181" i="1" l="1"/>
</calcChain>
</file>

<file path=xl/sharedStrings.xml><?xml version="1.0" encoding="utf-8"?>
<sst xmlns="http://schemas.openxmlformats.org/spreadsheetml/2006/main" count="9427" uniqueCount="177">
  <si>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</si>
  <si>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</si>
  <si>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</si>
  <si>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</si>
  <si>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</si>
  <si>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</si>
  <si>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</si>
  <si>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</si>
  <si>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</si>
  <si>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</si>
  <si>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</si>
  <si>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</si>
  <si>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</si>
  <si>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</si>
  <si>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</si>
  <si>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</si>
  <si>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</si>
  <si>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</si>
  <si>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</si>
  <si>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</si>
  <si>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</si>
  <si>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</si>
  <si>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</si>
  <si>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</si>
  <si>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</si>
  <si>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</si>
  <si>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</si>
  <si>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</si>
  <si>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</si>
  <si>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</si>
  <si>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</si>
  <si>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</si>
  <si>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</si>
  <si>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</si>
  <si>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</si>
  <si>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</si>
  <si>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</si>
  <si>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</si>
  <si>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</si>
  <si>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</si>
  <si>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</si>
  <si>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</si>
  <si>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</si>
  <si>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</si>
  <si>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</si>
  <si>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</si>
  <si>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</si>
  <si>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</si>
  <si>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</si>
  <si>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</si>
  <si>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</si>
  <si>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</si>
  <si>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</si>
  <si>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</si>
  <si>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</si>
  <si>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</si>
  <si>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</si>
  <si>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</si>
  <si>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</si>
  <si>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</si>
  <si>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</si>
  <si>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</si>
  <si>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</si>
  <si>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</si>
  <si>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</si>
  <si>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</si>
  <si>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</si>
  <si>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</si>
  <si>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</si>
  <si>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</si>
  <si>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</si>
  <si>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</si>
  <si>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</si>
  <si>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</si>
  <si>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</si>
  <si>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</si>
  <si>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</si>
  <si>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</si>
  <si>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</si>
  <si>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</si>
  <si>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</si>
  <si>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</si>
  <si>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</si>
  <si>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</si>
  <si>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</si>
  <si>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</si>
  <si>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</si>
  <si>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</si>
  <si>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</si>
  <si>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</si>
  <si>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</si>
  <si>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</si>
  <si>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</si>
  <si>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</si>
  <si>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</si>
  <si>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</si>
  <si>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</si>
  <si>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</si>
  <si>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</si>
  <si>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</si>
  <si>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</si>
  <si>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</si>
  <si>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</si>
  <si>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</si>
  <si>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</si>
  <si>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</si>
  <si>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</si>
  <si>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</si>
  <si>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</si>
  <si>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</si>
  <si>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</si>
  <si>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</si>
  <si>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</si>
  <si>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</si>
  <si>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</si>
  <si>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</si>
  <si>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</si>
  <si>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</si>
  <si>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</si>
  <si>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</si>
  <si>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</si>
  <si>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</si>
  <si>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</si>
  <si>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</si>
  <si>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</si>
  <si>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</si>
  <si>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</si>
  <si>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</si>
  <si>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</si>
  <si>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</si>
  <si>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</si>
  <si>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</si>
  <si>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</si>
  <si>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</si>
  <si>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</si>
  <si>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</si>
  <si>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</si>
  <si>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</si>
  <si>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</si>
  <si>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</si>
  <si>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</si>
  <si>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</si>
  <si>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</si>
  <si>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</si>
  <si>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</si>
  <si>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</si>
  <si>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</si>
  <si>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</si>
  <si>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</si>
  <si>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</si>
  <si>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</si>
  <si>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</si>
  <si>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</si>
  <si>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</si>
  <si>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</si>
  <si>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</si>
  <si>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</si>
  <si>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</si>
  <si>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</si>
  <si>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</si>
  <si>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</si>
  <si>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</si>
  <si>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</si>
  <si>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</si>
  <si>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</si>
  <si>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</si>
  <si>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</si>
  <si>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</si>
  <si>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</si>
  <si>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</si>
  <si>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</si>
  <si>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</si>
  <si>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</si>
  <si>
    <t>CANTIDAD</t>
  </si>
  <si>
    <t>% OCUPACION</t>
  </si>
  <si>
    <t>CAMAS</t>
  </si>
  <si>
    <t>AGREGADAS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</si>
</sst>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10443229726125E-2"/>
          <c:y val="4.0336381719101255E-2"/>
          <c:w val="0.91906392031975725"/>
          <c:h val="0.843206704146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MOVIL!$B$1</c:f>
              <c:strCache>
                <c:ptCount val="1"/>
                <c:pt idx="0">
                  <c:v>Casos confirmados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cat>
            <c:numRef>
              <c:f>MOVIL!$A$2:$A$183</c:f>
              <c:numCache>
                <c:formatCode>m/d/yyyy</c:formatCode>
                <c:ptCount val="182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</c:numCache>
            </c:numRef>
          </c:cat>
          <c:val>
            <c:numRef>
              <c:f>MOVIL!$B$40:$B$182</c:f>
              <c:numCache>
                <c:formatCode>General</c:formatCode>
                <c:ptCount val="143"/>
                <c:pt idx="0">
                  <c:v>81</c:v>
                </c:pt>
                <c:pt idx="1">
                  <c:v>167</c:v>
                </c:pt>
                <c:pt idx="2">
                  <c:v>66</c:v>
                </c:pt>
                <c:pt idx="3">
                  <c:v>69</c:v>
                </c:pt>
                <c:pt idx="4">
                  <c:v>166</c:v>
                </c:pt>
                <c:pt idx="5">
                  <c:v>128</c:v>
                </c:pt>
                <c:pt idx="6">
                  <c:v>98</c:v>
                </c:pt>
                <c:pt idx="7">
                  <c:v>89</c:v>
                </c:pt>
                <c:pt idx="8">
                  <c:v>81</c:v>
                </c:pt>
                <c:pt idx="9">
                  <c:v>102</c:v>
                </c:pt>
                <c:pt idx="10">
                  <c:v>90</c:v>
                </c:pt>
                <c:pt idx="11">
                  <c:v>113</c:v>
                </c:pt>
                <c:pt idx="12">
                  <c:v>144</c:v>
                </c:pt>
                <c:pt idx="13">
                  <c:v>147</c:v>
                </c:pt>
                <c:pt idx="14">
                  <c:v>172</c:v>
                </c:pt>
                <c:pt idx="15">
                  <c:v>173</c:v>
                </c:pt>
                <c:pt idx="16">
                  <c:v>112</c:v>
                </c:pt>
                <c:pt idx="17">
                  <c:v>111</c:v>
                </c:pt>
                <c:pt idx="18">
                  <c:v>124</c:v>
                </c:pt>
                <c:pt idx="19">
                  <c:v>158</c:v>
                </c:pt>
                <c:pt idx="20">
                  <c:v>143</c:v>
                </c:pt>
                <c:pt idx="21">
                  <c:v>105</c:v>
                </c:pt>
                <c:pt idx="22">
                  <c:v>149</c:v>
                </c:pt>
                <c:pt idx="23">
                  <c:v>103</c:v>
                </c:pt>
                <c:pt idx="24">
                  <c:v>104</c:v>
                </c:pt>
                <c:pt idx="25">
                  <c:v>134</c:v>
                </c:pt>
                <c:pt idx="26">
                  <c:v>188</c:v>
                </c:pt>
                <c:pt idx="27">
                  <c:v>163</c:v>
                </c:pt>
                <c:pt idx="28">
                  <c:v>240</c:v>
                </c:pt>
                <c:pt idx="29">
                  <c:v>165</c:v>
                </c:pt>
                <c:pt idx="30">
                  <c:v>258</c:v>
                </c:pt>
                <c:pt idx="31">
                  <c:v>244</c:v>
                </c:pt>
                <c:pt idx="32">
                  <c:v>285</c:v>
                </c:pt>
                <c:pt idx="33">
                  <c:v>316</c:v>
                </c:pt>
                <c:pt idx="34">
                  <c:v>255</c:v>
                </c:pt>
                <c:pt idx="35">
                  <c:v>345</c:v>
                </c:pt>
                <c:pt idx="36">
                  <c:v>327</c:v>
                </c:pt>
                <c:pt idx="37">
                  <c:v>263</c:v>
                </c:pt>
                <c:pt idx="38">
                  <c:v>303</c:v>
                </c:pt>
                <c:pt idx="39">
                  <c:v>438</c:v>
                </c:pt>
                <c:pt idx="40">
                  <c:v>474</c:v>
                </c:pt>
                <c:pt idx="41">
                  <c:v>648</c:v>
                </c:pt>
                <c:pt idx="42">
                  <c:v>718</c:v>
                </c:pt>
                <c:pt idx="43">
                  <c:v>704</c:v>
                </c:pt>
                <c:pt idx="44">
                  <c:v>723</c:v>
                </c:pt>
                <c:pt idx="45">
                  <c:v>552</c:v>
                </c:pt>
                <c:pt idx="46">
                  <c:v>600</c:v>
                </c:pt>
                <c:pt idx="47">
                  <c:v>706</c:v>
                </c:pt>
                <c:pt idx="48">
                  <c:v>769</c:v>
                </c:pt>
                <c:pt idx="49">
                  <c:v>717</c:v>
                </c:pt>
                <c:pt idx="50">
                  <c:v>795</c:v>
                </c:pt>
                <c:pt idx="51">
                  <c:v>637</c:v>
                </c:pt>
                <c:pt idx="52">
                  <c:v>564</c:v>
                </c:pt>
                <c:pt idx="53">
                  <c:v>904</c:v>
                </c:pt>
                <c:pt idx="54">
                  <c:v>949</c:v>
                </c:pt>
                <c:pt idx="55">
                  <c:v>929</c:v>
                </c:pt>
                <c:pt idx="56">
                  <c:v>840</c:v>
                </c:pt>
                <c:pt idx="57">
                  <c:v>983</c:v>
                </c:pt>
                <c:pt idx="58">
                  <c:v>774</c:v>
                </c:pt>
                <c:pt idx="59">
                  <c:v>826</c:v>
                </c:pt>
                <c:pt idx="60">
                  <c:v>1141</c:v>
                </c:pt>
                <c:pt idx="61">
                  <c:v>1226</c:v>
                </c:pt>
                <c:pt idx="62">
                  <c:v>1386</c:v>
                </c:pt>
                <c:pt idx="63">
                  <c:v>1391</c:v>
                </c:pt>
                <c:pt idx="64">
                  <c:v>1531</c:v>
                </c:pt>
                <c:pt idx="65">
                  <c:v>1282</c:v>
                </c:pt>
                <c:pt idx="66">
                  <c:v>1208</c:v>
                </c:pt>
                <c:pt idx="67">
                  <c:v>1374</c:v>
                </c:pt>
                <c:pt idx="68" formatCode="#,##0">
                  <c:v>1393</c:v>
                </c:pt>
                <c:pt idx="69">
                  <c:v>1958</c:v>
                </c:pt>
                <c:pt idx="70">
                  <c:v>2060</c:v>
                </c:pt>
                <c:pt idx="71">
                  <c:v>1634</c:v>
                </c:pt>
                <c:pt idx="72">
                  <c:v>1581</c:v>
                </c:pt>
                <c:pt idx="73">
                  <c:v>2146</c:v>
                </c:pt>
                <c:pt idx="74" formatCode="#,##0">
                  <c:v>2285</c:v>
                </c:pt>
                <c:pt idx="75">
                  <c:v>2635</c:v>
                </c:pt>
                <c:pt idx="76" formatCode="#,##0">
                  <c:v>2606</c:v>
                </c:pt>
                <c:pt idx="77">
                  <c:v>2886</c:v>
                </c:pt>
                <c:pt idx="78" formatCode="#,##0">
                  <c:v>2401</c:v>
                </c:pt>
                <c:pt idx="79">
                  <c:v>2189</c:v>
                </c:pt>
                <c:pt idx="80" formatCode="#,##0">
                  <c:v>2335</c:v>
                </c:pt>
                <c:pt idx="81" formatCode="#,##0">
                  <c:v>2262</c:v>
                </c:pt>
                <c:pt idx="82" formatCode="#,##0">
                  <c:v>2667</c:v>
                </c:pt>
                <c:pt idx="83" formatCode="#,##0">
                  <c:v>2744</c:v>
                </c:pt>
                <c:pt idx="84" formatCode="#,##0">
                  <c:v>2845</c:v>
                </c:pt>
                <c:pt idx="85" formatCode="#,##0">
                  <c:v>2590</c:v>
                </c:pt>
                <c:pt idx="86" formatCode="#,##0">
                  <c:v>2439</c:v>
                </c:pt>
                <c:pt idx="87">
                  <c:v>2632</c:v>
                </c:pt>
                <c:pt idx="88">
                  <c:v>2979</c:v>
                </c:pt>
                <c:pt idx="89">
                  <c:v>3604</c:v>
                </c:pt>
                <c:pt idx="90">
                  <c:v>3663</c:v>
                </c:pt>
                <c:pt idx="91">
                  <c:v>3367</c:v>
                </c:pt>
                <c:pt idx="92">
                  <c:v>3449</c:v>
                </c:pt>
                <c:pt idx="93">
                  <c:v>2657</c:v>
                </c:pt>
                <c:pt idx="94">
                  <c:v>3099</c:v>
                </c:pt>
                <c:pt idx="95">
                  <c:v>3645</c:v>
                </c:pt>
                <c:pt idx="96">
                  <c:v>4250</c:v>
                </c:pt>
                <c:pt idx="97" formatCode="0">
                  <c:v>3624</c:v>
                </c:pt>
                <c:pt idx="98" formatCode="0">
                  <c:v>4518</c:v>
                </c:pt>
                <c:pt idx="99" formatCode="0">
                  <c:v>3305</c:v>
                </c:pt>
                <c:pt idx="100">
                  <c:v>4231</c:v>
                </c:pt>
                <c:pt idx="101" formatCode="0">
                  <c:v>3937</c:v>
                </c:pt>
                <c:pt idx="102" formatCode="#,##0">
                  <c:v>5344</c:v>
                </c:pt>
                <c:pt idx="103" formatCode="#,##0">
                  <c:v>5782</c:v>
                </c:pt>
                <c:pt idx="104">
                  <c:v>6127</c:v>
                </c:pt>
                <c:pt idx="105">
                  <c:v>5493</c:v>
                </c:pt>
                <c:pt idx="106">
                  <c:v>4814</c:v>
                </c:pt>
                <c:pt idx="107">
                  <c:v>4192</c:v>
                </c:pt>
                <c:pt idx="108">
                  <c:v>4890</c:v>
                </c:pt>
                <c:pt idx="109">
                  <c:v>5939</c:v>
                </c:pt>
                <c:pt idx="110" formatCode="0">
                  <c:v>5641</c:v>
                </c:pt>
                <c:pt idx="111">
                  <c:v>6377</c:v>
                </c:pt>
                <c:pt idx="112">
                  <c:v>5929</c:v>
                </c:pt>
                <c:pt idx="113" formatCode="0">
                  <c:v>5241</c:v>
                </c:pt>
                <c:pt idx="114">
                  <c:v>5376</c:v>
                </c:pt>
                <c:pt idx="115">
                  <c:v>4824</c:v>
                </c:pt>
                <c:pt idx="116">
                  <c:v>6792</c:v>
                </c:pt>
                <c:pt idx="117">
                  <c:v>7147</c:v>
                </c:pt>
                <c:pt idx="118">
                  <c:v>7513</c:v>
                </c:pt>
                <c:pt idx="119" formatCode="0">
                  <c:v>7482</c:v>
                </c:pt>
                <c:pt idx="120" formatCode="0">
                  <c:v>6134</c:v>
                </c:pt>
                <c:pt idx="121">
                  <c:v>4688</c:v>
                </c:pt>
                <c:pt idx="122">
                  <c:v>7369</c:v>
                </c:pt>
                <c:pt idx="123">
                  <c:v>7043</c:v>
                </c:pt>
                <c:pt idx="124">
                  <c:v>7663</c:v>
                </c:pt>
                <c:pt idx="125">
                  <c:v>7498</c:v>
                </c:pt>
                <c:pt idx="126" formatCode="#,##0">
                  <c:v>6365</c:v>
                </c:pt>
                <c:pt idx="127">
                  <c:v>6663</c:v>
                </c:pt>
                <c:pt idx="128">
                  <c:v>5469</c:v>
                </c:pt>
                <c:pt idx="129">
                  <c:v>4557</c:v>
                </c:pt>
                <c:pt idx="130">
                  <c:v>6840</c:v>
                </c:pt>
                <c:pt idx="131">
                  <c:v>6693</c:v>
                </c:pt>
                <c:pt idx="132" formatCode="0">
                  <c:v>8225</c:v>
                </c:pt>
                <c:pt idx="133" formatCode="0">
                  <c:v>8159</c:v>
                </c:pt>
                <c:pt idx="134">
                  <c:v>7759</c:v>
                </c:pt>
                <c:pt idx="135">
                  <c:v>5352</c:v>
                </c:pt>
                <c:pt idx="136">
                  <c:v>8713</c:v>
                </c:pt>
                <c:pt idx="137">
                  <c:v>8771</c:v>
                </c:pt>
                <c:pt idx="138">
                  <c:v>10550</c:v>
                </c:pt>
                <c:pt idx="139">
                  <c:v>10104</c:v>
                </c:pt>
                <c:pt idx="140">
                  <c:v>11717</c:v>
                </c:pt>
                <c:pt idx="141">
                  <c:v>9230</c:v>
                </c:pt>
                <c:pt idx="142">
                  <c:v>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5-49FC-99DB-ADA70340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22710272"/>
        <c:axId val="622709616"/>
      </c:barChart>
      <c:lineChart>
        <c:grouping val="standard"/>
        <c:varyColors val="0"/>
        <c:ser>
          <c:idx val="1"/>
          <c:order val="1"/>
          <c:tx>
            <c:strRef>
              <c:f>MOVIL!$J$1</c:f>
              <c:strCache>
                <c:ptCount val="1"/>
                <c:pt idx="0">
                  <c:v>DescEpidemiologia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MOVIL!$A$40:$A$183</c:f>
              <c:numCache>
                <c:formatCode>m/d/yyyy</c:formatCode>
                <c:ptCount val="144"/>
                <c:pt idx="0">
                  <c:v>43931</c:v>
                </c:pt>
                <c:pt idx="1">
                  <c:v>43932</c:v>
                </c:pt>
                <c:pt idx="2">
                  <c:v>43933</c:v>
                </c:pt>
                <c:pt idx="3">
                  <c:v>43934</c:v>
                </c:pt>
                <c:pt idx="4">
                  <c:v>43935</c:v>
                </c:pt>
                <c:pt idx="5">
                  <c:v>43936</c:v>
                </c:pt>
                <c:pt idx="6">
                  <c:v>43937</c:v>
                </c:pt>
                <c:pt idx="7">
                  <c:v>43938</c:v>
                </c:pt>
                <c:pt idx="8">
                  <c:v>43939</c:v>
                </c:pt>
                <c:pt idx="9">
                  <c:v>43940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43946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43952</c:v>
                </c:pt>
                <c:pt idx="22">
                  <c:v>43953</c:v>
                </c:pt>
                <c:pt idx="23">
                  <c:v>43954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43965</c:v>
                </c:pt>
                <c:pt idx="35">
                  <c:v>43966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43976</c:v>
                </c:pt>
                <c:pt idx="46">
                  <c:v>43977</c:v>
                </c:pt>
                <c:pt idx="47">
                  <c:v>43978</c:v>
                </c:pt>
                <c:pt idx="48">
                  <c:v>43979</c:v>
                </c:pt>
                <c:pt idx="49">
                  <c:v>43980</c:v>
                </c:pt>
                <c:pt idx="50">
                  <c:v>43981</c:v>
                </c:pt>
                <c:pt idx="51">
                  <c:v>43982</c:v>
                </c:pt>
                <c:pt idx="52">
                  <c:v>43983</c:v>
                </c:pt>
                <c:pt idx="53">
                  <c:v>43984</c:v>
                </c:pt>
                <c:pt idx="54">
                  <c:v>43985</c:v>
                </c:pt>
                <c:pt idx="55">
                  <c:v>43986</c:v>
                </c:pt>
                <c:pt idx="56">
                  <c:v>43987</c:v>
                </c:pt>
                <c:pt idx="57">
                  <c:v>43988</c:v>
                </c:pt>
                <c:pt idx="58">
                  <c:v>43989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43995</c:v>
                </c:pt>
                <c:pt idx="65">
                  <c:v>43996</c:v>
                </c:pt>
                <c:pt idx="66">
                  <c:v>43997</c:v>
                </c:pt>
                <c:pt idx="67">
                  <c:v>43998</c:v>
                </c:pt>
                <c:pt idx="68">
                  <c:v>43999</c:v>
                </c:pt>
                <c:pt idx="69">
                  <c:v>44000</c:v>
                </c:pt>
                <c:pt idx="70">
                  <c:v>44001</c:v>
                </c:pt>
                <c:pt idx="71">
                  <c:v>44002</c:v>
                </c:pt>
                <c:pt idx="72">
                  <c:v>44003</c:v>
                </c:pt>
                <c:pt idx="73">
                  <c:v>44004</c:v>
                </c:pt>
                <c:pt idx="74">
                  <c:v>44005</c:v>
                </c:pt>
                <c:pt idx="75">
                  <c:v>44006</c:v>
                </c:pt>
                <c:pt idx="76">
                  <c:v>44007</c:v>
                </c:pt>
                <c:pt idx="77">
                  <c:v>44008</c:v>
                </c:pt>
                <c:pt idx="78">
                  <c:v>44009</c:v>
                </c:pt>
                <c:pt idx="79">
                  <c:v>44010</c:v>
                </c:pt>
                <c:pt idx="80">
                  <c:v>44011</c:v>
                </c:pt>
                <c:pt idx="81">
                  <c:v>44012</c:v>
                </c:pt>
                <c:pt idx="82">
                  <c:v>44013</c:v>
                </c:pt>
                <c:pt idx="83">
                  <c:v>44014</c:v>
                </c:pt>
                <c:pt idx="84">
                  <c:v>44015</c:v>
                </c:pt>
                <c:pt idx="85">
                  <c:v>44016</c:v>
                </c:pt>
                <c:pt idx="86">
                  <c:v>44017</c:v>
                </c:pt>
                <c:pt idx="87">
                  <c:v>44018</c:v>
                </c:pt>
                <c:pt idx="88">
                  <c:v>44019</c:v>
                </c:pt>
                <c:pt idx="89">
                  <c:v>44020</c:v>
                </c:pt>
                <c:pt idx="90">
                  <c:v>44021</c:v>
                </c:pt>
                <c:pt idx="91">
                  <c:v>44022</c:v>
                </c:pt>
                <c:pt idx="92">
                  <c:v>44023</c:v>
                </c:pt>
                <c:pt idx="93">
                  <c:v>44024</c:v>
                </c:pt>
                <c:pt idx="94">
                  <c:v>44025</c:v>
                </c:pt>
                <c:pt idx="95">
                  <c:v>44026</c:v>
                </c:pt>
                <c:pt idx="96">
                  <c:v>44027</c:v>
                </c:pt>
                <c:pt idx="97">
                  <c:v>44028</c:v>
                </c:pt>
                <c:pt idx="98">
                  <c:v>44029</c:v>
                </c:pt>
                <c:pt idx="99">
                  <c:v>44030</c:v>
                </c:pt>
                <c:pt idx="100">
                  <c:v>44031</c:v>
                </c:pt>
                <c:pt idx="101">
                  <c:v>44032</c:v>
                </c:pt>
                <c:pt idx="102">
                  <c:v>44033</c:v>
                </c:pt>
                <c:pt idx="103">
                  <c:v>44034</c:v>
                </c:pt>
                <c:pt idx="104">
                  <c:v>44035</c:v>
                </c:pt>
                <c:pt idx="105">
                  <c:v>44036</c:v>
                </c:pt>
                <c:pt idx="106">
                  <c:v>44037</c:v>
                </c:pt>
                <c:pt idx="107">
                  <c:v>44038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44044</c:v>
                </c:pt>
                <c:pt idx="114">
                  <c:v>44045</c:v>
                </c:pt>
                <c:pt idx="115">
                  <c:v>44046</c:v>
                </c:pt>
                <c:pt idx="116">
                  <c:v>44047</c:v>
                </c:pt>
                <c:pt idx="117">
                  <c:v>44048</c:v>
                </c:pt>
                <c:pt idx="118">
                  <c:v>44049</c:v>
                </c:pt>
                <c:pt idx="119">
                  <c:v>44050</c:v>
                </c:pt>
                <c:pt idx="120">
                  <c:v>44051</c:v>
                </c:pt>
                <c:pt idx="121">
                  <c:v>44052</c:v>
                </c:pt>
                <c:pt idx="122">
                  <c:v>44053</c:v>
                </c:pt>
                <c:pt idx="123">
                  <c:v>44054</c:v>
                </c:pt>
                <c:pt idx="124">
                  <c:v>44055</c:v>
                </c:pt>
                <c:pt idx="125">
                  <c:v>44056</c:v>
                </c:pt>
                <c:pt idx="126">
                  <c:v>44057</c:v>
                </c:pt>
                <c:pt idx="127">
                  <c:v>44058</c:v>
                </c:pt>
                <c:pt idx="128">
                  <c:v>44059</c:v>
                </c:pt>
                <c:pt idx="129">
                  <c:v>44060</c:v>
                </c:pt>
                <c:pt idx="130">
                  <c:v>44061</c:v>
                </c:pt>
                <c:pt idx="131">
                  <c:v>44062</c:v>
                </c:pt>
                <c:pt idx="132">
                  <c:v>44063</c:v>
                </c:pt>
                <c:pt idx="133">
                  <c:v>44064</c:v>
                </c:pt>
                <c:pt idx="134">
                  <c:v>44065</c:v>
                </c:pt>
                <c:pt idx="135">
                  <c:v>44066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44072</c:v>
                </c:pt>
                <c:pt idx="142">
                  <c:v>44073</c:v>
                </c:pt>
                <c:pt idx="143">
                  <c:v>44074</c:v>
                </c:pt>
              </c:numCache>
            </c:numRef>
          </c:cat>
          <c:val>
            <c:numRef>
              <c:f>MOVIL!$J$40:$J$182</c:f>
              <c:numCache>
                <c:formatCode>0</c:formatCode>
                <c:ptCount val="143"/>
                <c:pt idx="0">
                  <c:v>566</c:v>
                </c:pt>
                <c:pt idx="1">
                  <c:v>464</c:v>
                </c:pt>
                <c:pt idx="2">
                  <c:v>477</c:v>
                </c:pt>
                <c:pt idx="3">
                  <c:v>479</c:v>
                </c:pt>
                <c:pt idx="4">
                  <c:v>486</c:v>
                </c:pt>
                <c:pt idx="5">
                  <c:v>497</c:v>
                </c:pt>
                <c:pt idx="6">
                  <c:v>508</c:v>
                </c:pt>
                <c:pt idx="7">
                  <c:v>505</c:v>
                </c:pt>
                <c:pt idx="8">
                  <c:v>503</c:v>
                </c:pt>
                <c:pt idx="9">
                  <c:v>536</c:v>
                </c:pt>
                <c:pt idx="10">
                  <c:v>566</c:v>
                </c:pt>
                <c:pt idx="11">
                  <c:v>533</c:v>
                </c:pt>
                <c:pt idx="12">
                  <c:v>569</c:v>
                </c:pt>
                <c:pt idx="13">
                  <c:v>557</c:v>
                </c:pt>
                <c:pt idx="14">
                  <c:v>543</c:v>
                </c:pt>
                <c:pt idx="15">
                  <c:v>561</c:v>
                </c:pt>
                <c:pt idx="16">
                  <c:v>570</c:v>
                </c:pt>
                <c:pt idx="17">
                  <c:v>600</c:v>
                </c:pt>
                <c:pt idx="18">
                  <c:v>612</c:v>
                </c:pt>
                <c:pt idx="19">
                  <c:v>618</c:v>
                </c:pt>
                <c:pt idx="20">
                  <c:v>638</c:v>
                </c:pt>
                <c:pt idx="21">
                  <c:v>656</c:v>
                </c:pt>
                <c:pt idx="22">
                  <c:v>681</c:v>
                </c:pt>
                <c:pt idx="23">
                  <c:v>674</c:v>
                </c:pt>
                <c:pt idx="24">
                  <c:v>692</c:v>
                </c:pt>
                <c:pt idx="25">
                  <c:v>666</c:v>
                </c:pt>
                <c:pt idx="26">
                  <c:v>652</c:v>
                </c:pt>
                <c:pt idx="27">
                  <c:v>688</c:v>
                </c:pt>
                <c:pt idx="28">
                  <c:v>678</c:v>
                </c:pt>
                <c:pt idx="29">
                  <c:v>698</c:v>
                </c:pt>
                <c:pt idx="30">
                  <c:v>713</c:v>
                </c:pt>
                <c:pt idx="31">
                  <c:v>733</c:v>
                </c:pt>
                <c:pt idx="32">
                  <c:v>689</c:v>
                </c:pt>
                <c:pt idx="33">
                  <c:v>712</c:v>
                </c:pt>
                <c:pt idx="34">
                  <c:v>737</c:v>
                </c:pt>
                <c:pt idx="35">
                  <c:v>610</c:v>
                </c:pt>
                <c:pt idx="36">
                  <c:v>626</c:v>
                </c:pt>
                <c:pt idx="37">
                  <c:v>640</c:v>
                </c:pt>
                <c:pt idx="38">
                  <c:v>657</c:v>
                </c:pt>
                <c:pt idx="39">
                  <c:v>681</c:v>
                </c:pt>
                <c:pt idx="40">
                  <c:v>705</c:v>
                </c:pt>
                <c:pt idx="41">
                  <c:v>731</c:v>
                </c:pt>
                <c:pt idx="42">
                  <c:v>754</c:v>
                </c:pt>
                <c:pt idx="43">
                  <c:v>773</c:v>
                </c:pt>
                <c:pt idx="44">
                  <c:v>793</c:v>
                </c:pt>
                <c:pt idx="45">
                  <c:v>709</c:v>
                </c:pt>
                <c:pt idx="46">
                  <c:v>727</c:v>
                </c:pt>
                <c:pt idx="47">
                  <c:v>642</c:v>
                </c:pt>
                <c:pt idx="48">
                  <c:v>664</c:v>
                </c:pt>
                <c:pt idx="49">
                  <c:v>798</c:v>
                </c:pt>
                <c:pt idx="50">
                  <c:v>819</c:v>
                </c:pt>
                <c:pt idx="51">
                  <c:v>837.57099999999627</c:v>
                </c:pt>
                <c:pt idx="52">
                  <c:v>732</c:v>
                </c:pt>
                <c:pt idx="53">
                  <c:v>879</c:v>
                </c:pt>
                <c:pt idx="54">
                  <c:v>902</c:v>
                </c:pt>
                <c:pt idx="55">
                  <c:v>794</c:v>
                </c:pt>
                <c:pt idx="56">
                  <c:v>812</c:v>
                </c:pt>
                <c:pt idx="57">
                  <c:v>832</c:v>
                </c:pt>
                <c:pt idx="58">
                  <c:v>847.49400000000605</c:v>
                </c:pt>
                <c:pt idx="59">
                  <c:v>866</c:v>
                </c:pt>
                <c:pt idx="60">
                  <c:v>739</c:v>
                </c:pt>
                <c:pt idx="61">
                  <c:v>757</c:v>
                </c:pt>
                <c:pt idx="62">
                  <c:v>777</c:v>
                </c:pt>
                <c:pt idx="63">
                  <c:v>797</c:v>
                </c:pt>
                <c:pt idx="64">
                  <c:v>815</c:v>
                </c:pt>
                <c:pt idx="65">
                  <c:v>832</c:v>
                </c:pt>
                <c:pt idx="66">
                  <c:v>847</c:v>
                </c:pt>
                <c:pt idx="67">
                  <c:v>863</c:v>
                </c:pt>
                <c:pt idx="68">
                  <c:v>882</c:v>
                </c:pt>
                <c:pt idx="69">
                  <c:v>906</c:v>
                </c:pt>
                <c:pt idx="70">
                  <c:v>931</c:v>
                </c:pt>
                <c:pt idx="71">
                  <c:v>950</c:v>
                </c:pt>
                <c:pt idx="72">
                  <c:v>773.26800000001094</c:v>
                </c:pt>
                <c:pt idx="73">
                  <c:v>790</c:v>
                </c:pt>
                <c:pt idx="74">
                  <c:v>812</c:v>
                </c:pt>
                <c:pt idx="75">
                  <c:v>832.92800000001444</c:v>
                </c:pt>
                <c:pt idx="76">
                  <c:v>852</c:v>
                </c:pt>
                <c:pt idx="77">
                  <c:v>874</c:v>
                </c:pt>
                <c:pt idx="78">
                  <c:v>892.88399999999092</c:v>
                </c:pt>
                <c:pt idx="79">
                  <c:v>908</c:v>
                </c:pt>
                <c:pt idx="80">
                  <c:v>928</c:v>
                </c:pt>
                <c:pt idx="81">
                  <c:v>946</c:v>
                </c:pt>
                <c:pt idx="82">
                  <c:v>966</c:v>
                </c:pt>
                <c:pt idx="83">
                  <c:v>737.55600000001141</c:v>
                </c:pt>
                <c:pt idx="84">
                  <c:v>751</c:v>
                </c:pt>
                <c:pt idx="85">
                  <c:v>765</c:v>
                </c:pt>
                <c:pt idx="86">
                  <c:v>776</c:v>
                </c:pt>
                <c:pt idx="87">
                  <c:v>789</c:v>
                </c:pt>
                <c:pt idx="88">
                  <c:v>803</c:v>
                </c:pt>
                <c:pt idx="89">
                  <c:v>819</c:v>
                </c:pt>
                <c:pt idx="90">
                  <c:v>836</c:v>
                </c:pt>
                <c:pt idx="91">
                  <c:v>851</c:v>
                </c:pt>
                <c:pt idx="92">
                  <c:v>867</c:v>
                </c:pt>
                <c:pt idx="93">
                  <c:v>879</c:v>
                </c:pt>
                <c:pt idx="94">
                  <c:v>894</c:v>
                </c:pt>
                <c:pt idx="95">
                  <c:v>912</c:v>
                </c:pt>
                <c:pt idx="96">
                  <c:v>932</c:v>
                </c:pt>
                <c:pt idx="97">
                  <c:v>949.03800000000047</c:v>
                </c:pt>
                <c:pt idx="98">
                  <c:v>967</c:v>
                </c:pt>
                <c:pt idx="99">
                  <c:v>980</c:v>
                </c:pt>
                <c:pt idx="100">
                  <c:v>997</c:v>
                </c:pt>
                <c:pt idx="101">
                  <c:v>1014</c:v>
                </c:pt>
                <c:pt idx="102">
                  <c:v>1037</c:v>
                </c:pt>
                <c:pt idx="103">
                  <c:v>1058</c:v>
                </c:pt>
                <c:pt idx="104">
                  <c:v>1082</c:v>
                </c:pt>
                <c:pt idx="105">
                  <c:v>736</c:v>
                </c:pt>
                <c:pt idx="106">
                  <c:v>748.94599999999627</c:v>
                </c:pt>
                <c:pt idx="107">
                  <c:v>759.3979999999865</c:v>
                </c:pt>
                <c:pt idx="108">
                  <c:v>771</c:v>
                </c:pt>
                <c:pt idx="109">
                  <c:v>785.48800000001211</c:v>
                </c:pt>
                <c:pt idx="110">
                  <c:v>801.66200000001118</c:v>
                </c:pt>
                <c:pt idx="111">
                  <c:v>818.0800000000163</c:v>
                </c:pt>
                <c:pt idx="112">
                  <c:v>833.97600000002421</c:v>
                </c:pt>
                <c:pt idx="113">
                  <c:v>846.24599999998463</c:v>
                </c:pt>
                <c:pt idx="114">
                  <c:v>856.68800000002375</c:v>
                </c:pt>
                <c:pt idx="115">
                  <c:v>869.87800000002608</c:v>
                </c:pt>
                <c:pt idx="116">
                  <c:v>885.76199999998789</c:v>
                </c:pt>
                <c:pt idx="117">
                  <c:v>902.90999999997439</c:v>
                </c:pt>
                <c:pt idx="118">
                  <c:v>919.37199999997392</c:v>
                </c:pt>
                <c:pt idx="119">
                  <c:v>940.32600000000093</c:v>
                </c:pt>
                <c:pt idx="120">
                  <c:v>955.79399999999441</c:v>
                </c:pt>
                <c:pt idx="121">
                  <c:v>966.1020000000135</c:v>
                </c:pt>
                <c:pt idx="122">
                  <c:v>983.05200000002515</c:v>
                </c:pt>
                <c:pt idx="123">
                  <c:v>1003.3040000000037</c:v>
                </c:pt>
                <c:pt idx="124">
                  <c:v>1024.2339999999967</c:v>
                </c:pt>
                <c:pt idx="125">
                  <c:v>1045.8319999999949</c:v>
                </c:pt>
                <c:pt idx="126">
                  <c:v>1066.9579999999842</c:v>
                </c:pt>
                <c:pt idx="127">
                  <c:v>1086.1879999999655</c:v>
                </c:pt>
                <c:pt idx="128">
                  <c:v>1101.25</c:v>
                </c:pt>
                <c:pt idx="129">
                  <c:v>1116.6300000000047</c:v>
                </c:pt>
                <c:pt idx="130">
                  <c:v>1136.4399999999441</c:v>
                </c:pt>
                <c:pt idx="131">
                  <c:v>1156.0860000000102</c:v>
                </c:pt>
                <c:pt idx="132">
                  <c:v>1178.905999999959</c:v>
                </c:pt>
                <c:pt idx="133">
                  <c:v>1201.0119999999879</c:v>
                </c:pt>
                <c:pt idx="134">
                  <c:v>1220.3220000000438</c:v>
                </c:pt>
                <c:pt idx="135">
                  <c:v>1234.4039999999804</c:v>
                </c:pt>
                <c:pt idx="136">
                  <c:v>1256.7859999999637</c:v>
                </c:pt>
                <c:pt idx="137">
                  <c:v>1278.204000000027</c:v>
                </c:pt>
                <c:pt idx="138">
                  <c:v>1301.7900000000373</c:v>
                </c:pt>
                <c:pt idx="139">
                  <c:v>1326.4579999999842</c:v>
                </c:pt>
                <c:pt idx="140">
                  <c:v>1352.2939999999944</c:v>
                </c:pt>
                <c:pt idx="141">
                  <c:v>1371.6979999999749</c:v>
                </c:pt>
                <c:pt idx="142">
                  <c:v>1386.3020000000251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5-49FC-99DB-ADA70340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84488"/>
        <c:axId val="1183681208"/>
      </c:lineChart>
      <c:dateAx>
        <c:axId val="622710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709616"/>
        <c:crosses val="autoZero"/>
        <c:auto val="1"/>
        <c:lblOffset val="100"/>
        <c:baseTimeUnit val="days"/>
      </c:dateAx>
      <c:valAx>
        <c:axId val="6227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710272"/>
        <c:crosses val="autoZero"/>
        <c:crossBetween val="between"/>
      </c:valAx>
      <c:valAx>
        <c:axId val="1183681208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3684488"/>
        <c:crosses val="max"/>
        <c:crossBetween val="between"/>
      </c:valAx>
      <c:dateAx>
        <c:axId val="1183684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83681208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116375</xdr:rowOff>
    </xdr:from>
    <xdr:to>
      <xdr:col>22</xdr:col>
      <xdr:colOff>273016</xdr:colOff>
      <xdr:row>122</xdr:row>
      <xdr:rowOff>86591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52D74-46C0-4093-85EA-8C57486A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83"/>
  <sheetViews>
    <sheetView workbookViewId="0">
      <pane ySplit="1" topLeftCell="A168" activePane="bottomLeft" state="frozen"/>
      <selection pane="bottomLeft" activeCell="D182" sqref="D182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168</v>
      </c>
      <c r="R1" s="4" t="s">
        <v>171</v>
      </c>
      <c r="S1" s="4" t="s">
        <v>170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4">
        <f t="shared" ref="Q14:Q77" si="0">AVERAGE(B8:B14)/AVERAGE(B7:B13)</f>
        <v>1.2222222222222221</v>
      </c>
      <c r="R14" s="101">
        <f t="shared" ref="R14:R77" si="1">G14/(C14-E14-F14)</f>
        <v>0</v>
      </c>
      <c r="S14" s="101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4">
        <f t="shared" si="0"/>
        <v>1.0909090909090908</v>
      </c>
      <c r="R15" s="101">
        <f t="shared" si="1"/>
        <v>0</v>
      </c>
      <c r="S15" s="101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4">
        <f t="shared" si="0"/>
        <v>1.2291666666666667</v>
      </c>
      <c r="R16" s="101">
        <f t="shared" si="1"/>
        <v>0</v>
      </c>
      <c r="S16" s="101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4">
        <f t="shared" si="0"/>
        <v>1.2881355932203391</v>
      </c>
      <c r="R17" s="101">
        <f t="shared" si="1"/>
        <v>0</v>
      </c>
      <c r="S17" s="101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4">
        <f t="shared" si="0"/>
        <v>1.2763157894736843</v>
      </c>
      <c r="R18" s="101">
        <f t="shared" si="1"/>
        <v>0</v>
      </c>
      <c r="S18" s="101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4">
        <f t="shared" si="0"/>
        <v>1.2783505154639176</v>
      </c>
      <c r="R19" s="101">
        <f t="shared" si="1"/>
        <v>0</v>
      </c>
      <c r="S19" s="101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4">
        <f t="shared" si="0"/>
        <v>1.4516129032258065</v>
      </c>
      <c r="R20" s="101">
        <f t="shared" si="1"/>
        <v>0</v>
      </c>
      <c r="S20" s="101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4">
        <f t="shared" si="0"/>
        <v>1.1666666666666665</v>
      </c>
      <c r="R21" s="101">
        <f t="shared" si="1"/>
        <v>0</v>
      </c>
      <c r="S21" s="101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4">
        <f t="shared" si="0"/>
        <v>1.1285714285714286</v>
      </c>
      <c r="R22" s="101">
        <f t="shared" si="1"/>
        <v>0</v>
      </c>
      <c r="S22" s="101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4">
        <f t="shared" si="0"/>
        <v>1.3080168776371308</v>
      </c>
      <c r="R23" s="101">
        <f t="shared" si="1"/>
        <v>0</v>
      </c>
      <c r="S23" s="101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4">
        <f t="shared" si="0"/>
        <v>1.3161290322580645</v>
      </c>
      <c r="R24" s="101">
        <f t="shared" si="1"/>
        <v>0</v>
      </c>
      <c r="S24" s="101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4">
        <f t="shared" si="0"/>
        <v>1.1372549019607845</v>
      </c>
      <c r="R25" s="101">
        <f t="shared" si="1"/>
        <v>4.9800796812749001E-2</v>
      </c>
      <c r="S25" s="101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4">
        <f t="shared" si="0"/>
        <v>1.1530172413793103</v>
      </c>
      <c r="R26" s="101">
        <f t="shared" si="1"/>
        <v>0</v>
      </c>
      <c r="S26" s="101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4">
        <f t="shared" si="0"/>
        <v>0.97757009345794377</v>
      </c>
      <c r="R27" s="101">
        <f t="shared" si="1"/>
        <v>6.9291338582677164E-2</v>
      </c>
      <c r="S27" s="101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4">
        <f t="shared" si="0"/>
        <v>1.0650095602294456</v>
      </c>
      <c r="R28" s="101">
        <f t="shared" si="1"/>
        <v>9.2657342657342656E-2</v>
      </c>
      <c r="S28" s="101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4">
        <f t="shared" si="0"/>
        <v>1.1974865350089767</v>
      </c>
      <c r="R29" s="101">
        <f t="shared" si="1"/>
        <v>7.8459343794579167E-2</v>
      </c>
      <c r="S29" s="101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4">
        <f t="shared" si="0"/>
        <v>1.0029985007496252</v>
      </c>
      <c r="R30" s="101">
        <f t="shared" si="1"/>
        <v>7.0694087403598976E-2</v>
      </c>
      <c r="S30" s="101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4">
        <f t="shared" si="0"/>
        <v>0.94319880418535129</v>
      </c>
      <c r="R31" s="101">
        <f t="shared" si="1"/>
        <v>8.5308056872037921E-2</v>
      </c>
      <c r="S31" s="101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4">
        <f t="shared" si="0"/>
        <v>1.0713153724247226</v>
      </c>
      <c r="R32" s="101">
        <f t="shared" si="1"/>
        <v>8.5239085239085244E-2</v>
      </c>
      <c r="S32" s="101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4">
        <f t="shared" si="0"/>
        <v>0.98076923076923073</v>
      </c>
      <c r="R33" s="101">
        <f t="shared" si="1"/>
        <v>8.3333333333333329E-2</v>
      </c>
      <c r="S33" s="101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4">
        <f t="shared" si="0"/>
        <v>1.0648567119155357</v>
      </c>
      <c r="R34" s="101">
        <f t="shared" si="1"/>
        <v>7.7127659574468085E-2</v>
      </c>
      <c r="S34" s="101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4">
        <f t="shared" si="0"/>
        <v>1.0396600566572238</v>
      </c>
      <c r="R35" s="101">
        <f t="shared" si="1"/>
        <v>7.945900253592561E-2</v>
      </c>
      <c r="S35" s="101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4">
        <f t="shared" si="0"/>
        <v>0.90190735694822888</v>
      </c>
      <c r="R36" s="101">
        <f t="shared" si="1"/>
        <v>7.7607113985448672E-2</v>
      </c>
      <c r="S36" s="101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4">
        <f t="shared" si="0"/>
        <v>0.99848942598187318</v>
      </c>
      <c r="R37" s="101">
        <f t="shared" si="1"/>
        <v>7.5558982266769464E-2</v>
      </c>
      <c r="S37" s="101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4">
        <f t="shared" si="0"/>
        <v>1.0015128593040847</v>
      </c>
      <c r="R38" s="101">
        <f t="shared" si="1"/>
        <v>7.179487179487179E-2</v>
      </c>
      <c r="S38" s="101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4">
        <f t="shared" si="0"/>
        <v>0.95015105740181272</v>
      </c>
      <c r="R39" s="101">
        <f t="shared" si="1"/>
        <v>6.805555555555555E-2</v>
      </c>
      <c r="S39" s="101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4">
        <f t="shared" si="0"/>
        <v>0.98887122416534179</v>
      </c>
      <c r="R40" s="101">
        <f t="shared" si="1"/>
        <v>7.9146593255333797E-2</v>
      </c>
      <c r="S40" s="101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4">
        <f t="shared" si="0"/>
        <v>1.1109324758842443</v>
      </c>
      <c r="R41" s="101">
        <f t="shared" si="1"/>
        <v>5.2365930599369087E-2</v>
      </c>
      <c r="S41" s="101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4">
        <f t="shared" si="0"/>
        <v>0.94645441389290885</v>
      </c>
      <c r="R42" s="101">
        <f t="shared" si="1"/>
        <v>7.07133917396746E-2</v>
      </c>
      <c r="S42" s="101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4">
        <f t="shared" si="0"/>
        <v>0.99235474006116198</v>
      </c>
      <c r="R43" s="101">
        <f t="shared" si="1"/>
        <v>7.160493827160494E-2</v>
      </c>
      <c r="S43" s="101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4">
        <f t="shared" si="0"/>
        <v>1.1217257318952234</v>
      </c>
      <c r="R44" s="101">
        <f t="shared" si="1"/>
        <v>6.7164179104477612E-2</v>
      </c>
      <c r="S44" s="101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4">
        <f t="shared" si="0"/>
        <v>1.0659340659340659</v>
      </c>
      <c r="R45" s="101">
        <f t="shared" si="1"/>
        <v>6.6192560175054704E-2</v>
      </c>
      <c r="S45" s="101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4">
        <f t="shared" si="0"/>
        <v>0.99871134020618546</v>
      </c>
      <c r="R46" s="101">
        <f t="shared" si="1"/>
        <v>6.6985645933014357E-2</v>
      </c>
      <c r="S46" s="101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4">
        <f t="shared" si="0"/>
        <v>1.0103225806451614</v>
      </c>
      <c r="R47" s="101">
        <f t="shared" si="1"/>
        <v>6.5329218106995879E-2</v>
      </c>
      <c r="S47" s="101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4">
        <f t="shared" si="0"/>
        <v>0.89016602809706258</v>
      </c>
      <c r="R48" s="101">
        <f t="shared" si="1"/>
        <v>6.1561561561561562E-2</v>
      </c>
      <c r="S48" s="101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4">
        <f t="shared" si="0"/>
        <v>1.0516499282639884</v>
      </c>
      <c r="R49" s="101">
        <f t="shared" si="1"/>
        <v>6.0869565217391307E-2</v>
      </c>
      <c r="S49" s="101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4">
        <f t="shared" si="0"/>
        <v>1.028649386084584</v>
      </c>
      <c r="R50" s="101">
        <f t="shared" si="1"/>
        <v>6.2957540263543194E-2</v>
      </c>
      <c r="S50" s="101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4">
        <f t="shared" si="0"/>
        <v>0.92970822281167109</v>
      </c>
      <c r="R51" s="101">
        <f t="shared" si="1"/>
        <v>6.1763319189061763E-2</v>
      </c>
      <c r="S51" s="101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4">
        <f t="shared" si="0"/>
        <v>1.0228245363766049</v>
      </c>
      <c r="R52" s="101">
        <f t="shared" si="1"/>
        <v>6.1538461538461542E-2</v>
      </c>
      <c r="S52" s="101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4">
        <f t="shared" si="0"/>
        <v>1.0683403068340307</v>
      </c>
      <c r="R53" s="101">
        <f t="shared" si="1"/>
        <v>6.1464690496948561E-2</v>
      </c>
      <c r="S53" s="101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4">
        <f t="shared" si="0"/>
        <v>1.1083550913838121</v>
      </c>
      <c r="R54" s="101">
        <f t="shared" si="1"/>
        <v>5.9975010412328195E-2</v>
      </c>
      <c r="S54" s="101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4">
        <f t="shared" si="0"/>
        <v>1.1083627797408715</v>
      </c>
      <c r="R55" s="101">
        <f t="shared" si="1"/>
        <v>5.5868167202572344E-2</v>
      </c>
      <c r="S55" s="101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4">
        <f t="shared" si="0"/>
        <v>1.0106269925611053</v>
      </c>
      <c r="R56" s="101">
        <f t="shared" si="1"/>
        <v>5.8984374999999999E-2</v>
      </c>
      <c r="S56" s="101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4">
        <f t="shared" si="0"/>
        <v>1.0220820189274449</v>
      </c>
      <c r="R57" s="101">
        <f t="shared" si="1"/>
        <v>5.8623298033282902E-2</v>
      </c>
      <c r="S57" s="101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4">
        <f t="shared" si="0"/>
        <v>1.0113168724279835</v>
      </c>
      <c r="R58" s="101">
        <f t="shared" si="1"/>
        <v>5.6451612903225805E-2</v>
      </c>
      <c r="S58" s="101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4">
        <f t="shared" si="0"/>
        <v>1.0142421159715158</v>
      </c>
      <c r="R59" s="101">
        <f t="shared" si="1"/>
        <v>5.5772646536412077E-2</v>
      </c>
      <c r="S59" s="101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4">
        <f t="shared" si="0"/>
        <v>0.9959879638916751</v>
      </c>
      <c r="R60" s="101">
        <f t="shared" si="1"/>
        <v>5.3803975325565453E-2</v>
      </c>
      <c r="S60" s="101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4">
        <f t="shared" si="0"/>
        <v>0.93252769385699896</v>
      </c>
      <c r="R61" s="101">
        <f t="shared" si="1"/>
        <v>5.4904586541680615E-2</v>
      </c>
      <c r="S61" s="101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4">
        <f t="shared" si="0"/>
        <v>0.97408207343412534</v>
      </c>
      <c r="R62" s="101">
        <f t="shared" si="1"/>
        <v>5.307443365695793E-2</v>
      </c>
      <c r="S62" s="101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4">
        <f t="shared" si="0"/>
        <v>0.99002217294900219</v>
      </c>
      <c r="R63" s="101">
        <f t="shared" si="1"/>
        <v>4.7157622739018086E-2</v>
      </c>
      <c r="S63" s="101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4">
        <f t="shared" si="0"/>
        <v>0.9921612541993281</v>
      </c>
      <c r="R64" s="101">
        <f t="shared" si="1"/>
        <v>4.6909667194928686E-2</v>
      </c>
      <c r="S64" s="101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4">
        <f t="shared" si="0"/>
        <v>1.0112866817155757</v>
      </c>
      <c r="R65" s="101">
        <f t="shared" si="1"/>
        <v>4.4245049504950493E-2</v>
      </c>
      <c r="S65" s="101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4">
        <f t="shared" si="0"/>
        <v>1.0334821428571428</v>
      </c>
      <c r="R66" s="101">
        <f t="shared" si="1"/>
        <v>4.5290941811637675E-2</v>
      </c>
      <c r="S66" s="101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4">
        <f t="shared" si="0"/>
        <v>1.0215982721382291</v>
      </c>
      <c r="R67" s="101">
        <f t="shared" si="1"/>
        <v>4.3291284403669722E-2</v>
      </c>
      <c r="S67" s="101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4">
        <f t="shared" si="0"/>
        <v>1.1427061310782241</v>
      </c>
      <c r="R68" s="101">
        <f t="shared" si="1"/>
        <v>4.3732590529247911E-2</v>
      </c>
      <c r="S68" s="101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4">
        <f t="shared" si="0"/>
        <v>1.0148011100832564</v>
      </c>
      <c r="R69" s="101">
        <f t="shared" si="1"/>
        <v>4.3022317827372952E-2</v>
      </c>
      <c r="S69" s="101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4">
        <f t="shared" si="0"/>
        <v>1.1412944393801276</v>
      </c>
      <c r="R70" s="101">
        <f t="shared" si="1"/>
        <v>4.2137718396711203E-2</v>
      </c>
      <c r="S70" s="101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4">
        <f t="shared" si="0"/>
        <v>1.1118210862619808</v>
      </c>
      <c r="R71" s="101">
        <f t="shared" si="1"/>
        <v>4.1443198439785472E-2</v>
      </c>
      <c r="S71" s="101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4">
        <f t="shared" si="0"/>
        <v>1.1084770114942528</v>
      </c>
      <c r="R72" s="101">
        <f t="shared" si="1"/>
        <v>3.6953242835595777E-2</v>
      </c>
      <c r="S72" s="101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4">
        <f t="shared" si="0"/>
        <v>1.082955281918341</v>
      </c>
      <c r="R73" s="101">
        <f t="shared" si="1"/>
        <v>3.5294117647058823E-2</v>
      </c>
      <c r="S73" s="101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4">
        <f t="shared" si="0"/>
        <v>1.0550568521843207</v>
      </c>
      <c r="R74" s="101">
        <f t="shared" si="1"/>
        <v>3.4780578898225958E-2</v>
      </c>
      <c r="S74" s="101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4">
        <f t="shared" si="0"/>
        <v>1.0595575723199091</v>
      </c>
      <c r="R75" s="101">
        <f t="shared" si="1"/>
        <v>3.2904772281542823E-2</v>
      </c>
      <c r="S75" s="101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4">
        <f t="shared" si="0"/>
        <v>1.0867237687366167</v>
      </c>
      <c r="R76" s="101">
        <f t="shared" si="1"/>
        <v>3.160270880361174E-2</v>
      </c>
      <c r="S76" s="101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4">
        <f t="shared" si="0"/>
        <v>1.0024630541871922</v>
      </c>
      <c r="R77" s="101">
        <f t="shared" si="1"/>
        <v>3.125E-2</v>
      </c>
      <c r="S77" s="101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4">
        <f t="shared" ref="Q78:Q123" si="3">AVERAGE(B72:B78)/AVERAGE(B71:B77)</f>
        <v>1.028992628992629</v>
      </c>
      <c r="R78" s="101">
        <f t="shared" ref="R78:R141" si="4">G78/(C78-E78-F78)</f>
        <v>3.0486613249951142E-2</v>
      </c>
      <c r="S78" s="101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4">
        <f t="shared" si="3"/>
        <v>1.0730659025787965</v>
      </c>
      <c r="R79" s="101">
        <f t="shared" si="4"/>
        <v>2.9363487142075505E-2</v>
      </c>
      <c r="S79" s="101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4">
        <f t="shared" si="3"/>
        <v>1.0703159768580328</v>
      </c>
      <c r="R80" s="101">
        <f t="shared" si="4"/>
        <v>2.924076607387141E-2</v>
      </c>
      <c r="S80" s="101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4">
        <f t="shared" si="3"/>
        <v>1.1634095634095636</v>
      </c>
      <c r="R81" s="101">
        <f t="shared" si="4"/>
        <v>2.66542693320936E-2</v>
      </c>
      <c r="S81" s="101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4">
        <f t="shared" si="3"/>
        <v>1.1333095067905647</v>
      </c>
      <c r="R82" s="101">
        <f t="shared" si="4"/>
        <v>2.5874962608435536E-2</v>
      </c>
      <c r="S82" s="101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4">
        <f t="shared" si="3"/>
        <v>1.1188899400819929</v>
      </c>
      <c r="R83" s="101">
        <f t="shared" si="4"/>
        <v>2.5222965440356744E-2</v>
      </c>
      <c r="S83" s="101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4">
        <f t="shared" si="3"/>
        <v>1.1296505073280723</v>
      </c>
      <c r="R84" s="101">
        <f t="shared" si="4"/>
        <v>2.3737704918032787E-2</v>
      </c>
      <c r="S84" s="101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4">
        <f t="shared" si="3"/>
        <v>1.062125748502994</v>
      </c>
      <c r="R85" s="101">
        <f t="shared" si="4"/>
        <v>2.5394045534150613E-2</v>
      </c>
      <c r="S85" s="101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4">
        <f t="shared" si="3"/>
        <v>1.0380549682875266</v>
      </c>
      <c r="R86" s="101">
        <f t="shared" si="4"/>
        <v>2.9800929789009417E-2</v>
      </c>
      <c r="S86" s="101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4">
        <f t="shared" si="3"/>
        <v>1.0525005657388549</v>
      </c>
      <c r="R87" s="101">
        <f t="shared" si="4"/>
        <v>2.8811252268602542E-2</v>
      </c>
      <c r="S87" s="101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4">
        <f t="shared" si="3"/>
        <v>1.0260159105568694</v>
      </c>
      <c r="R88" s="101">
        <f t="shared" si="4"/>
        <v>2.7535615564533277E-2</v>
      </c>
      <c r="S88" s="101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4">
        <f t="shared" si="3"/>
        <v>0.99979044425817276</v>
      </c>
      <c r="R89" s="101">
        <f t="shared" si="4"/>
        <v>2.4900500051025613E-2</v>
      </c>
      <c r="S89" s="101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4">
        <f t="shared" si="3"/>
        <v>1.0190735694822888</v>
      </c>
      <c r="R90" s="101">
        <f t="shared" si="4"/>
        <v>2.4734299516908212E-2</v>
      </c>
      <c r="S90" s="101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4">
        <f t="shared" si="3"/>
        <v>0.98231180584121769</v>
      </c>
      <c r="R91" s="101">
        <f t="shared" si="4"/>
        <v>2.5206190343805022E-2</v>
      </c>
      <c r="S91" s="101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4">
        <f t="shared" si="3"/>
        <v>1.0025125628140703</v>
      </c>
      <c r="R92" s="101">
        <f t="shared" si="4"/>
        <v>2.430493273542601E-2</v>
      </c>
      <c r="S92" s="101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4">
        <f t="shared" si="3"/>
        <v>1.0634920634920635</v>
      </c>
      <c r="R93" s="101">
        <f t="shared" si="4"/>
        <v>2.4295596423148304E-2</v>
      </c>
      <c r="S93" s="101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4">
        <f t="shared" si="3"/>
        <v>1.0477219167321288</v>
      </c>
      <c r="R94" s="101">
        <f t="shared" si="4"/>
        <v>2.3085408131106207E-2</v>
      </c>
      <c r="S94" s="101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4">
        <f t="shared" si="3"/>
        <v>1.0299906279287723</v>
      </c>
      <c r="R95" s="101">
        <f t="shared" si="4"/>
        <v>1.8369009702984964E-2</v>
      </c>
      <c r="S95" s="101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4">
        <f t="shared" si="3"/>
        <v>1.0223839854413104</v>
      </c>
      <c r="R96" s="101">
        <f t="shared" si="4"/>
        <v>1.750439367311072E-2</v>
      </c>
      <c r="S96" s="101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4">
        <f t="shared" si="3"/>
        <v>1.0334638661445354</v>
      </c>
      <c r="R97" s="101">
        <f t="shared" si="4"/>
        <v>1.7078061259766301E-2</v>
      </c>
      <c r="S97" s="101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4">
        <f t="shared" si="3"/>
        <v>1.0235962797106442</v>
      </c>
      <c r="R98" s="101">
        <f t="shared" si="4"/>
        <v>1.5851602023608771E-2</v>
      </c>
      <c r="S98" s="101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4">
        <f t="shared" si="3"/>
        <v>1.044085478714454</v>
      </c>
      <c r="R99" s="101">
        <f t="shared" si="4"/>
        <v>1.7253727456214597E-2</v>
      </c>
      <c r="S99" s="101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4">
        <f t="shared" si="3"/>
        <v>1.0381950040290089</v>
      </c>
      <c r="R100" s="101">
        <f t="shared" si="4"/>
        <v>1.6383230548807078E-2</v>
      </c>
      <c r="S100" s="101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4">
        <f t="shared" si="3"/>
        <v>1.0429990686122321</v>
      </c>
      <c r="R101" s="101">
        <f t="shared" si="4"/>
        <v>1.9208037825059102E-2</v>
      </c>
      <c r="S101" s="101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4">
        <f t="shared" si="3"/>
        <v>1.0680160738205089</v>
      </c>
      <c r="R102" s="101">
        <f t="shared" si="4"/>
        <v>1.6512734396865379E-2</v>
      </c>
      <c r="S102" s="101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4">
        <f t="shared" si="3"/>
        <v>1.0767837235228541</v>
      </c>
      <c r="R103" s="101">
        <f t="shared" si="4"/>
        <v>1.4817950889077053E-2</v>
      </c>
      <c r="S103" s="101">
        <f t="shared" si="5"/>
        <v>2.7291058267278543E-2</v>
      </c>
    </row>
    <row r="104" spans="1:19" x14ac:dyDescent="0.25">
      <c r="A104" s="2">
        <v>43995</v>
      </c>
      <c r="B104" s="96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4">
        <f t="shared" si="3"/>
        <v>1.0709201501229455</v>
      </c>
      <c r="R104" s="101">
        <f t="shared" si="4"/>
        <v>1.4711789515967062E-2</v>
      </c>
      <c r="S104" s="101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4">
        <f t="shared" si="3"/>
        <v>1.0613897280966769</v>
      </c>
      <c r="R105" s="101">
        <f t="shared" si="4"/>
        <v>1.5153694912003069E-2</v>
      </c>
      <c r="S105" s="101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4">
        <f t="shared" si="3"/>
        <v>1.0434931116930433</v>
      </c>
      <c r="R106" s="101">
        <f t="shared" si="4"/>
        <v>1.4884917535719208E-2</v>
      </c>
      <c r="S106" s="101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4">
        <f t="shared" si="3"/>
        <v>1.0254228041462086</v>
      </c>
      <c r="R107" s="101">
        <f t="shared" si="4"/>
        <v>1.5152180596424964E-2</v>
      </c>
      <c r="S107" s="101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4">
        <f t="shared" si="3"/>
        <v>1.0177697382421791</v>
      </c>
      <c r="R108" s="101">
        <f t="shared" si="4"/>
        <v>1.4758759093569697E-2</v>
      </c>
      <c r="S108" s="101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4">
        <f t="shared" si="3"/>
        <v>1.0598013591217983</v>
      </c>
      <c r="R109" s="101">
        <f t="shared" si="4"/>
        <v>1.4730282060620777E-2</v>
      </c>
      <c r="S109" s="101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4">
        <f t="shared" si="3"/>
        <v>1.0659958567623558</v>
      </c>
      <c r="R110" s="101">
        <f t="shared" si="4"/>
        <v>1.3795717263596741E-2</v>
      </c>
      <c r="S110" s="101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4">
        <f t="shared" si="3"/>
        <v>1.0095317416250231</v>
      </c>
      <c r="R111" s="101">
        <f t="shared" si="4"/>
        <v>1.3862106603601964E-2</v>
      </c>
      <c r="S111" s="101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4">
        <f t="shared" si="3"/>
        <v>1.0274085617380144</v>
      </c>
      <c r="R112" s="101">
        <f t="shared" si="4"/>
        <v>1.3870933929632089E-2</v>
      </c>
      <c r="S112" s="101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4">
        <f t="shared" si="3"/>
        <v>1.0836902212705211</v>
      </c>
      <c r="R113" s="101">
        <f t="shared" si="4"/>
        <v>1.3657957244655582E-2</v>
      </c>
      <c r="S113" s="101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4">
        <f t="shared" si="3"/>
        <v>1.0750041165815907</v>
      </c>
      <c r="R114" s="101">
        <f t="shared" si="4"/>
        <v>1.3396448239589135E-2</v>
      </c>
      <c r="S114" s="101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4">
        <f t="shared" si="3"/>
        <v>1.0951213908248449</v>
      </c>
      <c r="R115" s="101">
        <f t="shared" si="4"/>
        <v>1.3462161604854627E-2</v>
      </c>
      <c r="S115" s="101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4">
        <f t="shared" si="3"/>
        <v>1.0453178543954122</v>
      </c>
      <c r="R116" s="101">
        <f t="shared" si="4"/>
        <v>1.4350430208871728E-2</v>
      </c>
      <c r="S116" s="101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4">
        <f t="shared" si="3"/>
        <v>1.055261925469994</v>
      </c>
      <c r="R117" s="101">
        <f t="shared" si="4"/>
        <v>1.4479095270733379E-2</v>
      </c>
      <c r="S117" s="101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4">
        <f t="shared" si="3"/>
        <v>1.0486274012553096</v>
      </c>
      <c r="R118" s="101">
        <f t="shared" si="4"/>
        <v>1.4888882784385903E-2</v>
      </c>
      <c r="S118" s="101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4">
        <f t="shared" si="3"/>
        <v>1.0367593712212819</v>
      </c>
      <c r="R119" s="101">
        <f t="shared" si="4"/>
        <v>1.4243118044832543E-2</v>
      </c>
      <c r="S119" s="101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4">
        <f t="shared" si="3"/>
        <v>1.0110216934919525</v>
      </c>
      <c r="R120" s="101">
        <f t="shared" si="4"/>
        <v>1.4245745527349264E-2</v>
      </c>
      <c r="S120" s="101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4">
        <f t="shared" si="3"/>
        <v>0.9986733575589779</v>
      </c>
      <c r="R121" s="101">
        <f t="shared" si="4"/>
        <v>1.4334420028370206E-2</v>
      </c>
      <c r="S121" s="101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4">
        <f t="shared" si="3"/>
        <v>1.0018482153170845</v>
      </c>
      <c r="R122" s="101">
        <f t="shared" si="4"/>
        <v>1.4258281325012001E-2</v>
      </c>
      <c r="S122" s="101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4">
        <f t="shared" si="3"/>
        <v>1.0079557246627464</v>
      </c>
      <c r="R123" s="101">
        <f t="shared" si="4"/>
        <v>1.4308132557924859E-2</v>
      </c>
      <c r="S123" s="101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4">
        <f t="shared" ref="Q124:Q133" si="6">AVERAGE(B118:B124)/AVERAGE(B117:B123)</f>
        <v>0.99765499885609688</v>
      </c>
      <c r="R124" s="101">
        <f t="shared" si="4"/>
        <v>1.4024967524604241E-2</v>
      </c>
      <c r="S124" s="101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1">
        <f t="shared" si="4"/>
        <v>1.4212276988206833E-2</v>
      </c>
      <c r="S125" s="101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1">
        <f t="shared" si="4"/>
        <v>1.4149067542960001E-2</v>
      </c>
      <c r="S126" s="101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1">
        <f t="shared" si="4"/>
        <v>1.41070330120976E-2</v>
      </c>
      <c r="S127" s="101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1">
        <f t="shared" si="4"/>
        <v>1.4266784452296819E-2</v>
      </c>
      <c r="S128" s="101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1">
        <f t="shared" si="4"/>
        <v>1.4269916209433882E-2</v>
      </c>
      <c r="S129" s="101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1">
        <f t="shared" si="4"/>
        <v>1.3243178362807074E-2</v>
      </c>
      <c r="S130" s="101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1">
        <f t="shared" si="4"/>
        <v>1.3483499420170214E-2</v>
      </c>
      <c r="S131" s="101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1">
        <f t="shared" si="4"/>
        <v>1.3225416949664176E-2</v>
      </c>
      <c r="S132" s="101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1">
        <f t="shared" si="4"/>
        <v>1.3573908546945408E-2</v>
      </c>
      <c r="S133" s="101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1">
        <f t="shared" si="4"/>
        <v>1.3453797298506128E-2</v>
      </c>
      <c r="S134" s="101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1">
        <f t="shared" si="4"/>
        <v>1.3392547359655818E-2</v>
      </c>
      <c r="S135" s="101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1">
        <f t="shared" si="4"/>
        <v>1.3052175362560427E-2</v>
      </c>
      <c r="S136" s="101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1">
        <f t="shared" si="4"/>
        <v>1.2609117361784675E-2</v>
      </c>
      <c r="S137" s="101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1">
        <f t="shared" si="4"/>
        <v>1.2221017774675913E-2</v>
      </c>
      <c r="S138" s="101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1">
        <f t="shared" si="4"/>
        <v>1.2157157821744199E-2</v>
      </c>
      <c r="S139" s="101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1">
        <f t="shared" si="4"/>
        <v>1.2262612140277292E-2</v>
      </c>
      <c r="S140" s="101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1">
        <f t="shared" si="4"/>
        <v>1.2220105153073649E-2</v>
      </c>
      <c r="S141" s="101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5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1">
        <f t="shared" ref="R142:R147" si="10">G142/(C142-E142-F142)</f>
        <v>1.2175602281899393E-2</v>
      </c>
      <c r="S142" s="101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5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1">
        <f t="shared" si="10"/>
        <v>1.1791312077597814E-2</v>
      </c>
      <c r="S143" s="101">
        <f t="shared" ref="S143:S181" si="11">E143/C143</f>
        <v>1.8238195912614517E-2</v>
      </c>
    </row>
    <row r="144" spans="1:19" x14ac:dyDescent="0.25">
      <c r="A144" s="2">
        <v>44035</v>
      </c>
      <c r="B144" s="67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1">
        <f t="shared" si="10"/>
        <v>1.1429930644232455E-2</v>
      </c>
      <c r="S144" s="101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1">
        <f t="shared" si="10"/>
        <v>1.1549019844964991E-2</v>
      </c>
      <c r="S145" s="101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1">
        <f t="shared" si="10"/>
        <v>1.1539865525240512E-2</v>
      </c>
      <c r="S146" s="101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1">
        <f t="shared" si="10"/>
        <v>1.1412087848942112E-2</v>
      </c>
      <c r="S147" s="101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1">
        <f t="shared" ref="R148:R169" si="13">G148/(C148-E148-F148)</f>
        <v>1.1223872572081458E-2</v>
      </c>
      <c r="S148" s="101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8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1">
        <f t="shared" si="13"/>
        <v>1.1091614133142696E-2</v>
      </c>
      <c r="S149" s="101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1">
        <f t="shared" si="13"/>
        <v>1.1113213895197241E-2</v>
      </c>
      <c r="S150" s="101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1">
        <f t="shared" si="13"/>
        <v>1.0962700329084777E-2</v>
      </c>
      <c r="S151" s="101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1">
        <f t="shared" si="13"/>
        <v>1.0902734571741771E-2</v>
      </c>
      <c r="S152" s="101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1">
        <f t="shared" si="13"/>
        <v>1.0854399014636118E-2</v>
      </c>
      <c r="S153" s="101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1">
        <f t="shared" si="13"/>
        <v>1.0395437973263533E-2</v>
      </c>
      <c r="S154" s="101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1">
        <f t="shared" si="13"/>
        <v>1.0569561501061552E-2</v>
      </c>
      <c r="S155" s="101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7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1">
        <f t="shared" si="13"/>
        <v>1.0718599033816426E-2</v>
      </c>
      <c r="S156" s="101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1">
        <f t="shared" si="13"/>
        <v>1.0443439224152702E-2</v>
      </c>
      <c r="S157" s="101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1">
        <f t="shared" si="13"/>
        <v>1.0319361442887101E-2</v>
      </c>
      <c r="S158" s="101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1">
        <f t="shared" si="13"/>
        <v>1.0510144362075693E-2</v>
      </c>
      <c r="S159" s="101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1">
        <f t="shared" si="13"/>
        <v>2.2358177406630049E-2</v>
      </c>
      <c r="S160" s="101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80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1">
        <f t="shared" si="13"/>
        <v>2.3386482165005454E-2</v>
      </c>
      <c r="S161" s="101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5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5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5">
        <v>223531</v>
      </c>
      <c r="G169" s="74">
        <v>1749</v>
      </c>
      <c r="H169" s="74">
        <v>13483</v>
      </c>
      <c r="I169" s="74">
        <f t="shared" ref="I169:I176" si="21">I168+H169</f>
        <v>994942</v>
      </c>
      <c r="J169" s="106">
        <f t="shared" si="14"/>
        <v>1116.6300000000047</v>
      </c>
      <c r="K169" s="106">
        <f t="shared" si="19"/>
        <v>557198.37</v>
      </c>
      <c r="L169" s="74">
        <v>558315</v>
      </c>
      <c r="M169" s="74">
        <v>1157</v>
      </c>
      <c r="N169" s="74">
        <v>76226</v>
      </c>
      <c r="O169" s="74">
        <v>180483</v>
      </c>
      <c r="P169" s="74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5">
        <v>245781</v>
      </c>
      <c r="G173" s="74">
        <v>1853</v>
      </c>
      <c r="H173" s="74">
        <v>21032</v>
      </c>
      <c r="I173" s="74">
        <f t="shared" si="21"/>
        <v>1073719</v>
      </c>
      <c r="J173" s="106">
        <f t="shared" si="14"/>
        <v>1201.0119999999879</v>
      </c>
      <c r="K173" s="106">
        <f t="shared" si="19"/>
        <v>599304.98800000001</v>
      </c>
      <c r="L173" s="74">
        <v>600506</v>
      </c>
      <c r="M173" s="74">
        <v>1175</v>
      </c>
      <c r="N173" s="74">
        <v>82187</v>
      </c>
      <c r="O173" s="74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5">
        <v>251400</v>
      </c>
      <c r="G174" s="74">
        <v>1907</v>
      </c>
      <c r="H174" s="74">
        <v>18837</v>
      </c>
      <c r="I174" s="74">
        <f t="shared" si="21"/>
        <v>1092556</v>
      </c>
      <c r="J174" s="106">
        <f t="shared" si="14"/>
        <v>1220.3220000000438</v>
      </c>
      <c r="K174" s="106">
        <f t="shared" si="19"/>
        <v>608940.67799999996</v>
      </c>
      <c r="L174" s="74">
        <v>610161</v>
      </c>
      <c r="M174" s="74">
        <v>1178</v>
      </c>
      <c r="N174" s="74">
        <v>83443</v>
      </c>
      <c r="O174" s="74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83" si="24"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4"/>
        <v>50739</v>
      </c>
      <c r="S176" s="6">
        <f t="shared" si="11"/>
        <v>2.0990859784476738E-2</v>
      </c>
    </row>
    <row r="177" spans="1:20" s="109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4"/>
        <v>51790</v>
      </c>
      <c r="Q177" s="110"/>
      <c r="S177" s="109">
        <f t="shared" si="11"/>
        <v>2.1029479643419217E-2</v>
      </c>
    </row>
    <row r="178" spans="1:20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4"/>
        <v>54117</v>
      </c>
      <c r="S178" s="6">
        <f t="shared" si="11"/>
        <v>2.1175726927939318E-2</v>
      </c>
    </row>
    <row r="179" spans="1:20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4"/>
        <v>56457</v>
      </c>
      <c r="S179" s="6">
        <f t="shared" si="11"/>
        <v>2.1167944632019604E-2</v>
      </c>
    </row>
    <row r="180" spans="1:20" x14ac:dyDescent="0.25">
      <c r="A180" s="2">
        <v>44071</v>
      </c>
      <c r="B180" s="74">
        <v>11717</v>
      </c>
      <c r="C180" s="106">
        <f>C179+B180</f>
        <v>392009</v>
      </c>
      <c r="D180" s="74">
        <f>80+142</f>
        <v>222</v>
      </c>
      <c r="E180" s="106">
        <f>E179+D180</f>
        <v>8272</v>
      </c>
      <c r="F180" s="74">
        <v>287220</v>
      </c>
      <c r="G180" s="74">
        <v>2114</v>
      </c>
      <c r="H180" s="74">
        <v>25481</v>
      </c>
      <c r="I180" s="74">
        <f>I179+H180</f>
        <v>1222359</v>
      </c>
      <c r="J180" s="106">
        <f t="shared" si="14"/>
        <v>1352.2939999999944</v>
      </c>
      <c r="K180" s="106">
        <f t="shared" si="19"/>
        <v>674794.70600000001</v>
      </c>
      <c r="L180" s="74">
        <v>676147</v>
      </c>
      <c r="M180" s="74">
        <v>1190</v>
      </c>
      <c r="N180" s="74">
        <v>92043</v>
      </c>
      <c r="O180" s="74">
        <v>239019</v>
      </c>
      <c r="P180" s="74">
        <f t="shared" si="24"/>
        <v>59757</v>
      </c>
      <c r="S180" s="6">
        <f t="shared" si="11"/>
        <v>2.1101556341818681E-2</v>
      </c>
    </row>
    <row r="181" spans="1:20" x14ac:dyDescent="0.25">
      <c r="A181" s="116">
        <v>44072</v>
      </c>
      <c r="B181" s="74">
        <v>9230</v>
      </c>
      <c r="C181" s="106">
        <f>C180+B181</f>
        <v>401239</v>
      </c>
      <c r="D181" s="74">
        <f>34+47</f>
        <v>81</v>
      </c>
      <c r="E181" s="106">
        <f>E180+D181</f>
        <v>8353</v>
      </c>
      <c r="F181" s="74">
        <v>294007</v>
      </c>
      <c r="G181" s="74">
        <v>2192</v>
      </c>
      <c r="H181" s="74">
        <v>19910</v>
      </c>
      <c r="I181" s="74">
        <f>I180+H181</f>
        <v>1242269</v>
      </c>
      <c r="J181" s="106">
        <f t="shared" ref="J181:J182" si="25">L181-K181</f>
        <v>1371.6979999999749</v>
      </c>
      <c r="K181" s="106">
        <f t="shared" ref="K181:K182" si="26">0.998*L181</f>
        <v>684477.30200000003</v>
      </c>
      <c r="L181" s="106">
        <v>685849</v>
      </c>
      <c r="M181" s="74">
        <v>1191</v>
      </c>
      <c r="N181" s="74">
        <v>93278</v>
      </c>
      <c r="O181" s="74">
        <v>244308</v>
      </c>
      <c r="P181" s="74">
        <f t="shared" si="24"/>
        <v>62462</v>
      </c>
      <c r="Q181" s="4"/>
      <c r="R181" s="4"/>
      <c r="S181" s="4">
        <f t="shared" si="11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>C181+B182</f>
        <v>408426</v>
      </c>
      <c r="D182" s="4">
        <f>48+56</f>
        <v>104</v>
      </c>
      <c r="E182" s="7">
        <f>E181+D182</f>
        <v>8457</v>
      </c>
      <c r="F182" s="4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25"/>
        <v>1386.3020000000251</v>
      </c>
      <c r="K182" s="7">
        <f t="shared" si="26"/>
        <v>691764.69799999997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4"/>
        <v>65003</v>
      </c>
    </row>
    <row r="183" spans="1:20" x14ac:dyDescent="0.25">
      <c r="A183" s="2">
        <v>44074</v>
      </c>
      <c r="B183" s="4">
        <v>9309</v>
      </c>
      <c r="C183" s="7">
        <f>C182+B183</f>
        <v>417735</v>
      </c>
      <c r="D183" s="4">
        <f>41+162</f>
        <v>203</v>
      </c>
      <c r="E183" s="7">
        <f>E182+D183</f>
        <v>8660</v>
      </c>
      <c r="F183" s="4">
        <v>300195</v>
      </c>
      <c r="G183" s="4">
        <v>2273</v>
      </c>
      <c r="H183" s="4"/>
      <c r="I183" s="4"/>
      <c r="J183" s="7"/>
      <c r="K183" s="7"/>
      <c r="L183" s="4"/>
      <c r="M183" s="4">
        <v>1197</v>
      </c>
      <c r="N183" s="4">
        <v>95857</v>
      </c>
      <c r="O183" s="4">
        <v>255688</v>
      </c>
      <c r="P183" s="4">
        <f t="shared" si="24"/>
        <v>64993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368"/>
  <sheetViews>
    <sheetView tabSelected="1" zoomScale="87" zoomScaleNormal="87" workbookViewId="0">
      <pane ySplit="1" topLeftCell="A4352" activePane="bottomLeft" state="frozen"/>
      <selection activeCell="D2374" sqref="A1:D2374"/>
      <selection pane="bottomLeft" activeCell="D4345" sqref="D4345:D4368"/>
    </sheetView>
  </sheetViews>
  <sheetFormatPr baseColWidth="10" defaultRowHeight="15" x14ac:dyDescent="0.25"/>
  <cols>
    <col min="1" max="1" width="22.7109375" style="100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0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0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0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0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0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0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0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0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0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0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0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0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0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0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0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0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0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0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0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0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0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0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0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0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0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0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0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0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0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0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0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0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0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0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0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0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0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0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0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0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0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0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0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0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0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0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0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0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0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0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0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0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0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0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0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0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0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0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0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0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0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0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0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0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0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0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0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0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0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0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0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0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0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0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0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0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0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0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0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0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0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0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0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0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0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0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0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0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0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0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0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0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0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0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0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0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0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0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0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0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0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0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0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0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0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0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0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0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0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0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0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0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0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0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0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0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0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0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0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0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0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0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0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0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0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0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0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0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0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0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0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0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0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0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0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0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0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0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0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0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0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0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0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0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2" t="s">
        <v>47</v>
      </c>
      <c r="B3432" s="73">
        <v>44035</v>
      </c>
      <c r="C3432" s="74">
        <v>0</v>
      </c>
      <c r="D3432" s="4">
        <v>106</v>
      </c>
      <c r="E3432" s="74"/>
    </row>
    <row r="3433" spans="1:5" x14ac:dyDescent="0.25">
      <c r="A3433" s="104" t="s">
        <v>22</v>
      </c>
      <c r="B3433" s="76">
        <v>44036</v>
      </c>
      <c r="C3433" s="77">
        <v>3790</v>
      </c>
      <c r="D3433" s="4">
        <v>88706</v>
      </c>
      <c r="E3433" s="78">
        <f>12+32+36</f>
        <v>80</v>
      </c>
    </row>
    <row r="3434" spans="1:5" x14ac:dyDescent="0.25">
      <c r="A3434" s="79" t="s">
        <v>35</v>
      </c>
      <c r="B3434" s="27">
        <v>44036</v>
      </c>
      <c r="C3434" s="4">
        <v>0</v>
      </c>
      <c r="D3434" s="4">
        <v>60</v>
      </c>
      <c r="E3434" s="80"/>
    </row>
    <row r="3435" spans="1:5" x14ac:dyDescent="0.25">
      <c r="A3435" s="79" t="s">
        <v>21</v>
      </c>
      <c r="B3435" s="27">
        <v>44036</v>
      </c>
      <c r="C3435" s="4">
        <v>63</v>
      </c>
      <c r="D3435" s="4">
        <v>3218</v>
      </c>
      <c r="E3435" s="80">
        <v>3</v>
      </c>
    </row>
    <row r="3436" spans="1:5" x14ac:dyDescent="0.25">
      <c r="A3436" s="79" t="s">
        <v>36</v>
      </c>
      <c r="B3436" s="27">
        <v>44036</v>
      </c>
      <c r="C3436" s="4">
        <v>6</v>
      </c>
      <c r="D3436" s="4">
        <v>261</v>
      </c>
      <c r="E3436" s="80"/>
    </row>
    <row r="3437" spans="1:5" x14ac:dyDescent="0.25">
      <c r="A3437" s="79" t="s">
        <v>20</v>
      </c>
      <c r="B3437" s="27">
        <v>44036</v>
      </c>
      <c r="C3437" s="4">
        <v>1157</v>
      </c>
      <c r="D3437" s="4">
        <v>51957</v>
      </c>
      <c r="E3437" s="80">
        <f>4+8+7</f>
        <v>19</v>
      </c>
    </row>
    <row r="3438" spans="1:5" x14ac:dyDescent="0.25">
      <c r="A3438" s="79" t="s">
        <v>27</v>
      </c>
      <c r="B3438" s="27">
        <v>44036</v>
      </c>
      <c r="C3438" s="4">
        <v>56</v>
      </c>
      <c r="D3438" s="4">
        <v>1625</v>
      </c>
      <c r="E3438" s="80">
        <v>1</v>
      </c>
    </row>
    <row r="3439" spans="1:5" x14ac:dyDescent="0.25">
      <c r="A3439" s="79" t="s">
        <v>37</v>
      </c>
      <c r="B3439" s="27">
        <v>44036</v>
      </c>
      <c r="C3439" s="4">
        <v>0</v>
      </c>
      <c r="D3439" s="4">
        <v>132</v>
      </c>
      <c r="E3439" s="80"/>
    </row>
    <row r="3440" spans="1:5" x14ac:dyDescent="0.25">
      <c r="A3440" s="79" t="s">
        <v>38</v>
      </c>
      <c r="B3440" s="27">
        <v>44036</v>
      </c>
      <c r="C3440" s="4">
        <v>11</v>
      </c>
      <c r="D3440" s="4">
        <v>721</v>
      </c>
      <c r="E3440" s="80"/>
    </row>
    <row r="3441" spans="1:5" x14ac:dyDescent="0.25">
      <c r="A3441" s="79" t="s">
        <v>48</v>
      </c>
      <c r="B3441" s="27">
        <v>44036</v>
      </c>
      <c r="C3441" s="4">
        <v>1</v>
      </c>
      <c r="D3441" s="4">
        <v>81</v>
      </c>
      <c r="E3441" s="80"/>
    </row>
    <row r="3442" spans="1:5" x14ac:dyDescent="0.25">
      <c r="A3442" s="79" t="s">
        <v>39</v>
      </c>
      <c r="B3442" s="27">
        <v>44036</v>
      </c>
      <c r="C3442" s="4">
        <v>155</v>
      </c>
      <c r="D3442" s="4">
        <v>1346</v>
      </c>
      <c r="E3442" s="80"/>
    </row>
    <row r="3443" spans="1:5" x14ac:dyDescent="0.25">
      <c r="A3443" s="79" t="s">
        <v>40</v>
      </c>
      <c r="B3443" s="27">
        <v>44036</v>
      </c>
      <c r="C3443" s="4">
        <v>0</v>
      </c>
      <c r="D3443" s="4">
        <v>8</v>
      </c>
      <c r="E3443" s="80"/>
    </row>
    <row r="3444" spans="1:5" x14ac:dyDescent="0.25">
      <c r="A3444" s="79" t="s">
        <v>28</v>
      </c>
      <c r="B3444" s="27">
        <v>44036</v>
      </c>
      <c r="C3444" s="4">
        <v>10</v>
      </c>
      <c r="D3444" s="4">
        <v>215</v>
      </c>
      <c r="E3444" s="80"/>
    </row>
    <row r="3445" spans="1:5" x14ac:dyDescent="0.25">
      <c r="A3445" s="79" t="s">
        <v>24</v>
      </c>
      <c r="B3445" s="27">
        <v>44036</v>
      </c>
      <c r="C3445" s="4">
        <v>56</v>
      </c>
      <c r="D3445" s="4">
        <v>726</v>
      </c>
      <c r="E3445" s="80">
        <v>1</v>
      </c>
    </row>
    <row r="3446" spans="1:5" x14ac:dyDescent="0.25">
      <c r="A3446" s="79" t="s">
        <v>30</v>
      </c>
      <c r="B3446" s="27">
        <v>44036</v>
      </c>
      <c r="C3446" s="4">
        <v>1</v>
      </c>
      <c r="D3446" s="4">
        <v>52</v>
      </c>
      <c r="E3446" s="80"/>
    </row>
    <row r="3447" spans="1:5" x14ac:dyDescent="0.25">
      <c r="A3447" s="79" t="s">
        <v>26</v>
      </c>
      <c r="B3447" s="27">
        <v>44036</v>
      </c>
      <c r="C3447" s="4">
        <v>18</v>
      </c>
      <c r="D3447" s="4">
        <v>992</v>
      </c>
      <c r="E3447" s="80"/>
    </row>
    <row r="3448" spans="1:5" x14ac:dyDescent="0.25">
      <c r="A3448" s="79" t="s">
        <v>25</v>
      </c>
      <c r="B3448" s="27">
        <v>44036</v>
      </c>
      <c r="C3448" s="4">
        <v>40</v>
      </c>
      <c r="D3448" s="4">
        <v>1526</v>
      </c>
      <c r="E3448" s="80">
        <v>1</v>
      </c>
    </row>
    <row r="3449" spans="1:5" x14ac:dyDescent="0.25">
      <c r="A3449" s="79" t="s">
        <v>41</v>
      </c>
      <c r="B3449" s="27">
        <v>44036</v>
      </c>
      <c r="C3449" s="4">
        <v>13</v>
      </c>
      <c r="D3449" s="4">
        <v>214</v>
      </c>
      <c r="E3449" s="80"/>
    </row>
    <row r="3450" spans="1:5" x14ac:dyDescent="0.25">
      <c r="A3450" s="79" t="s">
        <v>42</v>
      </c>
      <c r="B3450" s="27">
        <v>44036</v>
      </c>
      <c r="C3450" s="4">
        <v>0</v>
      </c>
      <c r="D3450" s="4">
        <v>19</v>
      </c>
      <c r="E3450" s="80"/>
    </row>
    <row r="3451" spans="1:5" x14ac:dyDescent="0.25">
      <c r="A3451" s="79" t="s">
        <v>43</v>
      </c>
      <c r="B3451" s="27">
        <v>44036</v>
      </c>
      <c r="C3451" s="4">
        <v>1</v>
      </c>
      <c r="D3451" s="4">
        <v>19</v>
      </c>
      <c r="E3451" s="80"/>
    </row>
    <row r="3452" spans="1:5" x14ac:dyDescent="0.25">
      <c r="A3452" s="79" t="s">
        <v>44</v>
      </c>
      <c r="B3452" s="27">
        <v>44036</v>
      </c>
      <c r="C3452" s="4">
        <v>38</v>
      </c>
      <c r="D3452" s="4">
        <v>301</v>
      </c>
      <c r="E3452" s="80"/>
    </row>
    <row r="3453" spans="1:5" x14ac:dyDescent="0.25">
      <c r="A3453" s="79" t="s">
        <v>29</v>
      </c>
      <c r="B3453" s="27">
        <v>44036</v>
      </c>
      <c r="C3453" s="4">
        <v>32</v>
      </c>
      <c r="D3453" s="4">
        <v>868</v>
      </c>
      <c r="E3453" s="80"/>
    </row>
    <row r="3454" spans="1:5" x14ac:dyDescent="0.25">
      <c r="A3454" s="79" t="s">
        <v>45</v>
      </c>
      <c r="B3454" s="27">
        <v>44036</v>
      </c>
      <c r="C3454" s="4">
        <v>2</v>
      </c>
      <c r="D3454" s="4">
        <v>46</v>
      </c>
      <c r="E3454" s="80"/>
    </row>
    <row r="3455" spans="1:5" x14ac:dyDescent="0.25">
      <c r="A3455" s="79" t="s">
        <v>46</v>
      </c>
      <c r="B3455" s="27">
        <v>44036</v>
      </c>
      <c r="C3455" s="4">
        <v>37</v>
      </c>
      <c r="D3455" s="4">
        <v>300</v>
      </c>
      <c r="E3455" s="80"/>
    </row>
    <row r="3456" spans="1:5" ht="15.75" thickBot="1" x14ac:dyDescent="0.3">
      <c r="A3456" s="81" t="s">
        <v>47</v>
      </c>
      <c r="B3456" s="82">
        <v>44036</v>
      </c>
      <c r="C3456" s="83">
        <v>4</v>
      </c>
      <c r="D3456" s="4">
        <v>110</v>
      </c>
      <c r="E3456" s="84"/>
    </row>
    <row r="3457" spans="1:5" x14ac:dyDescent="0.25">
      <c r="A3457" s="104" t="s">
        <v>22</v>
      </c>
      <c r="B3457" s="85">
        <v>44037</v>
      </c>
      <c r="C3457" s="77">
        <v>3250</v>
      </c>
      <c r="D3457" s="4">
        <v>91956</v>
      </c>
      <c r="E3457" s="78">
        <f>34+18+22</f>
        <v>74</v>
      </c>
    </row>
    <row r="3458" spans="1:5" x14ac:dyDescent="0.25">
      <c r="A3458" s="79" t="s">
        <v>35</v>
      </c>
      <c r="B3458" s="27">
        <v>44037</v>
      </c>
      <c r="C3458" s="4">
        <v>0</v>
      </c>
      <c r="D3458" s="4">
        <v>60</v>
      </c>
      <c r="E3458" s="80"/>
    </row>
    <row r="3459" spans="1:5" x14ac:dyDescent="0.25">
      <c r="A3459" s="79" t="s">
        <v>21</v>
      </c>
      <c r="B3459" s="27">
        <v>44037</v>
      </c>
      <c r="C3459" s="4">
        <v>42</v>
      </c>
      <c r="D3459" s="4">
        <v>3260</v>
      </c>
      <c r="E3459" s="80">
        <v>2</v>
      </c>
    </row>
    <row r="3460" spans="1:5" x14ac:dyDescent="0.25">
      <c r="A3460" s="79" t="s">
        <v>36</v>
      </c>
      <c r="B3460" s="27">
        <v>44037</v>
      </c>
      <c r="C3460" s="4">
        <v>2</v>
      </c>
      <c r="D3460" s="4">
        <v>263</v>
      </c>
      <c r="E3460" s="80"/>
    </row>
    <row r="3461" spans="1:5" x14ac:dyDescent="0.25">
      <c r="A3461" s="79" t="s">
        <v>20</v>
      </c>
      <c r="B3461" s="27">
        <v>44037</v>
      </c>
      <c r="C3461" s="4">
        <v>1121</v>
      </c>
      <c r="D3461" s="4">
        <v>53078</v>
      </c>
      <c r="E3461" s="80">
        <v>8</v>
      </c>
    </row>
    <row r="3462" spans="1:5" x14ac:dyDescent="0.25">
      <c r="A3462" s="79" t="s">
        <v>27</v>
      </c>
      <c r="B3462" s="27">
        <v>44037</v>
      </c>
      <c r="C3462" s="4">
        <v>70</v>
      </c>
      <c r="D3462" s="4">
        <v>1695</v>
      </c>
      <c r="E3462" s="80"/>
    </row>
    <row r="3463" spans="1:5" x14ac:dyDescent="0.25">
      <c r="A3463" s="79" t="s">
        <v>37</v>
      </c>
      <c r="B3463" s="27">
        <v>44037</v>
      </c>
      <c r="C3463" s="4">
        <v>5</v>
      </c>
      <c r="D3463" s="4">
        <v>137</v>
      </c>
      <c r="E3463" s="80"/>
    </row>
    <row r="3464" spans="1:5" x14ac:dyDescent="0.25">
      <c r="A3464" s="79" t="s">
        <v>38</v>
      </c>
      <c r="B3464" s="27">
        <v>44037</v>
      </c>
      <c r="C3464" s="4">
        <v>18</v>
      </c>
      <c r="D3464" s="4">
        <v>739</v>
      </c>
      <c r="E3464" s="80"/>
    </row>
    <row r="3465" spans="1:5" x14ac:dyDescent="0.25">
      <c r="A3465" s="79" t="s">
        <v>48</v>
      </c>
      <c r="B3465" s="27">
        <v>44037</v>
      </c>
      <c r="C3465" s="4">
        <v>0</v>
      </c>
      <c r="D3465" s="4">
        <v>81</v>
      </c>
      <c r="E3465" s="80"/>
    </row>
    <row r="3466" spans="1:5" x14ac:dyDescent="0.25">
      <c r="A3466" s="79" t="s">
        <v>39</v>
      </c>
      <c r="B3466" s="27">
        <v>44037</v>
      </c>
      <c r="C3466" s="4">
        <v>36</v>
      </c>
      <c r="D3466" s="4">
        <v>1382</v>
      </c>
      <c r="E3466" s="80"/>
    </row>
    <row r="3467" spans="1:5" x14ac:dyDescent="0.25">
      <c r="A3467" s="79" t="s">
        <v>40</v>
      </c>
      <c r="B3467" s="27">
        <v>44037</v>
      </c>
      <c r="C3467" s="4">
        <v>25</v>
      </c>
      <c r="D3467" s="4">
        <v>33</v>
      </c>
      <c r="E3467" s="80"/>
    </row>
    <row r="3468" spans="1:5" x14ac:dyDescent="0.25">
      <c r="A3468" s="79" t="s">
        <v>28</v>
      </c>
      <c r="B3468" s="27">
        <v>44037</v>
      </c>
      <c r="C3468" s="4">
        <v>15</v>
      </c>
      <c r="D3468" s="4">
        <v>230</v>
      </c>
      <c r="E3468" s="80"/>
    </row>
    <row r="3469" spans="1:5" x14ac:dyDescent="0.25">
      <c r="A3469" s="79" t="s">
        <v>24</v>
      </c>
      <c r="B3469" s="27">
        <v>44037</v>
      </c>
      <c r="C3469" s="4">
        <v>60</v>
      </c>
      <c r="D3469" s="4">
        <v>786</v>
      </c>
      <c r="E3469" s="80"/>
    </row>
    <row r="3470" spans="1:5" x14ac:dyDescent="0.25">
      <c r="A3470" s="79" t="s">
        <v>30</v>
      </c>
      <c r="B3470" s="27">
        <v>44037</v>
      </c>
      <c r="C3470" s="4">
        <v>3</v>
      </c>
      <c r="D3470" s="4">
        <v>55</v>
      </c>
      <c r="E3470" s="80"/>
    </row>
    <row r="3471" spans="1:5" x14ac:dyDescent="0.25">
      <c r="A3471" s="79" t="s">
        <v>26</v>
      </c>
      <c r="B3471" s="27">
        <v>44037</v>
      </c>
      <c r="C3471" s="4">
        <v>25</v>
      </c>
      <c r="D3471" s="4">
        <v>1017</v>
      </c>
      <c r="E3471" s="80">
        <v>1</v>
      </c>
    </row>
    <row r="3472" spans="1:5" x14ac:dyDescent="0.25">
      <c r="A3472" s="79" t="s">
        <v>25</v>
      </c>
      <c r="B3472" s="27">
        <v>44037</v>
      </c>
      <c r="C3472" s="4">
        <v>28</v>
      </c>
      <c r="D3472" s="4">
        <v>1554</v>
      </c>
      <c r="E3472" s="80"/>
    </row>
    <row r="3473" spans="1:5" x14ac:dyDescent="0.25">
      <c r="A3473" s="79" t="s">
        <v>41</v>
      </c>
      <c r="B3473" s="27">
        <v>44037</v>
      </c>
      <c r="C3473" s="4">
        <v>29</v>
      </c>
      <c r="D3473" s="4">
        <v>243</v>
      </c>
      <c r="E3473" s="80"/>
    </row>
    <row r="3474" spans="1:5" x14ac:dyDescent="0.25">
      <c r="A3474" s="79" t="s">
        <v>42</v>
      </c>
      <c r="B3474" s="27">
        <v>44037</v>
      </c>
      <c r="C3474" s="4">
        <v>0</v>
      </c>
      <c r="D3474" s="4">
        <v>19</v>
      </c>
      <c r="E3474" s="80"/>
    </row>
    <row r="3475" spans="1:5" x14ac:dyDescent="0.25">
      <c r="A3475" s="79" t="s">
        <v>43</v>
      </c>
      <c r="B3475" s="27">
        <v>44037</v>
      </c>
      <c r="C3475" s="4">
        <v>0</v>
      </c>
      <c r="D3475" s="4">
        <v>19</v>
      </c>
      <c r="E3475" s="80"/>
    </row>
    <row r="3476" spans="1:5" x14ac:dyDescent="0.25">
      <c r="A3476" s="79" t="s">
        <v>44</v>
      </c>
      <c r="B3476" s="27">
        <v>44037</v>
      </c>
      <c r="C3476" s="4">
        <v>8</v>
      </c>
      <c r="D3476" s="4">
        <v>309</v>
      </c>
      <c r="E3476" s="80">
        <v>1</v>
      </c>
    </row>
    <row r="3477" spans="1:5" x14ac:dyDescent="0.25">
      <c r="A3477" s="79" t="s">
        <v>29</v>
      </c>
      <c r="B3477" s="27">
        <v>44037</v>
      </c>
      <c r="C3477" s="4">
        <v>30</v>
      </c>
      <c r="D3477" s="4">
        <v>898</v>
      </c>
      <c r="E3477" s="80"/>
    </row>
    <row r="3478" spans="1:5" x14ac:dyDescent="0.25">
      <c r="A3478" s="79" t="s">
        <v>45</v>
      </c>
      <c r="B3478" s="27">
        <v>44037</v>
      </c>
      <c r="C3478" s="4">
        <v>3</v>
      </c>
      <c r="D3478" s="4">
        <v>49</v>
      </c>
      <c r="E3478" s="80"/>
    </row>
    <row r="3479" spans="1:5" x14ac:dyDescent="0.25">
      <c r="A3479" s="79" t="s">
        <v>46</v>
      </c>
      <c r="B3479" s="27">
        <v>44037</v>
      </c>
      <c r="C3479" s="4">
        <v>36</v>
      </c>
      <c r="D3479" s="4">
        <v>336</v>
      </c>
      <c r="E3479" s="80"/>
    </row>
    <row r="3480" spans="1:5" ht="15.75" thickBot="1" x14ac:dyDescent="0.3">
      <c r="A3480" s="92" t="s">
        <v>47</v>
      </c>
      <c r="B3480" s="73">
        <v>44037</v>
      </c>
      <c r="C3480" s="74">
        <v>8</v>
      </c>
      <c r="D3480" s="4">
        <v>118</v>
      </c>
      <c r="E3480" s="93"/>
    </row>
    <row r="3481" spans="1:5" x14ac:dyDescent="0.25">
      <c r="A3481" s="104" t="s">
        <v>22</v>
      </c>
      <c r="B3481" s="76">
        <v>44038</v>
      </c>
      <c r="C3481" s="77">
        <v>2917</v>
      </c>
      <c r="D3481" s="4">
        <v>94873</v>
      </c>
      <c r="E3481" s="78">
        <v>29</v>
      </c>
    </row>
    <row r="3482" spans="1:5" x14ac:dyDescent="0.25">
      <c r="A3482" s="79" t="s">
        <v>35</v>
      </c>
      <c r="B3482" s="27">
        <v>44038</v>
      </c>
      <c r="C3482" s="4">
        <v>0</v>
      </c>
      <c r="D3482" s="4">
        <v>60</v>
      </c>
      <c r="E3482" s="80"/>
    </row>
    <row r="3483" spans="1:5" x14ac:dyDescent="0.25">
      <c r="A3483" s="79" t="s">
        <v>21</v>
      </c>
      <c r="B3483" s="27">
        <v>44038</v>
      </c>
      <c r="C3483" s="4">
        <v>66</v>
      </c>
      <c r="D3483" s="4">
        <v>3326</v>
      </c>
      <c r="E3483" s="80"/>
    </row>
    <row r="3484" spans="1:5" x14ac:dyDescent="0.25">
      <c r="A3484" s="79" t="s">
        <v>36</v>
      </c>
      <c r="B3484" s="27">
        <v>44038</v>
      </c>
      <c r="C3484" s="4">
        <v>2</v>
      </c>
      <c r="D3484" s="4">
        <v>265</v>
      </c>
      <c r="E3484" s="80"/>
    </row>
    <row r="3485" spans="1:5" x14ac:dyDescent="0.25">
      <c r="A3485" s="79" t="s">
        <v>20</v>
      </c>
      <c r="B3485" s="27">
        <v>44038</v>
      </c>
      <c r="C3485" s="4">
        <v>888</v>
      </c>
      <c r="D3485" s="4">
        <v>53966</v>
      </c>
      <c r="E3485" s="80">
        <v>12</v>
      </c>
    </row>
    <row r="3486" spans="1:5" x14ac:dyDescent="0.25">
      <c r="A3486" s="79" t="s">
        <v>27</v>
      </c>
      <c r="B3486" s="27">
        <v>44038</v>
      </c>
      <c r="C3486" s="4">
        <v>80</v>
      </c>
      <c r="D3486" s="4">
        <v>1775</v>
      </c>
      <c r="E3486" s="80">
        <v>1</v>
      </c>
    </row>
    <row r="3487" spans="1:5" x14ac:dyDescent="0.25">
      <c r="A3487" s="79" t="s">
        <v>37</v>
      </c>
      <c r="B3487" s="27">
        <v>44038</v>
      </c>
      <c r="C3487" s="4">
        <v>2</v>
      </c>
      <c r="D3487" s="4">
        <v>139</v>
      </c>
      <c r="E3487" s="80"/>
    </row>
    <row r="3488" spans="1:5" x14ac:dyDescent="0.25">
      <c r="A3488" s="79" t="s">
        <v>38</v>
      </c>
      <c r="B3488" s="27">
        <v>44038</v>
      </c>
      <c r="C3488" s="4">
        <v>21</v>
      </c>
      <c r="D3488" s="4">
        <v>760</v>
      </c>
      <c r="E3488" s="80"/>
    </row>
    <row r="3489" spans="1:5" x14ac:dyDescent="0.25">
      <c r="A3489" s="79" t="s">
        <v>48</v>
      </c>
      <c r="B3489" s="27">
        <v>44038</v>
      </c>
      <c r="C3489" s="4">
        <v>0</v>
      </c>
      <c r="D3489" s="4">
        <v>81</v>
      </c>
      <c r="E3489" s="80"/>
    </row>
    <row r="3490" spans="1:5" x14ac:dyDescent="0.25">
      <c r="A3490" s="79" t="s">
        <v>39</v>
      </c>
      <c r="B3490" s="27">
        <v>44038</v>
      </c>
      <c r="C3490" s="4">
        <v>46</v>
      </c>
      <c r="D3490" s="4">
        <v>1428</v>
      </c>
      <c r="E3490" s="80"/>
    </row>
    <row r="3491" spans="1:5" x14ac:dyDescent="0.25">
      <c r="A3491" s="79" t="s">
        <v>40</v>
      </c>
      <c r="B3491" s="27">
        <v>44038</v>
      </c>
      <c r="C3491" s="4">
        <v>7</v>
      </c>
      <c r="D3491" s="4">
        <v>40</v>
      </c>
      <c r="E3491" s="80"/>
    </row>
    <row r="3492" spans="1:5" x14ac:dyDescent="0.25">
      <c r="A3492" s="79" t="s">
        <v>28</v>
      </c>
      <c r="B3492" s="27">
        <v>44038</v>
      </c>
      <c r="C3492" s="4">
        <v>9</v>
      </c>
      <c r="D3492" s="4">
        <v>239</v>
      </c>
      <c r="E3492" s="80"/>
    </row>
    <row r="3493" spans="1:5" x14ac:dyDescent="0.25">
      <c r="A3493" s="79" t="s">
        <v>24</v>
      </c>
      <c r="B3493" s="27">
        <v>44038</v>
      </c>
      <c r="C3493" s="4">
        <v>31</v>
      </c>
      <c r="D3493" s="4">
        <v>817</v>
      </c>
      <c r="E3493" s="80">
        <v>3</v>
      </c>
    </row>
    <row r="3494" spans="1:5" x14ac:dyDescent="0.25">
      <c r="A3494" s="79" t="s">
        <v>30</v>
      </c>
      <c r="B3494" s="27">
        <v>44038</v>
      </c>
      <c r="C3494" s="4">
        <v>2</v>
      </c>
      <c r="D3494" s="4">
        <v>57</v>
      </c>
      <c r="E3494" s="80"/>
    </row>
    <row r="3495" spans="1:5" x14ac:dyDescent="0.25">
      <c r="A3495" s="79" t="s">
        <v>26</v>
      </c>
      <c r="B3495" s="27">
        <v>44038</v>
      </c>
      <c r="C3495" s="4">
        <v>25</v>
      </c>
      <c r="D3495" s="4">
        <v>1042</v>
      </c>
      <c r="E3495" s="80"/>
    </row>
    <row r="3496" spans="1:5" x14ac:dyDescent="0.25">
      <c r="A3496" s="79" t="s">
        <v>25</v>
      </c>
      <c r="B3496" s="27">
        <v>44038</v>
      </c>
      <c r="C3496" s="4">
        <v>18</v>
      </c>
      <c r="D3496" s="4">
        <v>1572</v>
      </c>
      <c r="E3496" s="80">
        <v>0</v>
      </c>
    </row>
    <row r="3497" spans="1:5" x14ac:dyDescent="0.25">
      <c r="A3497" s="79" t="s">
        <v>41</v>
      </c>
      <c r="B3497" s="27">
        <v>44038</v>
      </c>
      <c r="C3497" s="4">
        <v>0</v>
      </c>
      <c r="D3497" s="4">
        <v>243</v>
      </c>
      <c r="E3497" s="80"/>
    </row>
    <row r="3498" spans="1:5" x14ac:dyDescent="0.25">
      <c r="A3498" s="79" t="s">
        <v>42</v>
      </c>
      <c r="B3498" s="27">
        <v>44038</v>
      </c>
      <c r="C3498" s="4">
        <v>2</v>
      </c>
      <c r="D3498" s="4">
        <v>21</v>
      </c>
      <c r="E3498" s="80"/>
    </row>
    <row r="3499" spans="1:5" x14ac:dyDescent="0.25">
      <c r="A3499" s="79" t="s">
        <v>43</v>
      </c>
      <c r="B3499" s="27">
        <v>44038</v>
      </c>
      <c r="C3499" s="4">
        <v>0</v>
      </c>
      <c r="D3499" s="4">
        <v>19</v>
      </c>
      <c r="E3499" s="80"/>
    </row>
    <row r="3500" spans="1:5" x14ac:dyDescent="0.25">
      <c r="A3500" s="79" t="s">
        <v>44</v>
      </c>
      <c r="B3500" s="27">
        <v>44038</v>
      </c>
      <c r="C3500" s="4">
        <v>20</v>
      </c>
      <c r="D3500" s="4">
        <v>329</v>
      </c>
      <c r="E3500" s="80"/>
    </row>
    <row r="3501" spans="1:5" x14ac:dyDescent="0.25">
      <c r="A3501" s="79" t="s">
        <v>29</v>
      </c>
      <c r="B3501" s="27">
        <v>44038</v>
      </c>
      <c r="C3501" s="4">
        <v>41</v>
      </c>
      <c r="D3501" s="4">
        <v>939</v>
      </c>
      <c r="E3501" s="80"/>
    </row>
    <row r="3502" spans="1:5" x14ac:dyDescent="0.25">
      <c r="A3502" s="79" t="s">
        <v>45</v>
      </c>
      <c r="B3502" s="27">
        <v>44038</v>
      </c>
      <c r="C3502" s="4">
        <v>1</v>
      </c>
      <c r="D3502" s="4">
        <v>50</v>
      </c>
      <c r="E3502" s="80"/>
    </row>
    <row r="3503" spans="1:5" x14ac:dyDescent="0.25">
      <c r="A3503" s="79" t="s">
        <v>46</v>
      </c>
      <c r="B3503" s="27">
        <v>44038</v>
      </c>
      <c r="C3503" s="4">
        <v>6</v>
      </c>
      <c r="D3503" s="4">
        <v>342</v>
      </c>
      <c r="E3503" s="80"/>
    </row>
    <row r="3504" spans="1:5" ht="15.75" thickBot="1" x14ac:dyDescent="0.3">
      <c r="A3504" s="81" t="s">
        <v>47</v>
      </c>
      <c r="B3504" s="82">
        <v>44038</v>
      </c>
      <c r="C3504" s="83">
        <v>8</v>
      </c>
      <c r="D3504" s="4">
        <v>126</v>
      </c>
      <c r="E3504" s="84"/>
    </row>
    <row r="3505" spans="1:5" x14ac:dyDescent="0.25">
      <c r="A3505" s="104" t="s">
        <v>22</v>
      </c>
      <c r="B3505" s="76">
        <v>44039</v>
      </c>
      <c r="C3505" s="77">
        <v>3351</v>
      </c>
      <c r="D3505" s="4">
        <v>98224</v>
      </c>
      <c r="E3505" s="78">
        <f>4+3+26+26</f>
        <v>59</v>
      </c>
    </row>
    <row r="3506" spans="1:5" x14ac:dyDescent="0.25">
      <c r="A3506" s="79" t="s">
        <v>35</v>
      </c>
      <c r="B3506" s="27">
        <v>44039</v>
      </c>
      <c r="C3506" s="4">
        <v>0</v>
      </c>
      <c r="D3506" s="4">
        <v>60</v>
      </c>
      <c r="E3506" s="80"/>
    </row>
    <row r="3507" spans="1:5" x14ac:dyDescent="0.25">
      <c r="A3507" s="79" t="s">
        <v>21</v>
      </c>
      <c r="B3507" s="27">
        <v>44039</v>
      </c>
      <c r="C3507" s="4">
        <v>32</v>
      </c>
      <c r="D3507" s="4">
        <v>3358</v>
      </c>
      <c r="E3507" s="80">
        <v>3</v>
      </c>
    </row>
    <row r="3508" spans="1:5" x14ac:dyDescent="0.25">
      <c r="A3508" s="79" t="s">
        <v>36</v>
      </c>
      <c r="B3508" s="27">
        <v>44039</v>
      </c>
      <c r="C3508" s="4">
        <v>-1</v>
      </c>
      <c r="D3508" s="4">
        <v>264</v>
      </c>
      <c r="E3508" s="80"/>
    </row>
    <row r="3509" spans="1:5" x14ac:dyDescent="0.25">
      <c r="A3509" s="79" t="s">
        <v>20</v>
      </c>
      <c r="B3509" s="27">
        <v>44039</v>
      </c>
      <c r="C3509" s="4">
        <v>1059</v>
      </c>
      <c r="D3509" s="4">
        <v>55025</v>
      </c>
      <c r="E3509" s="80">
        <f>3+5+26+19</f>
        <v>53</v>
      </c>
    </row>
    <row r="3510" spans="1:5" x14ac:dyDescent="0.25">
      <c r="A3510" s="79" t="s">
        <v>27</v>
      </c>
      <c r="B3510" s="27">
        <v>44039</v>
      </c>
      <c r="C3510" s="4">
        <v>99</v>
      </c>
      <c r="D3510" s="4">
        <v>1874</v>
      </c>
      <c r="E3510" s="80"/>
    </row>
    <row r="3511" spans="1:5" x14ac:dyDescent="0.25">
      <c r="A3511" s="79" t="s">
        <v>37</v>
      </c>
      <c r="B3511" s="27">
        <v>44039</v>
      </c>
      <c r="C3511" s="4">
        <v>14</v>
      </c>
      <c r="D3511" s="4">
        <v>153</v>
      </c>
      <c r="E3511" s="80"/>
    </row>
    <row r="3512" spans="1:5" x14ac:dyDescent="0.25">
      <c r="A3512" s="79" t="s">
        <v>38</v>
      </c>
      <c r="B3512" s="27">
        <v>44039</v>
      </c>
      <c r="C3512" s="4">
        <v>4</v>
      </c>
      <c r="D3512" s="4">
        <v>764</v>
      </c>
      <c r="E3512" s="80">
        <v>1</v>
      </c>
    </row>
    <row r="3513" spans="1:5" x14ac:dyDescent="0.25">
      <c r="A3513" s="79" t="s">
        <v>48</v>
      </c>
      <c r="B3513" s="27">
        <v>44039</v>
      </c>
      <c r="C3513" s="4">
        <v>0</v>
      </c>
      <c r="D3513" s="4">
        <v>81</v>
      </c>
      <c r="E3513" s="80"/>
    </row>
    <row r="3514" spans="1:5" x14ac:dyDescent="0.25">
      <c r="A3514" s="79" t="s">
        <v>39</v>
      </c>
      <c r="B3514" s="27">
        <v>44039</v>
      </c>
      <c r="C3514" s="4">
        <v>92</v>
      </c>
      <c r="D3514" s="4">
        <v>1520</v>
      </c>
      <c r="E3514" s="80"/>
    </row>
    <row r="3515" spans="1:5" x14ac:dyDescent="0.25">
      <c r="A3515" s="79" t="s">
        <v>40</v>
      </c>
      <c r="B3515" s="27">
        <v>44039</v>
      </c>
      <c r="C3515" s="4">
        <v>10</v>
      </c>
      <c r="D3515" s="4">
        <v>50</v>
      </c>
      <c r="E3515" s="80"/>
    </row>
    <row r="3516" spans="1:5" x14ac:dyDescent="0.25">
      <c r="A3516" s="79" t="s">
        <v>28</v>
      </c>
      <c r="B3516" s="27">
        <v>44039</v>
      </c>
      <c r="C3516" s="4">
        <v>10</v>
      </c>
      <c r="D3516" s="4">
        <v>249</v>
      </c>
      <c r="E3516" s="80">
        <v>1</v>
      </c>
    </row>
    <row r="3517" spans="1:5" x14ac:dyDescent="0.25">
      <c r="A3517" s="79" t="s">
        <v>24</v>
      </c>
      <c r="B3517" s="27">
        <v>44039</v>
      </c>
      <c r="C3517" s="4">
        <v>61</v>
      </c>
      <c r="D3517" s="4">
        <v>878</v>
      </c>
      <c r="E3517" s="80"/>
    </row>
    <row r="3518" spans="1:5" x14ac:dyDescent="0.25">
      <c r="A3518" s="79" t="s">
        <v>30</v>
      </c>
      <c r="B3518" s="27">
        <v>44039</v>
      </c>
      <c r="C3518" s="4">
        <v>-1</v>
      </c>
      <c r="D3518" s="4">
        <v>56</v>
      </c>
      <c r="E3518" s="80"/>
    </row>
    <row r="3519" spans="1:5" x14ac:dyDescent="0.25">
      <c r="A3519" s="79" t="s">
        <v>26</v>
      </c>
      <c r="B3519" s="27">
        <v>44039</v>
      </c>
      <c r="C3519" s="4">
        <v>23</v>
      </c>
      <c r="D3519" s="4">
        <v>1065</v>
      </c>
      <c r="E3519" s="80"/>
    </row>
    <row r="3520" spans="1:5" x14ac:dyDescent="0.25">
      <c r="A3520" s="79" t="s">
        <v>25</v>
      </c>
      <c r="B3520" s="27">
        <v>44039</v>
      </c>
      <c r="C3520" s="4">
        <v>62</v>
      </c>
      <c r="D3520" s="4">
        <v>1634</v>
      </c>
      <c r="E3520" s="80">
        <v>1</v>
      </c>
    </row>
    <row r="3521" spans="1:5" x14ac:dyDescent="0.25">
      <c r="A3521" s="79" t="s">
        <v>41</v>
      </c>
      <c r="B3521" s="27">
        <v>44039</v>
      </c>
      <c r="C3521" s="4">
        <v>-15</v>
      </c>
      <c r="D3521" s="4">
        <v>228</v>
      </c>
      <c r="E3521" s="80"/>
    </row>
    <row r="3522" spans="1:5" x14ac:dyDescent="0.25">
      <c r="A3522" s="79" t="s">
        <v>42</v>
      </c>
      <c r="B3522" s="27">
        <v>44039</v>
      </c>
      <c r="C3522" s="4">
        <v>1</v>
      </c>
      <c r="D3522" s="4">
        <v>22</v>
      </c>
      <c r="E3522" s="80"/>
    </row>
    <row r="3523" spans="1:5" x14ac:dyDescent="0.25">
      <c r="A3523" s="79" t="s">
        <v>43</v>
      </c>
      <c r="B3523" s="27">
        <v>44039</v>
      </c>
      <c r="C3523" s="4">
        <v>1</v>
      </c>
      <c r="D3523" s="4">
        <v>20</v>
      </c>
      <c r="E3523" s="80"/>
    </row>
    <row r="3524" spans="1:5" x14ac:dyDescent="0.25">
      <c r="A3524" s="79" t="s">
        <v>44</v>
      </c>
      <c r="B3524" s="27">
        <v>44039</v>
      </c>
      <c r="C3524" s="4">
        <v>15</v>
      </c>
      <c r="D3524" s="4">
        <v>344</v>
      </c>
      <c r="E3524" s="80"/>
    </row>
    <row r="3525" spans="1:5" x14ac:dyDescent="0.25">
      <c r="A3525" s="79" t="s">
        <v>29</v>
      </c>
      <c r="B3525" s="27">
        <v>44039</v>
      </c>
      <c r="C3525" s="4">
        <v>33</v>
      </c>
      <c r="D3525" s="4">
        <v>972</v>
      </c>
      <c r="E3525" s="80">
        <v>2</v>
      </c>
    </row>
    <row r="3526" spans="1:5" x14ac:dyDescent="0.25">
      <c r="A3526" s="79" t="s">
        <v>45</v>
      </c>
      <c r="B3526" s="27">
        <v>44039</v>
      </c>
      <c r="C3526" s="4">
        <v>-5</v>
      </c>
      <c r="D3526" s="4">
        <v>45</v>
      </c>
      <c r="E3526" s="80"/>
    </row>
    <row r="3527" spans="1:5" x14ac:dyDescent="0.25">
      <c r="A3527" s="79" t="s">
        <v>46</v>
      </c>
      <c r="B3527" s="27">
        <v>44039</v>
      </c>
      <c r="C3527" s="4">
        <v>32</v>
      </c>
      <c r="D3527" s="4">
        <v>374</v>
      </c>
      <c r="E3527" s="80"/>
    </row>
    <row r="3528" spans="1:5" ht="15.75" thickBot="1" x14ac:dyDescent="0.3">
      <c r="A3528" s="92" t="s">
        <v>47</v>
      </c>
      <c r="B3528" s="73">
        <v>44039</v>
      </c>
      <c r="C3528" s="74">
        <v>13</v>
      </c>
      <c r="D3528" s="4">
        <v>139</v>
      </c>
      <c r="E3528" s="93"/>
    </row>
    <row r="3529" spans="1:5" x14ac:dyDescent="0.25">
      <c r="A3529" s="104" t="s">
        <v>22</v>
      </c>
      <c r="B3529" s="76">
        <v>44040</v>
      </c>
      <c r="C3529" s="77">
        <v>4167</v>
      </c>
      <c r="D3529" s="4">
        <v>102391</v>
      </c>
      <c r="E3529" s="78">
        <f>8+7+34+20</f>
        <v>69</v>
      </c>
    </row>
    <row r="3530" spans="1:5" x14ac:dyDescent="0.25">
      <c r="A3530" s="79" t="s">
        <v>35</v>
      </c>
      <c r="B3530" s="27">
        <v>44040</v>
      </c>
      <c r="C3530" s="4">
        <v>0</v>
      </c>
      <c r="D3530" s="4">
        <v>60</v>
      </c>
      <c r="E3530" s="80"/>
    </row>
    <row r="3531" spans="1:5" x14ac:dyDescent="0.25">
      <c r="A3531" s="79" t="s">
        <v>21</v>
      </c>
      <c r="B3531" s="27">
        <v>44040</v>
      </c>
      <c r="C3531" s="4">
        <v>18</v>
      </c>
      <c r="D3531" s="4">
        <v>3376</v>
      </c>
      <c r="E3531" s="80"/>
    </row>
    <row r="3532" spans="1:5" x14ac:dyDescent="0.25">
      <c r="A3532" s="79" t="s">
        <v>36</v>
      </c>
      <c r="B3532" s="27">
        <v>44040</v>
      </c>
      <c r="C3532" s="4">
        <v>3</v>
      </c>
      <c r="D3532" s="4">
        <v>267</v>
      </c>
      <c r="E3532" s="80"/>
    </row>
    <row r="3533" spans="1:5" x14ac:dyDescent="0.25">
      <c r="A3533" s="79" t="s">
        <v>20</v>
      </c>
      <c r="B3533" s="27">
        <v>44040</v>
      </c>
      <c r="C3533" s="4">
        <v>1202</v>
      </c>
      <c r="D3533" s="4">
        <v>56227</v>
      </c>
      <c r="E3533" s="80">
        <f>3+4+17+21</f>
        <v>45</v>
      </c>
    </row>
    <row r="3534" spans="1:5" x14ac:dyDescent="0.25">
      <c r="A3534" s="79" t="s">
        <v>27</v>
      </c>
      <c r="B3534" s="27">
        <v>44040</v>
      </c>
      <c r="C3534" s="4">
        <v>75</v>
      </c>
      <c r="D3534" s="4">
        <v>1949</v>
      </c>
      <c r="E3534" s="80">
        <v>2</v>
      </c>
    </row>
    <row r="3535" spans="1:5" x14ac:dyDescent="0.25">
      <c r="A3535" s="79" t="s">
        <v>37</v>
      </c>
      <c r="B3535" s="27">
        <v>44040</v>
      </c>
      <c r="C3535" s="4">
        <v>-6</v>
      </c>
      <c r="D3535" s="4">
        <v>147</v>
      </c>
      <c r="E3535" s="80"/>
    </row>
    <row r="3536" spans="1:5" x14ac:dyDescent="0.25">
      <c r="A3536" s="79" t="s">
        <v>38</v>
      </c>
      <c r="B3536" s="27">
        <v>44040</v>
      </c>
      <c r="C3536" s="4">
        <v>4</v>
      </c>
      <c r="D3536" s="4">
        <v>768</v>
      </c>
      <c r="E3536" s="80"/>
    </row>
    <row r="3537" spans="1:5" x14ac:dyDescent="0.25">
      <c r="A3537" s="79" t="s">
        <v>48</v>
      </c>
      <c r="B3537" s="27">
        <v>44040</v>
      </c>
      <c r="C3537" s="4">
        <v>0</v>
      </c>
      <c r="D3537" s="4">
        <v>81</v>
      </c>
      <c r="E3537" s="80"/>
    </row>
    <row r="3538" spans="1:5" x14ac:dyDescent="0.25">
      <c r="A3538" s="79" t="s">
        <v>39</v>
      </c>
      <c r="B3538" s="27">
        <v>44040</v>
      </c>
      <c r="C3538" s="4">
        <v>158</v>
      </c>
      <c r="D3538" s="4">
        <v>1678</v>
      </c>
      <c r="E3538" s="80"/>
    </row>
    <row r="3539" spans="1:5" x14ac:dyDescent="0.25">
      <c r="A3539" s="79" t="s">
        <v>40</v>
      </c>
      <c r="B3539" s="27">
        <v>44040</v>
      </c>
      <c r="C3539" s="4">
        <v>9</v>
      </c>
      <c r="D3539" s="4">
        <v>59</v>
      </c>
      <c r="E3539" s="80"/>
    </row>
    <row r="3540" spans="1:5" x14ac:dyDescent="0.25">
      <c r="A3540" s="79" t="s">
        <v>28</v>
      </c>
      <c r="B3540" s="27">
        <v>44040</v>
      </c>
      <c r="C3540" s="4">
        <v>10</v>
      </c>
      <c r="D3540" s="4">
        <v>259</v>
      </c>
      <c r="E3540" s="80"/>
    </row>
    <row r="3541" spans="1:5" x14ac:dyDescent="0.25">
      <c r="A3541" s="79" t="s">
        <v>24</v>
      </c>
      <c r="B3541" s="27">
        <v>44040</v>
      </c>
      <c r="C3541" s="4">
        <v>67</v>
      </c>
      <c r="D3541" s="4">
        <v>945</v>
      </c>
      <c r="E3541" s="80">
        <v>2</v>
      </c>
    </row>
    <row r="3542" spans="1:5" x14ac:dyDescent="0.25">
      <c r="A3542" s="79" t="s">
        <v>30</v>
      </c>
      <c r="B3542" s="27">
        <v>44040</v>
      </c>
      <c r="C3542" s="4">
        <v>-4</v>
      </c>
      <c r="D3542" s="4">
        <v>52</v>
      </c>
      <c r="E3542" s="80"/>
    </row>
    <row r="3543" spans="1:5" x14ac:dyDescent="0.25">
      <c r="A3543" s="79" t="s">
        <v>26</v>
      </c>
      <c r="B3543" s="27">
        <v>44040</v>
      </c>
      <c r="C3543" s="4">
        <v>21</v>
      </c>
      <c r="D3543" s="4">
        <v>1086</v>
      </c>
      <c r="E3543" s="80"/>
    </row>
    <row r="3544" spans="1:5" x14ac:dyDescent="0.25">
      <c r="A3544" s="79" t="s">
        <v>25</v>
      </c>
      <c r="B3544" s="27">
        <v>44040</v>
      </c>
      <c r="C3544" s="4">
        <v>73</v>
      </c>
      <c r="D3544" s="4">
        <v>1707</v>
      </c>
      <c r="E3544" s="80">
        <v>2</v>
      </c>
    </row>
    <row r="3545" spans="1:5" x14ac:dyDescent="0.25">
      <c r="A3545" s="79" t="s">
        <v>41</v>
      </c>
      <c r="B3545" s="27">
        <v>44040</v>
      </c>
      <c r="C3545" s="4">
        <v>8</v>
      </c>
      <c r="D3545" s="4">
        <v>236</v>
      </c>
      <c r="E3545" s="80"/>
    </row>
    <row r="3546" spans="1:5" x14ac:dyDescent="0.25">
      <c r="A3546" s="79" t="s">
        <v>42</v>
      </c>
      <c r="B3546" s="27">
        <v>44040</v>
      </c>
      <c r="C3546" s="4">
        <v>-2</v>
      </c>
      <c r="D3546" s="4">
        <v>20</v>
      </c>
      <c r="E3546" s="80"/>
    </row>
    <row r="3547" spans="1:5" x14ac:dyDescent="0.25">
      <c r="A3547" s="79" t="s">
        <v>43</v>
      </c>
      <c r="B3547" s="27">
        <v>44040</v>
      </c>
      <c r="C3547" s="4">
        <v>2</v>
      </c>
      <c r="D3547" s="4">
        <v>22</v>
      </c>
      <c r="E3547" s="80"/>
    </row>
    <row r="3548" spans="1:5" x14ac:dyDescent="0.25">
      <c r="A3548" s="79" t="s">
        <v>44</v>
      </c>
      <c r="B3548" s="27">
        <v>44040</v>
      </c>
      <c r="C3548" s="4">
        <v>32</v>
      </c>
      <c r="D3548" s="4">
        <v>376</v>
      </c>
      <c r="E3548" s="80"/>
    </row>
    <row r="3549" spans="1:5" x14ac:dyDescent="0.25">
      <c r="A3549" s="79" t="s">
        <v>29</v>
      </c>
      <c r="B3549" s="27">
        <v>44040</v>
      </c>
      <c r="C3549" s="4">
        <v>63</v>
      </c>
      <c r="D3549" s="4">
        <v>1035</v>
      </c>
      <c r="E3549" s="80"/>
    </row>
    <row r="3550" spans="1:5" x14ac:dyDescent="0.25">
      <c r="A3550" s="79" t="s">
        <v>45</v>
      </c>
      <c r="B3550" s="27">
        <v>44040</v>
      </c>
      <c r="C3550" s="4">
        <v>-3</v>
      </c>
      <c r="D3550" s="4">
        <v>42</v>
      </c>
      <c r="E3550" s="80"/>
    </row>
    <row r="3551" spans="1:5" x14ac:dyDescent="0.25">
      <c r="A3551" s="79" t="s">
        <v>46</v>
      </c>
      <c r="B3551" s="27">
        <v>44040</v>
      </c>
      <c r="C3551" s="4">
        <v>25</v>
      </c>
      <c r="D3551" s="4">
        <v>399</v>
      </c>
      <c r="E3551" s="80"/>
    </row>
    <row r="3552" spans="1:5" ht="15.75" thickBot="1" x14ac:dyDescent="0.3">
      <c r="A3552" s="81" t="s">
        <v>47</v>
      </c>
      <c r="B3552" s="82">
        <v>44040</v>
      </c>
      <c r="C3552" s="83">
        <v>17</v>
      </c>
      <c r="D3552" s="4">
        <v>156</v>
      </c>
      <c r="E3552" s="84"/>
    </row>
    <row r="3553" spans="1:5" x14ac:dyDescent="0.25">
      <c r="A3553" s="104" t="s">
        <v>22</v>
      </c>
      <c r="B3553" s="85">
        <v>44041</v>
      </c>
      <c r="C3553" s="77">
        <v>3852</v>
      </c>
      <c r="D3553" s="4">
        <v>106243</v>
      </c>
      <c r="E3553" s="78">
        <f>6+6+35+24</f>
        <v>71</v>
      </c>
    </row>
    <row r="3554" spans="1:5" x14ac:dyDescent="0.25">
      <c r="A3554" s="79" t="s">
        <v>35</v>
      </c>
      <c r="B3554" s="27">
        <v>44041</v>
      </c>
      <c r="C3554" s="4">
        <v>0</v>
      </c>
      <c r="D3554" s="4">
        <v>60</v>
      </c>
      <c r="E3554" s="80"/>
    </row>
    <row r="3555" spans="1:5" x14ac:dyDescent="0.25">
      <c r="A3555" s="79" t="s">
        <v>21</v>
      </c>
      <c r="B3555" s="27">
        <v>44041</v>
      </c>
      <c r="C3555" s="4">
        <v>52</v>
      </c>
      <c r="D3555" s="4">
        <v>3428</v>
      </c>
      <c r="E3555" s="80">
        <f>2+1</f>
        <v>3</v>
      </c>
    </row>
    <row r="3556" spans="1:5" x14ac:dyDescent="0.25">
      <c r="A3556" s="79" t="s">
        <v>36</v>
      </c>
      <c r="B3556" s="27">
        <v>44041</v>
      </c>
      <c r="C3556" s="4">
        <v>3</v>
      </c>
      <c r="D3556" s="4">
        <v>270</v>
      </c>
      <c r="E3556" s="80"/>
    </row>
    <row r="3557" spans="1:5" x14ac:dyDescent="0.25">
      <c r="A3557" s="79" t="s">
        <v>20</v>
      </c>
      <c r="B3557" s="27">
        <v>44041</v>
      </c>
      <c r="C3557" s="4">
        <v>1079</v>
      </c>
      <c r="D3557" s="4">
        <v>57306</v>
      </c>
      <c r="E3557" s="80">
        <f>1+4+15+10</f>
        <v>30</v>
      </c>
    </row>
    <row r="3558" spans="1:5" x14ac:dyDescent="0.25">
      <c r="A3558" s="79" t="s">
        <v>27</v>
      </c>
      <c r="B3558" s="27">
        <v>44041</v>
      </c>
      <c r="C3558" s="4">
        <v>111</v>
      </c>
      <c r="D3558" s="4">
        <v>2060</v>
      </c>
      <c r="E3558" s="80"/>
    </row>
    <row r="3559" spans="1:5" x14ac:dyDescent="0.25">
      <c r="A3559" s="79" t="s">
        <v>37</v>
      </c>
      <c r="B3559" s="27">
        <v>44041</v>
      </c>
      <c r="C3559" s="4">
        <v>16</v>
      </c>
      <c r="D3559" s="4">
        <v>163</v>
      </c>
      <c r="E3559" s="80"/>
    </row>
    <row r="3560" spans="1:5" x14ac:dyDescent="0.25">
      <c r="A3560" s="79" t="s">
        <v>38</v>
      </c>
      <c r="B3560" s="27">
        <v>44041</v>
      </c>
      <c r="C3560" s="4">
        <v>15</v>
      </c>
      <c r="D3560" s="4">
        <v>783</v>
      </c>
      <c r="E3560" s="80"/>
    </row>
    <row r="3561" spans="1:5" x14ac:dyDescent="0.25">
      <c r="A3561" s="79" t="s">
        <v>48</v>
      </c>
      <c r="B3561" s="27">
        <v>44041</v>
      </c>
      <c r="C3561" s="4">
        <v>1</v>
      </c>
      <c r="D3561" s="4">
        <v>82</v>
      </c>
      <c r="E3561" s="80"/>
    </row>
    <row r="3562" spans="1:5" x14ac:dyDescent="0.25">
      <c r="A3562" s="79" t="s">
        <v>39</v>
      </c>
      <c r="B3562" s="27">
        <v>44041</v>
      </c>
      <c r="C3562" s="4">
        <v>172</v>
      </c>
      <c r="D3562" s="4">
        <v>1850</v>
      </c>
      <c r="E3562" s="80"/>
    </row>
    <row r="3563" spans="1:5" x14ac:dyDescent="0.25">
      <c r="A3563" s="79" t="s">
        <v>40</v>
      </c>
      <c r="B3563" s="27">
        <v>44041</v>
      </c>
      <c r="C3563" s="4">
        <v>10</v>
      </c>
      <c r="D3563" s="4">
        <v>69</v>
      </c>
      <c r="E3563" s="80"/>
    </row>
    <row r="3564" spans="1:5" x14ac:dyDescent="0.25">
      <c r="A3564" s="79" t="s">
        <v>28</v>
      </c>
      <c r="B3564" s="27">
        <v>44041</v>
      </c>
      <c r="C3564" s="4">
        <v>31</v>
      </c>
      <c r="D3564" s="4">
        <v>290</v>
      </c>
      <c r="E3564" s="80"/>
    </row>
    <row r="3565" spans="1:5" x14ac:dyDescent="0.25">
      <c r="A3565" s="79" t="s">
        <v>24</v>
      </c>
      <c r="B3565" s="27">
        <v>44041</v>
      </c>
      <c r="C3565" s="4">
        <v>65</v>
      </c>
      <c r="D3565" s="4">
        <v>1010</v>
      </c>
      <c r="E3565" s="80">
        <v>4</v>
      </c>
    </row>
    <row r="3566" spans="1:5" x14ac:dyDescent="0.25">
      <c r="A3566" s="79" t="s">
        <v>30</v>
      </c>
      <c r="B3566" s="27">
        <v>44041</v>
      </c>
      <c r="C3566" s="4">
        <v>0</v>
      </c>
      <c r="D3566" s="4">
        <v>52</v>
      </c>
      <c r="E3566" s="80"/>
    </row>
    <row r="3567" spans="1:5" x14ac:dyDescent="0.25">
      <c r="A3567" s="79" t="s">
        <v>26</v>
      </c>
      <c r="B3567" s="27">
        <v>44041</v>
      </c>
      <c r="C3567" s="4">
        <v>30</v>
      </c>
      <c r="D3567" s="4">
        <v>1116</v>
      </c>
      <c r="E3567" s="80"/>
    </row>
    <row r="3568" spans="1:5" x14ac:dyDescent="0.25">
      <c r="A3568" s="79" t="s">
        <v>25</v>
      </c>
      <c r="B3568" s="27">
        <v>44041</v>
      </c>
      <c r="C3568" s="4">
        <v>55</v>
      </c>
      <c r="D3568" s="4">
        <v>1762</v>
      </c>
      <c r="E3568" s="80">
        <f>1</f>
        <v>1</v>
      </c>
    </row>
    <row r="3569" spans="1:5" x14ac:dyDescent="0.25">
      <c r="A3569" s="79" t="s">
        <v>41</v>
      </c>
      <c r="B3569" s="27">
        <v>44041</v>
      </c>
      <c r="C3569" s="4">
        <v>9</v>
      </c>
      <c r="D3569" s="4">
        <v>245</v>
      </c>
      <c r="E3569" s="80"/>
    </row>
    <row r="3570" spans="1:5" x14ac:dyDescent="0.25">
      <c r="A3570" s="79" t="s">
        <v>42</v>
      </c>
      <c r="B3570" s="27">
        <v>44041</v>
      </c>
      <c r="C3570" s="4">
        <v>0</v>
      </c>
      <c r="D3570" s="4">
        <v>20</v>
      </c>
      <c r="E3570" s="80"/>
    </row>
    <row r="3571" spans="1:5" x14ac:dyDescent="0.25">
      <c r="A3571" s="79" t="s">
        <v>43</v>
      </c>
      <c r="B3571" s="27">
        <v>44041</v>
      </c>
      <c r="C3571" s="4">
        <v>2</v>
      </c>
      <c r="D3571" s="4">
        <v>24</v>
      </c>
      <c r="E3571" s="80"/>
    </row>
    <row r="3572" spans="1:5" x14ac:dyDescent="0.25">
      <c r="A3572" s="79" t="s">
        <v>44</v>
      </c>
      <c r="B3572" s="27">
        <v>44041</v>
      </c>
      <c r="C3572" s="4">
        <v>44</v>
      </c>
      <c r="D3572" s="4">
        <v>420</v>
      </c>
      <c r="E3572" s="80"/>
    </row>
    <row r="3573" spans="1:5" x14ac:dyDescent="0.25">
      <c r="A3573" s="79" t="s">
        <v>29</v>
      </c>
      <c r="B3573" s="27">
        <v>44041</v>
      </c>
      <c r="C3573" s="4">
        <v>68</v>
      </c>
      <c r="D3573" s="4">
        <v>1103</v>
      </c>
      <c r="E3573" s="80">
        <v>1</v>
      </c>
    </row>
    <row r="3574" spans="1:5" x14ac:dyDescent="0.25">
      <c r="A3574" s="79" t="s">
        <v>45</v>
      </c>
      <c r="B3574" s="27">
        <v>44041</v>
      </c>
      <c r="C3574" s="4">
        <v>2</v>
      </c>
      <c r="D3574" s="4">
        <v>44</v>
      </c>
      <c r="E3574" s="80"/>
    </row>
    <row r="3575" spans="1:5" x14ac:dyDescent="0.25">
      <c r="A3575" s="79" t="s">
        <v>46</v>
      </c>
      <c r="B3575" s="27">
        <v>44041</v>
      </c>
      <c r="C3575" s="4">
        <v>14</v>
      </c>
      <c r="D3575" s="4">
        <v>413</v>
      </c>
      <c r="E3575" s="80"/>
    </row>
    <row r="3576" spans="1:5" ht="15.75" thickBot="1" x14ac:dyDescent="0.3">
      <c r="A3576" s="81" t="s">
        <v>47</v>
      </c>
      <c r="B3576" s="82">
        <v>44041</v>
      </c>
      <c r="C3576" s="83">
        <v>10</v>
      </c>
      <c r="D3576" s="4">
        <v>166</v>
      </c>
      <c r="E3576" s="84"/>
    </row>
    <row r="3577" spans="1:5" x14ac:dyDescent="0.25">
      <c r="A3577" s="104" t="s">
        <v>22</v>
      </c>
      <c r="B3577" s="76">
        <v>44042</v>
      </c>
      <c r="C3577" s="77">
        <v>4415</v>
      </c>
      <c r="D3577" s="4">
        <v>110658</v>
      </c>
      <c r="E3577" s="78">
        <f>5+8+49+54</f>
        <v>116</v>
      </c>
    </row>
    <row r="3578" spans="1:5" x14ac:dyDescent="0.25">
      <c r="A3578" s="79" t="s">
        <v>35</v>
      </c>
      <c r="B3578" s="27">
        <v>44042</v>
      </c>
      <c r="C3578" s="4">
        <v>1</v>
      </c>
      <c r="D3578" s="4">
        <v>61</v>
      </c>
      <c r="E3578" s="80"/>
    </row>
    <row r="3579" spans="1:5" x14ac:dyDescent="0.25">
      <c r="A3579" s="79" t="s">
        <v>21</v>
      </c>
      <c r="B3579" s="27">
        <v>44042</v>
      </c>
      <c r="C3579" s="4">
        <v>93</v>
      </c>
      <c r="D3579" s="4">
        <v>3521</v>
      </c>
      <c r="E3579" s="80"/>
    </row>
    <row r="3580" spans="1:5" x14ac:dyDescent="0.25">
      <c r="A3580" s="79" t="s">
        <v>36</v>
      </c>
      <c r="B3580" s="27">
        <v>44042</v>
      </c>
      <c r="C3580" s="4">
        <v>5</v>
      </c>
      <c r="D3580" s="4">
        <v>275</v>
      </c>
      <c r="E3580" s="80"/>
    </row>
    <row r="3581" spans="1:5" x14ac:dyDescent="0.25">
      <c r="A3581" s="79" t="s">
        <v>20</v>
      </c>
      <c r="B3581" s="27">
        <v>44042</v>
      </c>
      <c r="C3581" s="4">
        <v>1239</v>
      </c>
      <c r="D3581" s="4">
        <v>58545</v>
      </c>
      <c r="E3581" s="80">
        <f>4+2+18+8</f>
        <v>32</v>
      </c>
    </row>
    <row r="3582" spans="1:5" x14ac:dyDescent="0.25">
      <c r="A3582" s="79" t="s">
        <v>27</v>
      </c>
      <c r="B3582" s="27">
        <v>44042</v>
      </c>
      <c r="C3582" s="4">
        <v>91</v>
      </c>
      <c r="D3582" s="4">
        <v>2151</v>
      </c>
      <c r="E3582" s="80">
        <v>1</v>
      </c>
    </row>
    <row r="3583" spans="1:5" x14ac:dyDescent="0.25">
      <c r="A3583" s="79" t="s">
        <v>37</v>
      </c>
      <c r="B3583" s="27">
        <v>44042</v>
      </c>
      <c r="C3583" s="4">
        <v>3</v>
      </c>
      <c r="D3583" s="4">
        <v>166</v>
      </c>
      <c r="E3583" s="80"/>
    </row>
    <row r="3584" spans="1:5" x14ac:dyDescent="0.25">
      <c r="A3584" s="79" t="s">
        <v>38</v>
      </c>
      <c r="B3584" s="27">
        <v>44042</v>
      </c>
      <c r="C3584" s="4">
        <v>20</v>
      </c>
      <c r="D3584" s="4">
        <v>803</v>
      </c>
      <c r="E3584" s="80"/>
    </row>
    <row r="3585" spans="1:5" x14ac:dyDescent="0.25">
      <c r="A3585" s="79" t="s">
        <v>48</v>
      </c>
      <c r="B3585" s="27">
        <v>44042</v>
      </c>
      <c r="C3585" s="4">
        <v>0</v>
      </c>
      <c r="D3585" s="4">
        <v>82</v>
      </c>
      <c r="E3585" s="80"/>
    </row>
    <row r="3586" spans="1:5" x14ac:dyDescent="0.25">
      <c r="A3586" s="79" t="s">
        <v>39</v>
      </c>
      <c r="B3586" s="27">
        <v>44042</v>
      </c>
      <c r="C3586" s="4">
        <v>161</v>
      </c>
      <c r="D3586" s="4">
        <v>2011</v>
      </c>
      <c r="E3586" s="80"/>
    </row>
    <row r="3587" spans="1:5" x14ac:dyDescent="0.25">
      <c r="A3587" s="79" t="s">
        <v>40</v>
      </c>
      <c r="B3587" s="27">
        <v>44042</v>
      </c>
      <c r="C3587" s="4">
        <v>6</v>
      </c>
      <c r="D3587" s="4">
        <v>75</v>
      </c>
      <c r="E3587" s="80"/>
    </row>
    <row r="3588" spans="1:5" x14ac:dyDescent="0.25">
      <c r="A3588" s="79" t="s">
        <v>28</v>
      </c>
      <c r="B3588" s="27">
        <v>44042</v>
      </c>
      <c r="C3588" s="4">
        <v>11</v>
      </c>
      <c r="D3588" s="4">
        <v>301</v>
      </c>
      <c r="E3588" s="80"/>
    </row>
    <row r="3589" spans="1:5" x14ac:dyDescent="0.25">
      <c r="A3589" s="79" t="s">
        <v>24</v>
      </c>
      <c r="B3589" s="27">
        <v>44042</v>
      </c>
      <c r="C3589" s="4">
        <v>77</v>
      </c>
      <c r="D3589" s="4">
        <v>1087</v>
      </c>
      <c r="E3589" s="80">
        <v>1</v>
      </c>
    </row>
    <row r="3590" spans="1:5" x14ac:dyDescent="0.25">
      <c r="A3590" s="79" t="s">
        <v>30</v>
      </c>
      <c r="B3590" s="27">
        <v>44042</v>
      </c>
      <c r="C3590" s="4">
        <v>1</v>
      </c>
      <c r="D3590" s="4">
        <v>53</v>
      </c>
      <c r="E3590" s="80"/>
    </row>
    <row r="3591" spans="1:5" x14ac:dyDescent="0.25">
      <c r="A3591" s="79" t="s">
        <v>26</v>
      </c>
      <c r="B3591" s="27">
        <v>44042</v>
      </c>
      <c r="C3591" s="4">
        <v>27</v>
      </c>
      <c r="D3591" s="4">
        <v>1143</v>
      </c>
      <c r="E3591" s="80"/>
    </row>
    <row r="3592" spans="1:5" x14ac:dyDescent="0.25">
      <c r="A3592" s="79" t="s">
        <v>25</v>
      </c>
      <c r="B3592" s="27">
        <v>44042</v>
      </c>
      <c r="C3592" s="4">
        <v>81</v>
      </c>
      <c r="D3592" s="4">
        <v>1843</v>
      </c>
      <c r="E3592" s="80">
        <v>2</v>
      </c>
    </row>
    <row r="3593" spans="1:5" x14ac:dyDescent="0.25">
      <c r="A3593" s="79" t="s">
        <v>41</v>
      </c>
      <c r="B3593" s="27">
        <v>44042</v>
      </c>
      <c r="C3593" s="4">
        <v>11</v>
      </c>
      <c r="D3593" s="4">
        <v>256</v>
      </c>
      <c r="E3593" s="80"/>
    </row>
    <row r="3594" spans="1:5" x14ac:dyDescent="0.25">
      <c r="A3594" s="79" t="s">
        <v>42</v>
      </c>
      <c r="B3594" s="27">
        <v>44042</v>
      </c>
      <c r="C3594" s="4">
        <v>1</v>
      </c>
      <c r="D3594" s="4">
        <v>21</v>
      </c>
      <c r="E3594" s="80"/>
    </row>
    <row r="3595" spans="1:5" x14ac:dyDescent="0.25">
      <c r="A3595" s="79" t="s">
        <v>43</v>
      </c>
      <c r="B3595" s="27">
        <v>44042</v>
      </c>
      <c r="C3595" s="4">
        <v>3</v>
      </c>
      <c r="D3595" s="4">
        <v>27</v>
      </c>
      <c r="E3595" s="80"/>
    </row>
    <row r="3596" spans="1:5" x14ac:dyDescent="0.25">
      <c r="A3596" s="79" t="s">
        <v>44</v>
      </c>
      <c r="B3596" s="27">
        <v>44042</v>
      </c>
      <c r="C3596" s="4">
        <v>9</v>
      </c>
      <c r="D3596" s="4">
        <v>429</v>
      </c>
      <c r="E3596" s="80">
        <v>1</v>
      </c>
    </row>
    <row r="3597" spans="1:5" x14ac:dyDescent="0.25">
      <c r="A3597" s="79" t="s">
        <v>29</v>
      </c>
      <c r="B3597" s="27">
        <v>44042</v>
      </c>
      <c r="C3597" s="4">
        <v>50</v>
      </c>
      <c r="D3597" s="4">
        <v>1153</v>
      </c>
      <c r="E3597" s="80"/>
    </row>
    <row r="3598" spans="1:5" x14ac:dyDescent="0.25">
      <c r="A3598" s="79" t="s">
        <v>45</v>
      </c>
      <c r="B3598" s="27">
        <v>44042</v>
      </c>
      <c r="C3598" s="4">
        <v>2</v>
      </c>
      <c r="D3598" s="4">
        <v>46</v>
      </c>
      <c r="E3598" s="80"/>
    </row>
    <row r="3599" spans="1:5" x14ac:dyDescent="0.25">
      <c r="A3599" s="79" t="s">
        <v>46</v>
      </c>
      <c r="B3599" s="27">
        <v>44042</v>
      </c>
      <c r="C3599" s="4">
        <v>33</v>
      </c>
      <c r="D3599" s="4">
        <v>446</v>
      </c>
      <c r="E3599" s="80"/>
    </row>
    <row r="3600" spans="1:5" ht="15.75" thickBot="1" x14ac:dyDescent="0.3">
      <c r="A3600" s="92" t="s">
        <v>47</v>
      </c>
      <c r="B3600" s="73">
        <v>44042</v>
      </c>
      <c r="C3600" s="74">
        <v>37</v>
      </c>
      <c r="D3600" s="4">
        <v>203</v>
      </c>
      <c r="E3600" s="93"/>
    </row>
    <row r="3601" spans="1:5" x14ac:dyDescent="0.25">
      <c r="A3601" s="104" t="s">
        <v>22</v>
      </c>
      <c r="B3601" s="76">
        <v>44043</v>
      </c>
      <c r="C3601" s="77">
        <v>3911</v>
      </c>
      <c r="D3601" s="4">
        <v>114569</v>
      </c>
      <c r="E3601" s="78">
        <f>5+5+38+17</f>
        <v>65</v>
      </c>
    </row>
    <row r="3602" spans="1:5" x14ac:dyDescent="0.25">
      <c r="A3602" s="79" t="s">
        <v>35</v>
      </c>
      <c r="B3602" s="27">
        <v>44043</v>
      </c>
      <c r="C3602" s="4">
        <v>0</v>
      </c>
      <c r="D3602" s="4">
        <v>61</v>
      </c>
      <c r="E3602" s="80"/>
    </row>
    <row r="3603" spans="1:5" x14ac:dyDescent="0.25">
      <c r="A3603" s="79" t="s">
        <v>21</v>
      </c>
      <c r="B3603" s="27">
        <v>44043</v>
      </c>
      <c r="C3603" s="4">
        <v>58</v>
      </c>
      <c r="D3603" s="4">
        <v>3579</v>
      </c>
      <c r="E3603" s="80">
        <v>2</v>
      </c>
    </row>
    <row r="3604" spans="1:5" x14ac:dyDescent="0.25">
      <c r="A3604" s="79" t="s">
        <v>36</v>
      </c>
      <c r="B3604" s="27">
        <v>44043</v>
      </c>
      <c r="C3604" s="4">
        <v>1</v>
      </c>
      <c r="D3604" s="4">
        <v>276</v>
      </c>
      <c r="E3604" s="80">
        <v>1</v>
      </c>
    </row>
    <row r="3605" spans="1:5" x14ac:dyDescent="0.25">
      <c r="A3605" s="79" t="s">
        <v>20</v>
      </c>
      <c r="B3605" s="27">
        <v>44043</v>
      </c>
      <c r="C3605" s="4">
        <v>1142</v>
      </c>
      <c r="D3605" s="4">
        <v>59687</v>
      </c>
      <c r="E3605" s="80">
        <f>7+6+9+4</f>
        <v>26</v>
      </c>
    </row>
    <row r="3606" spans="1:5" x14ac:dyDescent="0.25">
      <c r="A3606" s="79" t="s">
        <v>27</v>
      </c>
      <c r="B3606" s="27">
        <v>44043</v>
      </c>
      <c r="C3606" s="4">
        <v>108</v>
      </c>
      <c r="D3606" s="4">
        <v>2259</v>
      </c>
      <c r="E3606" s="80"/>
    </row>
    <row r="3607" spans="1:5" x14ac:dyDescent="0.25">
      <c r="A3607" s="79" t="s">
        <v>37</v>
      </c>
      <c r="B3607" s="27">
        <v>44043</v>
      </c>
      <c r="C3607" s="4">
        <v>3</v>
      </c>
      <c r="D3607" s="4">
        <v>169</v>
      </c>
      <c r="E3607" s="80"/>
    </row>
    <row r="3608" spans="1:5" x14ac:dyDescent="0.25">
      <c r="A3608" s="79" t="s">
        <v>38</v>
      </c>
      <c r="B3608" s="27">
        <v>44043</v>
      </c>
      <c r="C3608" s="4">
        <v>9</v>
      </c>
      <c r="D3608" s="4">
        <v>812</v>
      </c>
      <c r="E3608" s="80">
        <v>1</v>
      </c>
    </row>
    <row r="3609" spans="1:5" x14ac:dyDescent="0.25">
      <c r="A3609" s="79" t="s">
        <v>48</v>
      </c>
      <c r="B3609" s="27">
        <v>44043</v>
      </c>
      <c r="C3609" s="4">
        <v>0</v>
      </c>
      <c r="D3609" s="4">
        <v>82</v>
      </c>
      <c r="E3609" s="80"/>
    </row>
    <row r="3610" spans="1:5" x14ac:dyDescent="0.25">
      <c r="A3610" s="79" t="s">
        <v>39</v>
      </c>
      <c r="B3610" s="27">
        <v>44043</v>
      </c>
      <c r="C3610" s="4">
        <v>238</v>
      </c>
      <c r="D3610" s="4">
        <v>2249</v>
      </c>
      <c r="E3610" s="80"/>
    </row>
    <row r="3611" spans="1:5" x14ac:dyDescent="0.25">
      <c r="A3611" s="79" t="s">
        <v>40</v>
      </c>
      <c r="B3611" s="27">
        <v>44043</v>
      </c>
      <c r="C3611" s="4">
        <v>42</v>
      </c>
      <c r="D3611" s="4">
        <v>117</v>
      </c>
      <c r="E3611" s="80"/>
    </row>
    <row r="3612" spans="1:5" x14ac:dyDescent="0.25">
      <c r="A3612" s="79" t="s">
        <v>28</v>
      </c>
      <c r="B3612" s="27">
        <v>44043</v>
      </c>
      <c r="C3612" s="4">
        <v>36</v>
      </c>
      <c r="D3612" s="4">
        <v>337</v>
      </c>
      <c r="E3612" s="80"/>
    </row>
    <row r="3613" spans="1:5" x14ac:dyDescent="0.25">
      <c r="A3613" s="79" t="s">
        <v>24</v>
      </c>
      <c r="B3613" s="27">
        <v>44043</v>
      </c>
      <c r="C3613" s="4">
        <v>124</v>
      </c>
      <c r="D3613" s="4">
        <v>1211</v>
      </c>
      <c r="E3613" s="80">
        <v>1</v>
      </c>
    </row>
    <row r="3614" spans="1:5" x14ac:dyDescent="0.25">
      <c r="A3614" s="79" t="s">
        <v>30</v>
      </c>
      <c r="B3614" s="27">
        <v>44043</v>
      </c>
      <c r="C3614" s="4">
        <v>6</v>
      </c>
      <c r="D3614" s="4">
        <v>59</v>
      </c>
      <c r="E3614" s="80"/>
    </row>
    <row r="3615" spans="1:5" x14ac:dyDescent="0.25">
      <c r="A3615" s="79" t="s">
        <v>26</v>
      </c>
      <c r="B3615" s="27">
        <v>44043</v>
      </c>
      <c r="C3615" s="4">
        <v>35</v>
      </c>
      <c r="D3615" s="4">
        <v>1178</v>
      </c>
      <c r="E3615" s="80"/>
    </row>
    <row r="3616" spans="1:5" x14ac:dyDescent="0.25">
      <c r="A3616" s="79" t="s">
        <v>25</v>
      </c>
      <c r="B3616" s="27">
        <v>44043</v>
      </c>
      <c r="C3616" s="4">
        <v>104</v>
      </c>
      <c r="D3616" s="4">
        <v>1947</v>
      </c>
      <c r="E3616" s="80">
        <v>2</v>
      </c>
    </row>
    <row r="3617" spans="1:5" x14ac:dyDescent="0.25">
      <c r="A3617" s="79" t="s">
        <v>41</v>
      </c>
      <c r="B3617" s="27">
        <v>44043</v>
      </c>
      <c r="C3617" s="4">
        <v>7</v>
      </c>
      <c r="D3617" s="4">
        <v>263</v>
      </c>
      <c r="E3617" s="80"/>
    </row>
    <row r="3618" spans="1:5" x14ac:dyDescent="0.25">
      <c r="A3618" s="79" t="s">
        <v>42</v>
      </c>
      <c r="B3618" s="27">
        <v>44043</v>
      </c>
      <c r="C3618" s="4">
        <v>-1</v>
      </c>
      <c r="D3618" s="4">
        <v>20</v>
      </c>
      <c r="E3618" s="80"/>
    </row>
    <row r="3619" spans="1:5" x14ac:dyDescent="0.25">
      <c r="A3619" s="79" t="s">
        <v>43</v>
      </c>
      <c r="B3619" s="27">
        <v>44043</v>
      </c>
      <c r="C3619" s="4">
        <v>-1</v>
      </c>
      <c r="D3619" s="4">
        <v>26</v>
      </c>
      <c r="E3619" s="80"/>
    </row>
    <row r="3620" spans="1:5" x14ac:dyDescent="0.25">
      <c r="A3620" s="79" t="s">
        <v>44</v>
      </c>
      <c r="B3620" s="27">
        <v>44043</v>
      </c>
      <c r="C3620" s="4">
        <v>25</v>
      </c>
      <c r="D3620" s="4">
        <v>454</v>
      </c>
      <c r="E3620" s="80">
        <v>1</v>
      </c>
    </row>
    <row r="3621" spans="1:5" x14ac:dyDescent="0.25">
      <c r="A3621" s="79" t="s">
        <v>29</v>
      </c>
      <c r="B3621" s="27">
        <v>44043</v>
      </c>
      <c r="C3621" s="4">
        <v>63</v>
      </c>
      <c r="D3621" s="4">
        <v>1216</v>
      </c>
      <c r="E3621" s="80">
        <v>1</v>
      </c>
    </row>
    <row r="3622" spans="1:5" x14ac:dyDescent="0.25">
      <c r="A3622" s="79" t="s">
        <v>45</v>
      </c>
      <c r="B3622" s="27">
        <v>44043</v>
      </c>
      <c r="C3622" s="4">
        <v>-1</v>
      </c>
      <c r="D3622" s="4">
        <v>45</v>
      </c>
      <c r="E3622" s="80"/>
    </row>
    <row r="3623" spans="1:5" x14ac:dyDescent="0.25">
      <c r="A3623" s="79" t="s">
        <v>46</v>
      </c>
      <c r="B3623" s="27">
        <v>44043</v>
      </c>
      <c r="C3623" s="4">
        <v>12</v>
      </c>
      <c r="D3623" s="4">
        <v>458</v>
      </c>
      <c r="E3623" s="80"/>
    </row>
    <row r="3624" spans="1:5" ht="15.75" thickBot="1" x14ac:dyDescent="0.3">
      <c r="A3624" s="81" t="s">
        <v>47</v>
      </c>
      <c r="B3624" s="82">
        <v>44043</v>
      </c>
      <c r="C3624" s="83">
        <v>8</v>
      </c>
      <c r="D3624" s="4">
        <v>211</v>
      </c>
      <c r="E3624" s="84"/>
    </row>
    <row r="3625" spans="1:5" ht="15.75" thickBot="1" x14ac:dyDescent="0.3">
      <c r="A3625" s="104" t="s">
        <v>22</v>
      </c>
      <c r="B3625" s="82">
        <v>44044</v>
      </c>
      <c r="C3625" s="75">
        <v>3586</v>
      </c>
      <c r="D3625" s="4">
        <v>118155</v>
      </c>
      <c r="E3625" s="75">
        <v>35</v>
      </c>
    </row>
    <row r="3626" spans="1:5" ht="15.75" thickBot="1" x14ac:dyDescent="0.3">
      <c r="A3626" s="79" t="s">
        <v>35</v>
      </c>
      <c r="B3626" s="82">
        <v>44044</v>
      </c>
      <c r="C3626" s="4">
        <v>0</v>
      </c>
      <c r="D3626" s="4">
        <v>61</v>
      </c>
    </row>
    <row r="3627" spans="1:5" ht="15.75" thickBot="1" x14ac:dyDescent="0.3">
      <c r="A3627" s="79" t="s">
        <v>21</v>
      </c>
      <c r="B3627" s="82">
        <v>44044</v>
      </c>
      <c r="C3627" s="4">
        <v>59</v>
      </c>
      <c r="D3627" s="4">
        <v>3638</v>
      </c>
    </row>
    <row r="3628" spans="1:5" ht="15.75" thickBot="1" x14ac:dyDescent="0.3">
      <c r="A3628" s="79" t="s">
        <v>36</v>
      </c>
      <c r="B3628" s="82">
        <v>44044</v>
      </c>
      <c r="C3628" s="4">
        <v>10</v>
      </c>
      <c r="D3628" s="4">
        <v>286</v>
      </c>
    </row>
    <row r="3629" spans="1:5" ht="15.75" thickBot="1" x14ac:dyDescent="0.3">
      <c r="A3629" s="79" t="s">
        <v>20</v>
      </c>
      <c r="B3629" s="82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79" t="s">
        <v>27</v>
      </c>
      <c r="B3630" s="82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79" t="s">
        <v>37</v>
      </c>
      <c r="B3631" s="82">
        <v>44044</v>
      </c>
      <c r="C3631" s="4">
        <v>25</v>
      </c>
      <c r="D3631" s="4">
        <v>194</v>
      </c>
    </row>
    <row r="3632" spans="1:5" ht="15.75" thickBot="1" x14ac:dyDescent="0.3">
      <c r="A3632" s="79" t="s">
        <v>38</v>
      </c>
      <c r="B3632" s="82">
        <v>44044</v>
      </c>
      <c r="C3632" s="4">
        <v>14</v>
      </c>
      <c r="D3632" s="4">
        <v>826</v>
      </c>
    </row>
    <row r="3633" spans="1:5" ht="15.75" thickBot="1" x14ac:dyDescent="0.3">
      <c r="A3633" s="79" t="s">
        <v>48</v>
      </c>
      <c r="B3633" s="82">
        <v>44044</v>
      </c>
      <c r="C3633" s="4">
        <v>0</v>
      </c>
      <c r="D3633" s="4">
        <v>82</v>
      </c>
    </row>
    <row r="3634" spans="1:5" ht="15.75" thickBot="1" x14ac:dyDescent="0.3">
      <c r="A3634" s="79" t="s">
        <v>39</v>
      </c>
      <c r="B3634" s="82">
        <v>44044</v>
      </c>
      <c r="C3634" s="4">
        <v>85</v>
      </c>
      <c r="D3634" s="4">
        <v>2334</v>
      </c>
    </row>
    <row r="3635" spans="1:5" ht="15.75" thickBot="1" x14ac:dyDescent="0.3">
      <c r="A3635" s="79" t="s">
        <v>40</v>
      </c>
      <c r="B3635" s="82">
        <v>44044</v>
      </c>
      <c r="C3635" s="4">
        <v>29</v>
      </c>
      <c r="D3635" s="4">
        <v>146</v>
      </c>
    </row>
    <row r="3636" spans="1:5" ht="15.75" thickBot="1" x14ac:dyDescent="0.3">
      <c r="A3636" s="79" t="s">
        <v>28</v>
      </c>
      <c r="B3636" s="82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79" t="s">
        <v>24</v>
      </c>
      <c r="B3637" s="82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79" t="s">
        <v>30</v>
      </c>
      <c r="B3638" s="82">
        <v>44044</v>
      </c>
      <c r="C3638" s="4">
        <v>-1</v>
      </c>
      <c r="D3638" s="4">
        <v>58</v>
      </c>
    </row>
    <row r="3639" spans="1:5" ht="15.75" thickBot="1" x14ac:dyDescent="0.3">
      <c r="A3639" s="79" t="s">
        <v>26</v>
      </c>
      <c r="B3639" s="82">
        <v>44044</v>
      </c>
      <c r="C3639" s="4">
        <v>8</v>
      </c>
      <c r="D3639" s="4">
        <v>1186</v>
      </c>
    </row>
    <row r="3640" spans="1:5" ht="15.75" thickBot="1" x14ac:dyDescent="0.3">
      <c r="A3640" s="79" t="s">
        <v>25</v>
      </c>
      <c r="B3640" s="82">
        <v>44044</v>
      </c>
      <c r="C3640" s="4">
        <v>60</v>
      </c>
      <c r="D3640" s="4">
        <v>2007</v>
      </c>
    </row>
    <row r="3641" spans="1:5" ht="15.75" thickBot="1" x14ac:dyDescent="0.3">
      <c r="A3641" s="79" t="s">
        <v>41</v>
      </c>
      <c r="B3641" s="82">
        <v>44044</v>
      </c>
      <c r="C3641" s="4">
        <v>22</v>
      </c>
      <c r="D3641" s="4">
        <v>285</v>
      </c>
    </row>
    <row r="3642" spans="1:5" ht="15.75" thickBot="1" x14ac:dyDescent="0.3">
      <c r="A3642" s="79" t="s">
        <v>42</v>
      </c>
      <c r="B3642" s="82">
        <v>44044</v>
      </c>
      <c r="C3642" s="4">
        <v>0</v>
      </c>
      <c r="D3642" s="4">
        <v>20</v>
      </c>
    </row>
    <row r="3643" spans="1:5" ht="15.75" thickBot="1" x14ac:dyDescent="0.3">
      <c r="A3643" s="79" t="s">
        <v>43</v>
      </c>
      <c r="B3643" s="82">
        <v>44044</v>
      </c>
      <c r="C3643" s="4">
        <v>2</v>
      </c>
      <c r="D3643" s="4">
        <v>28</v>
      </c>
    </row>
    <row r="3644" spans="1:5" ht="15.75" thickBot="1" x14ac:dyDescent="0.3">
      <c r="A3644" s="79" t="s">
        <v>44</v>
      </c>
      <c r="B3644" s="82">
        <v>44044</v>
      </c>
      <c r="C3644" s="4">
        <v>49</v>
      </c>
      <c r="D3644" s="4">
        <v>503</v>
      </c>
    </row>
    <row r="3645" spans="1:5" ht="15.75" thickBot="1" x14ac:dyDescent="0.3">
      <c r="A3645" s="79" t="s">
        <v>29</v>
      </c>
      <c r="B3645" s="82">
        <v>44044</v>
      </c>
      <c r="C3645" s="4">
        <v>78</v>
      </c>
      <c r="D3645" s="4">
        <v>1294</v>
      </c>
    </row>
    <row r="3646" spans="1:5" ht="15.75" thickBot="1" x14ac:dyDescent="0.3">
      <c r="A3646" s="79" t="s">
        <v>45</v>
      </c>
      <c r="B3646" s="82">
        <v>44044</v>
      </c>
      <c r="C3646" s="4">
        <v>2</v>
      </c>
      <c r="D3646" s="4">
        <v>47</v>
      </c>
    </row>
    <row r="3647" spans="1:5" ht="15.75" thickBot="1" x14ac:dyDescent="0.3">
      <c r="A3647" s="79" t="s">
        <v>46</v>
      </c>
      <c r="B3647" s="82">
        <v>44044</v>
      </c>
      <c r="C3647" s="4">
        <v>47</v>
      </c>
      <c r="D3647" s="4">
        <v>505</v>
      </c>
    </row>
    <row r="3648" spans="1:5" ht="15.75" thickBot="1" x14ac:dyDescent="0.3">
      <c r="A3648" s="92" t="s">
        <v>47</v>
      </c>
      <c r="B3648" s="73">
        <v>44044</v>
      </c>
      <c r="C3648" s="74">
        <v>20</v>
      </c>
      <c r="D3648" s="4">
        <v>231</v>
      </c>
      <c r="E3648" s="74"/>
    </row>
    <row r="3649" spans="1:5" x14ac:dyDescent="0.25">
      <c r="A3649" s="104" t="s">
        <v>22</v>
      </c>
      <c r="B3649" s="76">
        <v>44045</v>
      </c>
      <c r="C3649" s="77">
        <v>3797</v>
      </c>
      <c r="D3649" s="4">
        <v>121952</v>
      </c>
      <c r="E3649" s="78">
        <f>5+3+15+14</f>
        <v>37</v>
      </c>
    </row>
    <row r="3650" spans="1:5" x14ac:dyDescent="0.25">
      <c r="A3650" s="79" t="s">
        <v>35</v>
      </c>
      <c r="B3650" s="27">
        <v>44045</v>
      </c>
      <c r="C3650" s="4">
        <v>2</v>
      </c>
      <c r="D3650" s="4">
        <v>63</v>
      </c>
      <c r="E3650" s="80"/>
    </row>
    <row r="3651" spans="1:5" x14ac:dyDescent="0.25">
      <c r="A3651" s="79" t="s">
        <v>21</v>
      </c>
      <c r="B3651" s="27">
        <v>44045</v>
      </c>
      <c r="C3651" s="4">
        <v>33</v>
      </c>
      <c r="D3651" s="4">
        <v>3671</v>
      </c>
      <c r="E3651" s="80">
        <v>1</v>
      </c>
    </row>
    <row r="3652" spans="1:5" x14ac:dyDescent="0.25">
      <c r="A3652" s="79" t="s">
        <v>36</v>
      </c>
      <c r="B3652" s="27">
        <v>44045</v>
      </c>
      <c r="C3652" s="4">
        <v>2</v>
      </c>
      <c r="D3652" s="4">
        <v>288</v>
      </c>
      <c r="E3652" s="80"/>
    </row>
    <row r="3653" spans="1:5" x14ac:dyDescent="0.25">
      <c r="A3653" s="79" t="s">
        <v>20</v>
      </c>
      <c r="B3653" s="27">
        <v>44045</v>
      </c>
      <c r="C3653" s="4">
        <v>971</v>
      </c>
      <c r="D3653" s="4">
        <v>61626</v>
      </c>
      <c r="E3653" s="80">
        <v>7</v>
      </c>
    </row>
    <row r="3654" spans="1:5" x14ac:dyDescent="0.25">
      <c r="A3654" s="79" t="s">
        <v>27</v>
      </c>
      <c r="B3654" s="27">
        <v>44045</v>
      </c>
      <c r="C3654" s="4">
        <v>87</v>
      </c>
      <c r="D3654" s="4">
        <v>2437</v>
      </c>
      <c r="E3654" s="80">
        <v>1</v>
      </c>
    </row>
    <row r="3655" spans="1:5" x14ac:dyDescent="0.25">
      <c r="A3655" s="79" t="s">
        <v>37</v>
      </c>
      <c r="B3655" s="27">
        <v>44045</v>
      </c>
      <c r="C3655" s="4">
        <v>4</v>
      </c>
      <c r="D3655" s="4">
        <v>198</v>
      </c>
      <c r="E3655" s="80"/>
    </row>
    <row r="3656" spans="1:5" x14ac:dyDescent="0.25">
      <c r="A3656" s="79" t="s">
        <v>38</v>
      </c>
      <c r="B3656" s="27">
        <v>44045</v>
      </c>
      <c r="C3656" s="4">
        <v>20</v>
      </c>
      <c r="D3656" s="4">
        <v>846</v>
      </c>
      <c r="E3656" s="80"/>
    </row>
    <row r="3657" spans="1:5" x14ac:dyDescent="0.25">
      <c r="A3657" s="79" t="s">
        <v>48</v>
      </c>
      <c r="B3657" s="27">
        <v>44045</v>
      </c>
      <c r="C3657" s="4">
        <v>0</v>
      </c>
      <c r="D3657" s="4">
        <v>82</v>
      </c>
      <c r="E3657" s="80"/>
    </row>
    <row r="3658" spans="1:5" x14ac:dyDescent="0.25">
      <c r="A3658" s="79" t="s">
        <v>39</v>
      </c>
      <c r="B3658" s="27">
        <v>44045</v>
      </c>
      <c r="C3658" s="4">
        <v>38</v>
      </c>
      <c r="D3658" s="4">
        <v>2372</v>
      </c>
      <c r="E3658" s="80"/>
    </row>
    <row r="3659" spans="1:5" x14ac:dyDescent="0.25">
      <c r="A3659" s="79" t="s">
        <v>40</v>
      </c>
      <c r="B3659" s="27">
        <v>44045</v>
      </c>
      <c r="C3659" s="4">
        <v>7</v>
      </c>
      <c r="D3659" s="4">
        <v>153</v>
      </c>
      <c r="E3659" s="80"/>
    </row>
    <row r="3660" spans="1:5" x14ac:dyDescent="0.25">
      <c r="A3660" s="79" t="s">
        <v>28</v>
      </c>
      <c r="B3660" s="27">
        <v>44045</v>
      </c>
      <c r="C3660" s="4">
        <v>7</v>
      </c>
      <c r="D3660" s="4">
        <v>347</v>
      </c>
      <c r="E3660" s="80"/>
    </row>
    <row r="3661" spans="1:5" x14ac:dyDescent="0.25">
      <c r="A3661" s="79" t="s">
        <v>24</v>
      </c>
      <c r="B3661" s="27">
        <v>44045</v>
      </c>
      <c r="C3661" s="4">
        <v>95</v>
      </c>
      <c r="D3661" s="4">
        <v>1390</v>
      </c>
      <c r="E3661" s="80">
        <v>4</v>
      </c>
    </row>
    <row r="3662" spans="1:5" x14ac:dyDescent="0.25">
      <c r="A3662" s="79" t="s">
        <v>30</v>
      </c>
      <c r="B3662" s="27">
        <v>44045</v>
      </c>
      <c r="C3662" s="4">
        <v>6</v>
      </c>
      <c r="D3662" s="4">
        <v>64</v>
      </c>
      <c r="E3662" s="80"/>
    </row>
    <row r="3663" spans="1:5" x14ac:dyDescent="0.25">
      <c r="A3663" s="79" t="s">
        <v>26</v>
      </c>
      <c r="B3663" s="27">
        <v>44045</v>
      </c>
      <c r="C3663" s="4">
        <v>8</v>
      </c>
      <c r="D3663" s="4">
        <v>1194</v>
      </c>
      <c r="E3663" s="80"/>
    </row>
    <row r="3664" spans="1:5" x14ac:dyDescent="0.25">
      <c r="A3664" s="79" t="s">
        <v>25</v>
      </c>
      <c r="B3664" s="27">
        <v>44045</v>
      </c>
      <c r="C3664" s="4">
        <v>56</v>
      </c>
      <c r="D3664" s="4">
        <v>2063</v>
      </c>
      <c r="E3664" s="80"/>
    </row>
    <row r="3665" spans="1:5" x14ac:dyDescent="0.25">
      <c r="A3665" s="79" t="s">
        <v>41</v>
      </c>
      <c r="B3665" s="27">
        <v>44045</v>
      </c>
      <c r="C3665" s="4">
        <v>17</v>
      </c>
      <c r="D3665" s="4">
        <v>302</v>
      </c>
      <c r="E3665" s="80"/>
    </row>
    <row r="3666" spans="1:5" x14ac:dyDescent="0.25">
      <c r="A3666" s="79" t="s">
        <v>42</v>
      </c>
      <c r="B3666" s="27">
        <v>44045</v>
      </c>
      <c r="C3666" s="4">
        <v>0</v>
      </c>
      <c r="D3666" s="4">
        <v>20</v>
      </c>
      <c r="E3666" s="80"/>
    </row>
    <row r="3667" spans="1:5" x14ac:dyDescent="0.25">
      <c r="A3667" s="79" t="s">
        <v>43</v>
      </c>
      <c r="B3667" s="27">
        <v>44045</v>
      </c>
      <c r="C3667" s="4">
        <v>0</v>
      </c>
      <c r="D3667" s="4">
        <v>28</v>
      </c>
      <c r="E3667" s="80"/>
    </row>
    <row r="3668" spans="1:5" x14ac:dyDescent="0.25">
      <c r="A3668" s="79" t="s">
        <v>44</v>
      </c>
      <c r="B3668" s="27">
        <v>44045</v>
      </c>
      <c r="C3668" s="4">
        <v>18</v>
      </c>
      <c r="D3668" s="4">
        <v>521</v>
      </c>
      <c r="E3668" s="80"/>
    </row>
    <row r="3669" spans="1:5" x14ac:dyDescent="0.25">
      <c r="A3669" s="79" t="s">
        <v>29</v>
      </c>
      <c r="B3669" s="27">
        <v>44045</v>
      </c>
      <c r="C3669" s="4">
        <v>78</v>
      </c>
      <c r="D3669" s="4">
        <v>1372</v>
      </c>
      <c r="E3669" s="80">
        <v>2</v>
      </c>
    </row>
    <row r="3670" spans="1:5" x14ac:dyDescent="0.25">
      <c r="A3670" s="79" t="s">
        <v>45</v>
      </c>
      <c r="B3670" s="27">
        <v>44045</v>
      </c>
      <c r="C3670" s="4">
        <v>0</v>
      </c>
      <c r="D3670" s="4">
        <v>47</v>
      </c>
      <c r="E3670" s="80"/>
    </row>
    <row r="3671" spans="1:5" x14ac:dyDescent="0.25">
      <c r="A3671" s="79" t="s">
        <v>46</v>
      </c>
      <c r="B3671" s="27">
        <v>44045</v>
      </c>
      <c r="C3671" s="4">
        <v>96</v>
      </c>
      <c r="D3671" s="4">
        <v>601</v>
      </c>
      <c r="E3671" s="80"/>
    </row>
    <row r="3672" spans="1:5" ht="15.75" thickBot="1" x14ac:dyDescent="0.3">
      <c r="A3672" s="92" t="s">
        <v>47</v>
      </c>
      <c r="B3672" s="73">
        <v>44045</v>
      </c>
      <c r="C3672" s="74">
        <v>34</v>
      </c>
      <c r="D3672" s="4">
        <v>265</v>
      </c>
      <c r="E3672" s="93"/>
    </row>
    <row r="3673" spans="1:5" x14ac:dyDescent="0.25">
      <c r="A3673" s="104" t="s">
        <v>22</v>
      </c>
      <c r="B3673" s="76">
        <v>44046</v>
      </c>
      <c r="C3673" s="77">
        <v>3158</v>
      </c>
      <c r="D3673" s="4">
        <v>125110</v>
      </c>
      <c r="E3673" s="78">
        <v>93</v>
      </c>
    </row>
    <row r="3674" spans="1:5" x14ac:dyDescent="0.25">
      <c r="A3674" s="79" t="s">
        <v>35</v>
      </c>
      <c r="B3674" s="27">
        <v>44046</v>
      </c>
      <c r="C3674" s="4">
        <v>2</v>
      </c>
      <c r="D3674" s="4">
        <v>65</v>
      </c>
      <c r="E3674" s="80"/>
    </row>
    <row r="3675" spans="1:5" x14ac:dyDescent="0.25">
      <c r="A3675" s="79" t="s">
        <v>21</v>
      </c>
      <c r="B3675" s="27">
        <v>44046</v>
      </c>
      <c r="C3675" s="4">
        <v>31</v>
      </c>
      <c r="D3675" s="4">
        <v>3702</v>
      </c>
      <c r="E3675" s="80">
        <f>1+2+3</f>
        <v>6</v>
      </c>
    </row>
    <row r="3676" spans="1:5" x14ac:dyDescent="0.25">
      <c r="A3676" s="79" t="s">
        <v>36</v>
      </c>
      <c r="B3676" s="27">
        <v>44046</v>
      </c>
      <c r="C3676" s="4">
        <v>5</v>
      </c>
      <c r="D3676" s="4">
        <v>293</v>
      </c>
      <c r="E3676" s="80"/>
    </row>
    <row r="3677" spans="1:5" x14ac:dyDescent="0.25">
      <c r="A3677" s="79" t="s">
        <v>20</v>
      </c>
      <c r="B3677" s="27">
        <v>44046</v>
      </c>
      <c r="C3677" s="4">
        <v>1051</v>
      </c>
      <c r="D3677" s="4">
        <v>62677</v>
      </c>
      <c r="E3677" s="80">
        <v>50</v>
      </c>
    </row>
    <row r="3678" spans="1:5" x14ac:dyDescent="0.25">
      <c r="A3678" s="79" t="s">
        <v>27</v>
      </c>
      <c r="B3678" s="27">
        <v>44046</v>
      </c>
      <c r="C3678" s="4">
        <v>133</v>
      </c>
      <c r="D3678" s="4">
        <v>2570</v>
      </c>
      <c r="E3678" s="80"/>
    </row>
    <row r="3679" spans="1:5" x14ac:dyDescent="0.25">
      <c r="A3679" s="79" t="s">
        <v>37</v>
      </c>
      <c r="B3679" s="27">
        <v>44046</v>
      </c>
      <c r="C3679" s="4">
        <v>-2</v>
      </c>
      <c r="D3679" s="4">
        <v>196</v>
      </c>
      <c r="E3679" s="80"/>
    </row>
    <row r="3680" spans="1:5" x14ac:dyDescent="0.25">
      <c r="A3680" s="79" t="s">
        <v>38</v>
      </c>
      <c r="B3680" s="27">
        <v>44046</v>
      </c>
      <c r="C3680" s="4">
        <v>29</v>
      </c>
      <c r="D3680" s="4">
        <v>875</v>
      </c>
      <c r="E3680" s="80">
        <v>2</v>
      </c>
    </row>
    <row r="3681" spans="1:5" x14ac:dyDescent="0.25">
      <c r="A3681" s="79" t="s">
        <v>48</v>
      </c>
      <c r="B3681" s="27">
        <v>44046</v>
      </c>
      <c r="C3681" s="4">
        <v>2</v>
      </c>
      <c r="D3681" s="4">
        <v>84</v>
      </c>
      <c r="E3681" s="80"/>
    </row>
    <row r="3682" spans="1:5" x14ac:dyDescent="0.25">
      <c r="A3682" s="79" t="s">
        <v>39</v>
      </c>
      <c r="B3682" s="27">
        <v>44046</v>
      </c>
      <c r="C3682" s="4">
        <v>102</v>
      </c>
      <c r="D3682" s="4">
        <v>2474</v>
      </c>
      <c r="E3682" s="80"/>
    </row>
    <row r="3683" spans="1:5" x14ac:dyDescent="0.25">
      <c r="A3683" s="79" t="s">
        <v>40</v>
      </c>
      <c r="B3683" s="27">
        <v>44046</v>
      </c>
      <c r="C3683" s="4">
        <v>5</v>
      </c>
      <c r="D3683" s="4">
        <v>158</v>
      </c>
      <c r="E3683" s="80"/>
    </row>
    <row r="3684" spans="1:5" x14ac:dyDescent="0.25">
      <c r="A3684" s="79" t="s">
        <v>28</v>
      </c>
      <c r="B3684" s="27">
        <v>44046</v>
      </c>
      <c r="C3684" s="4">
        <v>5</v>
      </c>
      <c r="D3684" s="4">
        <v>352</v>
      </c>
      <c r="E3684" s="80"/>
    </row>
    <row r="3685" spans="1:5" x14ac:dyDescent="0.25">
      <c r="A3685" s="79" t="s">
        <v>24</v>
      </c>
      <c r="B3685" s="27">
        <v>44046</v>
      </c>
      <c r="C3685" s="4">
        <v>79</v>
      </c>
      <c r="D3685" s="4">
        <v>1469</v>
      </c>
      <c r="E3685" s="80">
        <f>3+3</f>
        <v>6</v>
      </c>
    </row>
    <row r="3686" spans="1:5" x14ac:dyDescent="0.25">
      <c r="A3686" s="79" t="s">
        <v>30</v>
      </c>
      <c r="B3686" s="27">
        <v>44046</v>
      </c>
      <c r="C3686" s="4">
        <v>-4</v>
      </c>
      <c r="D3686" s="4">
        <v>60</v>
      </c>
      <c r="E3686" s="80"/>
    </row>
    <row r="3687" spans="1:5" x14ac:dyDescent="0.25">
      <c r="A3687" s="79" t="s">
        <v>26</v>
      </c>
      <c r="B3687" s="27">
        <v>44046</v>
      </c>
      <c r="C3687" s="4">
        <v>21</v>
      </c>
      <c r="D3687" s="4">
        <v>1215</v>
      </c>
      <c r="E3687" s="80">
        <f>2</f>
        <v>2</v>
      </c>
    </row>
    <row r="3688" spans="1:5" x14ac:dyDescent="0.25">
      <c r="A3688" s="79" t="s">
        <v>25</v>
      </c>
      <c r="B3688" s="27">
        <v>44046</v>
      </c>
      <c r="C3688" s="4">
        <v>63</v>
      </c>
      <c r="D3688" s="4">
        <v>2126</v>
      </c>
      <c r="E3688" s="80">
        <v>3</v>
      </c>
    </row>
    <row r="3689" spans="1:5" x14ac:dyDescent="0.25">
      <c r="A3689" s="79" t="s">
        <v>41</v>
      </c>
      <c r="B3689" s="27">
        <v>44046</v>
      </c>
      <c r="C3689" s="4">
        <v>1</v>
      </c>
      <c r="D3689" s="4">
        <v>303</v>
      </c>
      <c r="E3689" s="80"/>
    </row>
    <row r="3690" spans="1:5" x14ac:dyDescent="0.25">
      <c r="A3690" s="79" t="s">
        <v>42</v>
      </c>
      <c r="B3690" s="27">
        <v>44046</v>
      </c>
      <c r="C3690" s="4">
        <v>2</v>
      </c>
      <c r="D3690" s="4">
        <v>22</v>
      </c>
      <c r="E3690" s="80"/>
    </row>
    <row r="3691" spans="1:5" x14ac:dyDescent="0.25">
      <c r="A3691" s="79" t="s">
        <v>43</v>
      </c>
      <c r="B3691" s="27">
        <v>44046</v>
      </c>
      <c r="C3691" s="4">
        <v>-2</v>
      </c>
      <c r="D3691" s="4">
        <v>26</v>
      </c>
      <c r="E3691" s="80"/>
    </row>
    <row r="3692" spans="1:5" x14ac:dyDescent="0.25">
      <c r="A3692" s="79" t="s">
        <v>44</v>
      </c>
      <c r="B3692" s="27">
        <v>44046</v>
      </c>
      <c r="C3692" s="4">
        <v>27</v>
      </c>
      <c r="D3692" s="4">
        <v>548</v>
      </c>
      <c r="E3692" s="80"/>
    </row>
    <row r="3693" spans="1:5" x14ac:dyDescent="0.25">
      <c r="A3693" s="79" t="s">
        <v>29</v>
      </c>
      <c r="B3693" s="27">
        <v>44046</v>
      </c>
      <c r="C3693" s="4">
        <v>63</v>
      </c>
      <c r="D3693" s="4">
        <v>1435</v>
      </c>
      <c r="E3693" s="80">
        <v>1</v>
      </c>
    </row>
    <row r="3694" spans="1:5" x14ac:dyDescent="0.25">
      <c r="A3694" s="79" t="s">
        <v>45</v>
      </c>
      <c r="B3694" s="27">
        <v>44046</v>
      </c>
      <c r="C3694" s="4">
        <v>1</v>
      </c>
      <c r="D3694" s="4">
        <v>48</v>
      </c>
      <c r="E3694" s="80"/>
    </row>
    <row r="3695" spans="1:5" x14ac:dyDescent="0.25">
      <c r="A3695" s="79" t="s">
        <v>46</v>
      </c>
      <c r="B3695" s="27">
        <v>44046</v>
      </c>
      <c r="C3695" s="4">
        <v>44</v>
      </c>
      <c r="D3695" s="4">
        <v>645</v>
      </c>
      <c r="E3695" s="80"/>
    </row>
    <row r="3696" spans="1:5" ht="15.75" thickBot="1" x14ac:dyDescent="0.3">
      <c r="A3696" s="92" t="s">
        <v>47</v>
      </c>
      <c r="B3696" s="73">
        <v>44046</v>
      </c>
      <c r="C3696" s="74">
        <v>8</v>
      </c>
      <c r="D3696" s="4">
        <v>273</v>
      </c>
      <c r="E3696" s="93"/>
    </row>
    <row r="3697" spans="1:5" x14ac:dyDescent="0.25">
      <c r="A3697" s="104" t="s">
        <v>22</v>
      </c>
      <c r="B3697" s="76">
        <v>44047</v>
      </c>
      <c r="C3697" s="77">
        <v>4337</v>
      </c>
      <c r="D3697" s="4">
        <v>129447</v>
      </c>
      <c r="E3697" s="78">
        <v>114</v>
      </c>
    </row>
    <row r="3698" spans="1:5" x14ac:dyDescent="0.25">
      <c r="A3698" s="79" t="s">
        <v>35</v>
      </c>
      <c r="B3698" s="27">
        <v>44047</v>
      </c>
      <c r="C3698" s="4">
        <v>-2</v>
      </c>
      <c r="D3698" s="4">
        <v>63</v>
      </c>
      <c r="E3698" s="80"/>
    </row>
    <row r="3699" spans="1:5" x14ac:dyDescent="0.25">
      <c r="A3699" s="79" t="s">
        <v>21</v>
      </c>
      <c r="B3699" s="27">
        <v>44047</v>
      </c>
      <c r="C3699" s="4">
        <v>53</v>
      </c>
      <c r="D3699" s="4">
        <v>3755</v>
      </c>
      <c r="E3699" s="80">
        <v>3</v>
      </c>
    </row>
    <row r="3700" spans="1:5" x14ac:dyDescent="0.25">
      <c r="A3700" s="79" t="s">
        <v>36</v>
      </c>
      <c r="B3700" s="27">
        <v>44047</v>
      </c>
      <c r="C3700" s="4">
        <v>1</v>
      </c>
      <c r="D3700" s="4">
        <v>294</v>
      </c>
      <c r="E3700" s="80"/>
    </row>
    <row r="3701" spans="1:5" x14ac:dyDescent="0.25">
      <c r="A3701" s="79" t="s">
        <v>20</v>
      </c>
      <c r="B3701" s="27">
        <v>44047</v>
      </c>
      <c r="C3701" s="4">
        <v>1371</v>
      </c>
      <c r="D3701" s="4">
        <v>64048</v>
      </c>
      <c r="E3701" s="80">
        <f>18+13+7+7</f>
        <v>45</v>
      </c>
    </row>
    <row r="3702" spans="1:5" x14ac:dyDescent="0.25">
      <c r="A3702" s="79" t="s">
        <v>27</v>
      </c>
      <c r="B3702" s="27">
        <v>44047</v>
      </c>
      <c r="C3702" s="4">
        <v>147</v>
      </c>
      <c r="D3702" s="4">
        <v>2717</v>
      </c>
      <c r="E3702" s="80">
        <v>1</v>
      </c>
    </row>
    <row r="3703" spans="1:5" x14ac:dyDescent="0.25">
      <c r="A3703" s="79" t="s">
        <v>37</v>
      </c>
      <c r="B3703" s="27">
        <v>44047</v>
      </c>
      <c r="C3703" s="4">
        <v>-4</v>
      </c>
      <c r="D3703" s="4">
        <v>192</v>
      </c>
      <c r="E3703" s="80">
        <v>1</v>
      </c>
    </row>
    <row r="3704" spans="1:5" x14ac:dyDescent="0.25">
      <c r="A3704" s="79" t="s">
        <v>38</v>
      </c>
      <c r="B3704" s="27">
        <v>44047</v>
      </c>
      <c r="C3704" s="4">
        <v>22</v>
      </c>
      <c r="D3704" s="4">
        <v>897</v>
      </c>
      <c r="E3704" s="80"/>
    </row>
    <row r="3705" spans="1:5" x14ac:dyDescent="0.25">
      <c r="A3705" s="79" t="s">
        <v>48</v>
      </c>
      <c r="B3705" s="27">
        <v>44047</v>
      </c>
      <c r="C3705" s="4">
        <v>1</v>
      </c>
      <c r="D3705" s="4">
        <v>85</v>
      </c>
      <c r="E3705" s="80"/>
    </row>
    <row r="3706" spans="1:5" x14ac:dyDescent="0.25">
      <c r="A3706" s="79" t="s">
        <v>39</v>
      </c>
      <c r="B3706" s="27">
        <v>44047</v>
      </c>
      <c r="C3706" s="4">
        <v>269</v>
      </c>
      <c r="D3706" s="4">
        <v>2743</v>
      </c>
      <c r="E3706" s="80"/>
    </row>
    <row r="3707" spans="1:5" x14ac:dyDescent="0.25">
      <c r="A3707" s="79" t="s">
        <v>40</v>
      </c>
      <c r="B3707" s="27">
        <v>44047</v>
      </c>
      <c r="C3707" s="4">
        <v>29</v>
      </c>
      <c r="D3707" s="4">
        <v>187</v>
      </c>
      <c r="E3707" s="80"/>
    </row>
    <row r="3708" spans="1:5" x14ac:dyDescent="0.25">
      <c r="A3708" s="79" t="s">
        <v>28</v>
      </c>
      <c r="B3708" s="27">
        <v>44047</v>
      </c>
      <c r="C3708" s="4">
        <v>29</v>
      </c>
      <c r="D3708" s="4">
        <v>381</v>
      </c>
      <c r="E3708" s="80"/>
    </row>
    <row r="3709" spans="1:5" x14ac:dyDescent="0.25">
      <c r="A3709" s="79" t="s">
        <v>24</v>
      </c>
      <c r="B3709" s="27">
        <v>44047</v>
      </c>
      <c r="C3709" s="4">
        <v>106</v>
      </c>
      <c r="D3709" s="4">
        <v>1575</v>
      </c>
      <c r="E3709" s="80">
        <v>2</v>
      </c>
    </row>
    <row r="3710" spans="1:5" x14ac:dyDescent="0.25">
      <c r="A3710" s="79" t="s">
        <v>30</v>
      </c>
      <c r="B3710" s="27">
        <v>44047</v>
      </c>
      <c r="C3710" s="4">
        <v>-1</v>
      </c>
      <c r="D3710" s="4">
        <v>59</v>
      </c>
      <c r="E3710" s="80"/>
    </row>
    <row r="3711" spans="1:5" x14ac:dyDescent="0.25">
      <c r="A3711" s="79" t="s">
        <v>26</v>
      </c>
      <c r="B3711" s="27">
        <v>44047</v>
      </c>
      <c r="C3711" s="4">
        <v>18</v>
      </c>
      <c r="D3711" s="4">
        <v>1233</v>
      </c>
      <c r="E3711" s="80"/>
    </row>
    <row r="3712" spans="1:5" x14ac:dyDescent="0.25">
      <c r="A3712" s="79" t="s">
        <v>25</v>
      </c>
      <c r="B3712" s="27">
        <v>44047</v>
      </c>
      <c r="C3712" s="4">
        <v>197</v>
      </c>
      <c r="D3712" s="4">
        <v>2323</v>
      </c>
      <c r="E3712" s="80">
        <v>2</v>
      </c>
    </row>
    <row r="3713" spans="1:5" x14ac:dyDescent="0.25">
      <c r="A3713" s="79" t="s">
        <v>41</v>
      </c>
      <c r="B3713" s="27">
        <v>44047</v>
      </c>
      <c r="C3713" s="4">
        <v>42</v>
      </c>
      <c r="D3713" s="4">
        <v>345</v>
      </c>
      <c r="E3713" s="80"/>
    </row>
    <row r="3714" spans="1:5" x14ac:dyDescent="0.25">
      <c r="A3714" s="79" t="s">
        <v>42</v>
      </c>
      <c r="B3714" s="27">
        <v>44047</v>
      </c>
      <c r="C3714" s="4">
        <v>0</v>
      </c>
      <c r="D3714" s="4">
        <v>22</v>
      </c>
      <c r="E3714" s="80"/>
    </row>
    <row r="3715" spans="1:5" x14ac:dyDescent="0.25">
      <c r="A3715" s="79" t="s">
        <v>43</v>
      </c>
      <c r="B3715" s="27">
        <v>44047</v>
      </c>
      <c r="C3715" s="4">
        <v>5</v>
      </c>
      <c r="D3715" s="4">
        <v>31</v>
      </c>
      <c r="E3715" s="80"/>
    </row>
    <row r="3716" spans="1:5" x14ac:dyDescent="0.25">
      <c r="A3716" s="79" t="s">
        <v>44</v>
      </c>
      <c r="B3716" s="27">
        <v>44047</v>
      </c>
      <c r="C3716" s="4">
        <v>16</v>
      </c>
      <c r="D3716" s="4">
        <v>564</v>
      </c>
      <c r="E3716" s="80"/>
    </row>
    <row r="3717" spans="1:5" x14ac:dyDescent="0.25">
      <c r="A3717" s="79" t="s">
        <v>29</v>
      </c>
      <c r="B3717" s="27">
        <v>44047</v>
      </c>
      <c r="C3717" s="4">
        <v>101</v>
      </c>
      <c r="D3717" s="4">
        <v>1536</v>
      </c>
      <c r="E3717" s="80"/>
    </row>
    <row r="3718" spans="1:5" x14ac:dyDescent="0.25">
      <c r="A3718" s="79" t="s">
        <v>45</v>
      </c>
      <c r="B3718" s="27">
        <v>44047</v>
      </c>
      <c r="C3718" s="4">
        <v>1</v>
      </c>
      <c r="D3718" s="4">
        <v>49</v>
      </c>
      <c r="E3718" s="80"/>
    </row>
    <row r="3719" spans="1:5" x14ac:dyDescent="0.25">
      <c r="A3719" s="79" t="s">
        <v>46</v>
      </c>
      <c r="B3719" s="27">
        <v>44047</v>
      </c>
      <c r="C3719" s="4">
        <v>58</v>
      </c>
      <c r="D3719" s="4">
        <v>703</v>
      </c>
      <c r="E3719" s="80"/>
    </row>
    <row r="3720" spans="1:5" ht="15.75" thickBot="1" x14ac:dyDescent="0.3">
      <c r="A3720" s="81" t="s">
        <v>47</v>
      </c>
      <c r="B3720" s="82">
        <v>44047</v>
      </c>
      <c r="C3720" s="83">
        <v>24</v>
      </c>
      <c r="D3720" s="4">
        <v>297</v>
      </c>
      <c r="E3720" s="84"/>
    </row>
    <row r="3721" spans="1:5" x14ac:dyDescent="0.25">
      <c r="A3721" s="104" t="s">
        <v>22</v>
      </c>
      <c r="B3721" s="98">
        <v>44048</v>
      </c>
      <c r="C3721" s="75">
        <v>4676</v>
      </c>
      <c r="D3721" s="4">
        <v>134123</v>
      </c>
      <c r="E3721" s="75">
        <f>12+12+34+26</f>
        <v>84</v>
      </c>
    </row>
    <row r="3722" spans="1:5" x14ac:dyDescent="0.25">
      <c r="A3722" s="79" t="s">
        <v>35</v>
      </c>
      <c r="B3722" s="98">
        <v>44048</v>
      </c>
      <c r="C3722" s="4">
        <v>-2</v>
      </c>
      <c r="D3722" s="4">
        <v>61</v>
      </c>
    </row>
    <row r="3723" spans="1:5" x14ac:dyDescent="0.25">
      <c r="A3723" s="79" t="s">
        <v>21</v>
      </c>
      <c r="B3723" s="9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79" t="s">
        <v>36</v>
      </c>
      <c r="B3724" s="98">
        <v>44048</v>
      </c>
      <c r="C3724" s="4">
        <v>9</v>
      </c>
      <c r="D3724" s="4">
        <v>303</v>
      </c>
    </row>
    <row r="3725" spans="1:5" x14ac:dyDescent="0.25">
      <c r="A3725" s="79" t="s">
        <v>20</v>
      </c>
      <c r="B3725" s="9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79" t="s">
        <v>27</v>
      </c>
      <c r="B3726" s="9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79" t="s">
        <v>37</v>
      </c>
      <c r="B3727" s="98">
        <v>44048</v>
      </c>
      <c r="C3727" s="4">
        <v>5</v>
      </c>
      <c r="D3727" s="4">
        <v>197</v>
      </c>
    </row>
    <row r="3728" spans="1:5" x14ac:dyDescent="0.25">
      <c r="A3728" s="79" t="s">
        <v>38</v>
      </c>
      <c r="B3728" s="9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79" t="s">
        <v>48</v>
      </c>
      <c r="B3729" s="98">
        <v>44048</v>
      </c>
      <c r="C3729" s="4">
        <v>-2</v>
      </c>
      <c r="D3729" s="4">
        <v>83</v>
      </c>
    </row>
    <row r="3730" spans="1:5" x14ac:dyDescent="0.25">
      <c r="A3730" s="79" t="s">
        <v>39</v>
      </c>
      <c r="B3730" s="98">
        <v>44048</v>
      </c>
      <c r="C3730" s="4">
        <v>135</v>
      </c>
      <c r="D3730" s="4">
        <v>2878</v>
      </c>
    </row>
    <row r="3731" spans="1:5" x14ac:dyDescent="0.25">
      <c r="A3731" s="79" t="s">
        <v>40</v>
      </c>
      <c r="B3731" s="98">
        <v>44048</v>
      </c>
      <c r="C3731" s="4">
        <v>6</v>
      </c>
      <c r="D3731" s="4">
        <v>193</v>
      </c>
    </row>
    <row r="3732" spans="1:5" x14ac:dyDescent="0.25">
      <c r="A3732" s="79" t="s">
        <v>28</v>
      </c>
      <c r="B3732" s="98">
        <v>44048</v>
      </c>
      <c r="C3732" s="4">
        <v>27</v>
      </c>
      <c r="D3732" s="4">
        <v>408</v>
      </c>
    </row>
    <row r="3733" spans="1:5" x14ac:dyDescent="0.25">
      <c r="A3733" s="79" t="s">
        <v>24</v>
      </c>
      <c r="B3733" s="9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79" t="s">
        <v>30</v>
      </c>
      <c r="B3734" s="98">
        <v>44048</v>
      </c>
      <c r="C3734" s="4">
        <v>0</v>
      </c>
      <c r="D3734" s="4">
        <v>59</v>
      </c>
    </row>
    <row r="3735" spans="1:5" x14ac:dyDescent="0.25">
      <c r="A3735" s="79" t="s">
        <v>26</v>
      </c>
      <c r="B3735" s="9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79" t="s">
        <v>25</v>
      </c>
      <c r="B3736" s="98">
        <v>44048</v>
      </c>
      <c r="C3736" s="4">
        <v>121</v>
      </c>
      <c r="D3736" s="4">
        <v>2444</v>
      </c>
    </row>
    <row r="3737" spans="1:5" x14ac:dyDescent="0.25">
      <c r="A3737" s="79" t="s">
        <v>41</v>
      </c>
      <c r="B3737" s="98">
        <v>44048</v>
      </c>
      <c r="C3737" s="4">
        <v>34</v>
      </c>
      <c r="D3737" s="4">
        <v>379</v>
      </c>
    </row>
    <row r="3738" spans="1:5" x14ac:dyDescent="0.25">
      <c r="A3738" s="79" t="s">
        <v>42</v>
      </c>
      <c r="B3738" s="98">
        <v>44048</v>
      </c>
      <c r="C3738" s="4">
        <v>1</v>
      </c>
      <c r="D3738" s="4">
        <v>23</v>
      </c>
    </row>
    <row r="3739" spans="1:5" x14ac:dyDescent="0.25">
      <c r="A3739" s="79" t="s">
        <v>43</v>
      </c>
      <c r="B3739" s="98">
        <v>44048</v>
      </c>
      <c r="C3739" s="4">
        <v>2</v>
      </c>
      <c r="D3739" s="4">
        <v>33</v>
      </c>
    </row>
    <row r="3740" spans="1:5" x14ac:dyDescent="0.25">
      <c r="A3740" s="79" t="s">
        <v>44</v>
      </c>
      <c r="B3740" s="98">
        <v>44048</v>
      </c>
      <c r="C3740" s="4">
        <v>50</v>
      </c>
      <c r="D3740" s="4">
        <v>614</v>
      </c>
    </row>
    <row r="3741" spans="1:5" x14ac:dyDescent="0.25">
      <c r="A3741" s="79" t="s">
        <v>29</v>
      </c>
      <c r="B3741" s="9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79" t="s">
        <v>45</v>
      </c>
      <c r="B3742" s="98">
        <v>44048</v>
      </c>
      <c r="C3742" s="4">
        <v>18</v>
      </c>
      <c r="D3742" s="4">
        <v>67</v>
      </c>
    </row>
    <row r="3743" spans="1:5" x14ac:dyDescent="0.25">
      <c r="A3743" s="79" t="s">
        <v>46</v>
      </c>
      <c r="B3743" s="98">
        <v>44048</v>
      </c>
      <c r="C3743" s="4">
        <v>43</v>
      </c>
      <c r="D3743" s="4">
        <v>746</v>
      </c>
    </row>
    <row r="3744" spans="1:5" ht="15.75" thickBot="1" x14ac:dyDescent="0.3">
      <c r="A3744" s="81" t="s">
        <v>47</v>
      </c>
      <c r="B3744" s="98">
        <v>44048</v>
      </c>
      <c r="C3744" s="4">
        <v>28</v>
      </c>
      <c r="D3744" s="4">
        <v>325</v>
      </c>
    </row>
    <row r="3745" spans="1:5" x14ac:dyDescent="0.25">
      <c r="A3745" s="104" t="s">
        <v>22</v>
      </c>
      <c r="B3745" s="9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79" t="s">
        <v>35</v>
      </c>
      <c r="B3746" s="98">
        <v>44049</v>
      </c>
      <c r="C3746" s="4">
        <v>0</v>
      </c>
      <c r="D3746" s="4">
        <v>61</v>
      </c>
    </row>
    <row r="3747" spans="1:5" x14ac:dyDescent="0.25">
      <c r="A3747" s="79" t="s">
        <v>21</v>
      </c>
      <c r="B3747" s="9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79" t="s">
        <v>36</v>
      </c>
      <c r="B3748" s="98">
        <v>44049</v>
      </c>
      <c r="C3748" s="4">
        <v>7</v>
      </c>
      <c r="D3748" s="4">
        <v>310</v>
      </c>
    </row>
    <row r="3749" spans="1:5" x14ac:dyDescent="0.25">
      <c r="A3749" s="79" t="s">
        <v>20</v>
      </c>
      <c r="B3749" s="9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79" t="s">
        <v>27</v>
      </c>
      <c r="B3750" s="98">
        <v>44049</v>
      </c>
      <c r="C3750" s="4">
        <v>144</v>
      </c>
      <c r="D3750" s="4">
        <v>2998</v>
      </c>
    </row>
    <row r="3751" spans="1:5" x14ac:dyDescent="0.25">
      <c r="A3751" s="79" t="s">
        <v>37</v>
      </c>
      <c r="B3751" s="98">
        <v>44049</v>
      </c>
      <c r="C3751" s="4">
        <v>4</v>
      </c>
      <c r="D3751" s="4">
        <v>201</v>
      </c>
    </row>
    <row r="3752" spans="1:5" x14ac:dyDescent="0.25">
      <c r="A3752" s="79" t="s">
        <v>38</v>
      </c>
      <c r="B3752" s="98">
        <v>44049</v>
      </c>
      <c r="C3752" s="4">
        <v>59</v>
      </c>
      <c r="D3752" s="4">
        <v>998</v>
      </c>
    </row>
    <row r="3753" spans="1:5" x14ac:dyDescent="0.25">
      <c r="A3753" s="79" t="s">
        <v>48</v>
      </c>
      <c r="B3753" s="98">
        <v>44049</v>
      </c>
      <c r="C3753" s="4">
        <v>1</v>
      </c>
      <c r="D3753" s="4">
        <v>84</v>
      </c>
    </row>
    <row r="3754" spans="1:5" x14ac:dyDescent="0.25">
      <c r="A3754" s="79" t="s">
        <v>39</v>
      </c>
      <c r="B3754" s="98">
        <v>44049</v>
      </c>
      <c r="C3754" s="4">
        <v>71</v>
      </c>
      <c r="D3754" s="4">
        <v>2949</v>
      </c>
    </row>
    <row r="3755" spans="1:5" x14ac:dyDescent="0.25">
      <c r="A3755" s="79" t="s">
        <v>40</v>
      </c>
      <c r="B3755" s="98">
        <v>44049</v>
      </c>
      <c r="C3755" s="4">
        <v>5</v>
      </c>
      <c r="D3755" s="4">
        <v>198</v>
      </c>
    </row>
    <row r="3756" spans="1:5" x14ac:dyDescent="0.25">
      <c r="A3756" s="79" t="s">
        <v>28</v>
      </c>
      <c r="B3756" s="98">
        <v>44049</v>
      </c>
      <c r="C3756" s="4">
        <v>40</v>
      </c>
      <c r="D3756" s="4">
        <v>448</v>
      </c>
    </row>
    <row r="3757" spans="1:5" x14ac:dyDescent="0.25">
      <c r="A3757" s="79" t="s">
        <v>24</v>
      </c>
      <c r="B3757" s="9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79" t="s">
        <v>30</v>
      </c>
      <c r="B3758" s="98">
        <v>44049</v>
      </c>
      <c r="C3758" s="4">
        <v>1</v>
      </c>
      <c r="D3758" s="4">
        <v>60</v>
      </c>
    </row>
    <row r="3759" spans="1:5" x14ac:dyDescent="0.25">
      <c r="A3759" s="79" t="s">
        <v>26</v>
      </c>
      <c r="B3759" s="9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79" t="s">
        <v>25</v>
      </c>
      <c r="B3760" s="98">
        <v>44049</v>
      </c>
      <c r="C3760" s="4">
        <v>222</v>
      </c>
      <c r="D3760" s="4">
        <v>2666</v>
      </c>
    </row>
    <row r="3761" spans="1:5" x14ac:dyDescent="0.25">
      <c r="A3761" s="79" t="s">
        <v>41</v>
      </c>
      <c r="B3761" s="98">
        <v>44049</v>
      </c>
      <c r="C3761" s="4">
        <v>42</v>
      </c>
      <c r="D3761" s="4">
        <v>421</v>
      </c>
    </row>
    <row r="3762" spans="1:5" x14ac:dyDescent="0.25">
      <c r="A3762" s="79" t="s">
        <v>42</v>
      </c>
      <c r="B3762" s="98">
        <v>44049</v>
      </c>
      <c r="C3762" s="4">
        <v>-1</v>
      </c>
      <c r="D3762" s="4">
        <v>22</v>
      </c>
    </row>
    <row r="3763" spans="1:5" x14ac:dyDescent="0.25">
      <c r="A3763" s="79" t="s">
        <v>43</v>
      </c>
      <c r="B3763" s="98">
        <v>44049</v>
      </c>
      <c r="C3763" s="4">
        <v>-1</v>
      </c>
      <c r="D3763" s="4">
        <v>32</v>
      </c>
    </row>
    <row r="3764" spans="1:5" x14ac:dyDescent="0.25">
      <c r="A3764" s="79" t="s">
        <v>44</v>
      </c>
      <c r="B3764" s="9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79" t="s">
        <v>29</v>
      </c>
      <c r="B3765" s="98">
        <v>44049</v>
      </c>
      <c r="C3765" s="4">
        <v>141</v>
      </c>
      <c r="D3765" s="4">
        <v>1778</v>
      </c>
    </row>
    <row r="3766" spans="1:5" x14ac:dyDescent="0.25">
      <c r="A3766" s="79" t="s">
        <v>45</v>
      </c>
      <c r="B3766" s="98">
        <v>44049</v>
      </c>
      <c r="C3766" s="4">
        <v>10</v>
      </c>
      <c r="D3766" s="4">
        <v>77</v>
      </c>
    </row>
    <row r="3767" spans="1:5" x14ac:dyDescent="0.25">
      <c r="A3767" s="79" t="s">
        <v>46</v>
      </c>
      <c r="B3767" s="9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2" t="s">
        <v>47</v>
      </c>
      <c r="B3768" s="99">
        <v>44049</v>
      </c>
      <c r="C3768" s="74">
        <v>30</v>
      </c>
      <c r="D3768" s="4">
        <v>355</v>
      </c>
      <c r="E3768" s="74">
        <f>1</f>
        <v>1</v>
      </c>
    </row>
    <row r="3769" spans="1:5" x14ac:dyDescent="0.25">
      <c r="A3769" s="104" t="s">
        <v>22</v>
      </c>
      <c r="B3769" s="76">
        <v>44050</v>
      </c>
      <c r="C3769" s="77">
        <v>5200</v>
      </c>
      <c r="D3769" s="4">
        <v>144310</v>
      </c>
      <c r="E3769" s="78">
        <v>107</v>
      </c>
    </row>
    <row r="3770" spans="1:5" x14ac:dyDescent="0.25">
      <c r="A3770" s="79" t="s">
        <v>35</v>
      </c>
      <c r="B3770" s="98">
        <v>44050</v>
      </c>
      <c r="C3770" s="4">
        <v>0</v>
      </c>
      <c r="D3770" s="4">
        <v>61</v>
      </c>
      <c r="E3770" s="80"/>
    </row>
    <row r="3771" spans="1:5" x14ac:dyDescent="0.25">
      <c r="A3771" s="79" t="s">
        <v>21</v>
      </c>
      <c r="B3771" s="98">
        <v>44050</v>
      </c>
      <c r="C3771" s="4">
        <v>77</v>
      </c>
      <c r="D3771" s="4">
        <v>3949</v>
      </c>
      <c r="E3771" s="80">
        <v>5</v>
      </c>
    </row>
    <row r="3772" spans="1:5" x14ac:dyDescent="0.25">
      <c r="A3772" s="79" t="s">
        <v>36</v>
      </c>
      <c r="B3772" s="98">
        <v>44050</v>
      </c>
      <c r="C3772" s="4">
        <v>2</v>
      </c>
      <c r="D3772" s="4">
        <v>312</v>
      </c>
      <c r="E3772" s="80"/>
    </row>
    <row r="3773" spans="1:5" x14ac:dyDescent="0.25">
      <c r="A3773" s="79" t="s">
        <v>20</v>
      </c>
      <c r="B3773" s="98">
        <v>44050</v>
      </c>
      <c r="C3773" s="4">
        <v>1237</v>
      </c>
      <c r="D3773" s="4">
        <v>68200</v>
      </c>
      <c r="E3773" s="80">
        <v>33</v>
      </c>
    </row>
    <row r="3774" spans="1:5" x14ac:dyDescent="0.25">
      <c r="A3774" s="79" t="s">
        <v>27</v>
      </c>
      <c r="B3774" s="98">
        <v>44050</v>
      </c>
      <c r="C3774" s="4">
        <v>162</v>
      </c>
      <c r="D3774" s="4">
        <v>3160</v>
      </c>
      <c r="E3774" s="80">
        <f>5+4</f>
        <v>9</v>
      </c>
    </row>
    <row r="3775" spans="1:5" x14ac:dyDescent="0.25">
      <c r="A3775" s="79" t="s">
        <v>37</v>
      </c>
      <c r="B3775" s="98">
        <v>44050</v>
      </c>
      <c r="C3775" s="4">
        <v>4</v>
      </c>
      <c r="D3775" s="4">
        <v>205</v>
      </c>
      <c r="E3775" s="80"/>
    </row>
    <row r="3776" spans="1:5" x14ac:dyDescent="0.25">
      <c r="A3776" s="79" t="s">
        <v>38</v>
      </c>
      <c r="B3776" s="98">
        <v>44050</v>
      </c>
      <c r="C3776" s="4">
        <v>57</v>
      </c>
      <c r="D3776" s="4">
        <v>1055</v>
      </c>
      <c r="E3776" s="80">
        <v>1</v>
      </c>
    </row>
    <row r="3777" spans="1:5" x14ac:dyDescent="0.25">
      <c r="A3777" s="79" t="s">
        <v>48</v>
      </c>
      <c r="B3777" s="98">
        <v>44050</v>
      </c>
      <c r="C3777" s="4">
        <v>0</v>
      </c>
      <c r="D3777" s="4">
        <v>84</v>
      </c>
      <c r="E3777" s="80"/>
    </row>
    <row r="3778" spans="1:5" x14ac:dyDescent="0.25">
      <c r="A3778" s="79" t="s">
        <v>39</v>
      </c>
      <c r="B3778" s="98">
        <v>44050</v>
      </c>
      <c r="C3778" s="4">
        <v>70</v>
      </c>
      <c r="D3778" s="4">
        <v>3019</v>
      </c>
      <c r="E3778" s="80"/>
    </row>
    <row r="3779" spans="1:5" x14ac:dyDescent="0.25">
      <c r="A3779" s="79" t="s">
        <v>40</v>
      </c>
      <c r="B3779" s="98">
        <v>44050</v>
      </c>
      <c r="C3779" s="4">
        <v>7</v>
      </c>
      <c r="D3779" s="4">
        <v>205</v>
      </c>
      <c r="E3779" s="80"/>
    </row>
    <row r="3780" spans="1:5" x14ac:dyDescent="0.25">
      <c r="A3780" s="79" t="s">
        <v>28</v>
      </c>
      <c r="B3780" s="98">
        <v>44050</v>
      </c>
      <c r="C3780" s="4">
        <v>29</v>
      </c>
      <c r="D3780" s="4">
        <v>477</v>
      </c>
      <c r="E3780" s="80">
        <f>1</f>
        <v>1</v>
      </c>
    </row>
    <row r="3781" spans="1:5" x14ac:dyDescent="0.25">
      <c r="A3781" s="79" t="s">
        <v>24</v>
      </c>
      <c r="B3781" s="98">
        <v>44050</v>
      </c>
      <c r="C3781" s="4">
        <v>124</v>
      </c>
      <c r="D3781" s="4">
        <v>1914</v>
      </c>
      <c r="E3781" s="80">
        <v>2</v>
      </c>
    </row>
    <row r="3782" spans="1:5" x14ac:dyDescent="0.25">
      <c r="A3782" s="79" t="s">
        <v>30</v>
      </c>
      <c r="B3782" s="98">
        <v>44050</v>
      </c>
      <c r="C3782" s="4">
        <v>-1</v>
      </c>
      <c r="D3782" s="4">
        <v>59</v>
      </c>
      <c r="E3782" s="80"/>
    </row>
    <row r="3783" spans="1:5" x14ac:dyDescent="0.25">
      <c r="A3783" s="79" t="s">
        <v>26</v>
      </c>
      <c r="B3783" s="98">
        <v>44050</v>
      </c>
      <c r="C3783" s="4">
        <v>42</v>
      </c>
      <c r="D3783" s="4">
        <v>1409</v>
      </c>
      <c r="E3783" s="80">
        <v>1</v>
      </c>
    </row>
    <row r="3784" spans="1:5" x14ac:dyDescent="0.25">
      <c r="A3784" s="79" t="s">
        <v>25</v>
      </c>
      <c r="B3784" s="98">
        <v>44050</v>
      </c>
      <c r="C3784" s="4">
        <v>105</v>
      </c>
      <c r="D3784" s="4">
        <v>2771</v>
      </c>
      <c r="E3784" s="80">
        <v>1</v>
      </c>
    </row>
    <row r="3785" spans="1:5" x14ac:dyDescent="0.25">
      <c r="A3785" s="79" t="s">
        <v>41</v>
      </c>
      <c r="B3785" s="98">
        <v>44050</v>
      </c>
      <c r="C3785" s="4">
        <v>54</v>
      </c>
      <c r="D3785" s="4">
        <v>475</v>
      </c>
      <c r="E3785" s="80">
        <f>2+2</f>
        <v>4</v>
      </c>
    </row>
    <row r="3786" spans="1:5" x14ac:dyDescent="0.25">
      <c r="A3786" s="79" t="s">
        <v>42</v>
      </c>
      <c r="B3786" s="98">
        <v>44050</v>
      </c>
      <c r="C3786" s="4">
        <v>0</v>
      </c>
      <c r="D3786" s="4">
        <v>22</v>
      </c>
      <c r="E3786" s="80"/>
    </row>
    <row r="3787" spans="1:5" x14ac:dyDescent="0.25">
      <c r="A3787" s="79" t="s">
        <v>43</v>
      </c>
      <c r="B3787" s="98">
        <v>44050</v>
      </c>
      <c r="C3787" s="4">
        <v>1</v>
      </c>
      <c r="D3787" s="4">
        <v>33</v>
      </c>
      <c r="E3787" s="80"/>
    </row>
    <row r="3788" spans="1:5" x14ac:dyDescent="0.25">
      <c r="A3788" s="79" t="s">
        <v>44</v>
      </c>
      <c r="B3788" s="98">
        <v>44050</v>
      </c>
      <c r="C3788" s="4">
        <v>64</v>
      </c>
      <c r="D3788" s="4">
        <v>699</v>
      </c>
      <c r="E3788" s="80"/>
    </row>
    <row r="3789" spans="1:5" x14ac:dyDescent="0.25">
      <c r="A3789" s="79" t="s">
        <v>29</v>
      </c>
      <c r="B3789" s="98">
        <v>44050</v>
      </c>
      <c r="C3789" s="4">
        <v>134</v>
      </c>
      <c r="D3789" s="4">
        <v>1912</v>
      </c>
      <c r="E3789" s="80">
        <f>1+1</f>
        <v>2</v>
      </c>
    </row>
    <row r="3790" spans="1:5" x14ac:dyDescent="0.25">
      <c r="A3790" s="79" t="s">
        <v>45</v>
      </c>
      <c r="B3790" s="98">
        <v>44050</v>
      </c>
      <c r="C3790" s="4">
        <v>29</v>
      </c>
      <c r="D3790" s="4">
        <v>106</v>
      </c>
      <c r="E3790" s="80"/>
    </row>
    <row r="3791" spans="1:5" x14ac:dyDescent="0.25">
      <c r="A3791" s="79" t="s">
        <v>46</v>
      </c>
      <c r="B3791" s="98">
        <v>44050</v>
      </c>
      <c r="C3791" s="4">
        <v>85</v>
      </c>
      <c r="D3791" s="4">
        <v>898</v>
      </c>
      <c r="E3791" s="80"/>
    </row>
    <row r="3792" spans="1:5" ht="15.75" thickBot="1" x14ac:dyDescent="0.3">
      <c r="A3792" s="92" t="s">
        <v>47</v>
      </c>
      <c r="B3792" s="99">
        <v>44050</v>
      </c>
      <c r="C3792" s="74">
        <v>9</v>
      </c>
      <c r="D3792" s="4">
        <v>364</v>
      </c>
      <c r="E3792" s="93"/>
    </row>
    <row r="3793" spans="1:5" x14ac:dyDescent="0.25">
      <c r="A3793" s="104" t="s">
        <v>22</v>
      </c>
      <c r="B3793" s="76">
        <v>44051</v>
      </c>
      <c r="C3793" s="77">
        <v>4053</v>
      </c>
      <c r="D3793" s="4">
        <v>148363</v>
      </c>
      <c r="E3793" s="78">
        <v>84</v>
      </c>
    </row>
    <row r="3794" spans="1:5" x14ac:dyDescent="0.25">
      <c r="A3794" s="79" t="s">
        <v>35</v>
      </c>
      <c r="B3794" s="27">
        <v>44051</v>
      </c>
      <c r="C3794" s="4">
        <v>1</v>
      </c>
      <c r="D3794" s="4">
        <v>62</v>
      </c>
      <c r="E3794" s="80"/>
    </row>
    <row r="3795" spans="1:5" x14ac:dyDescent="0.25">
      <c r="A3795" s="79" t="s">
        <v>21</v>
      </c>
      <c r="B3795" s="27">
        <v>44051</v>
      </c>
      <c r="C3795" s="4">
        <v>54</v>
      </c>
      <c r="D3795" s="4">
        <v>4003</v>
      </c>
      <c r="E3795" s="80"/>
    </row>
    <row r="3796" spans="1:5" x14ac:dyDescent="0.25">
      <c r="A3796" s="79" t="s">
        <v>36</v>
      </c>
      <c r="B3796" s="27">
        <v>44051</v>
      </c>
      <c r="C3796" s="4">
        <v>16</v>
      </c>
      <c r="D3796" s="4">
        <v>328</v>
      </c>
      <c r="E3796" s="80"/>
    </row>
    <row r="3797" spans="1:5" x14ac:dyDescent="0.25">
      <c r="A3797" s="79" t="s">
        <v>20</v>
      </c>
      <c r="B3797" s="27">
        <v>44051</v>
      </c>
      <c r="C3797" s="4">
        <v>966</v>
      </c>
      <c r="D3797" s="4">
        <v>69166</v>
      </c>
      <c r="E3797" s="80">
        <v>17</v>
      </c>
    </row>
    <row r="3798" spans="1:5" x14ac:dyDescent="0.25">
      <c r="A3798" s="79" t="s">
        <v>27</v>
      </c>
      <c r="B3798" s="27">
        <v>44051</v>
      </c>
      <c r="C3798" s="4">
        <v>150</v>
      </c>
      <c r="D3798" s="4">
        <v>3310</v>
      </c>
      <c r="E3798" s="80">
        <v>3</v>
      </c>
    </row>
    <row r="3799" spans="1:5" x14ac:dyDescent="0.25">
      <c r="A3799" s="79" t="s">
        <v>37</v>
      </c>
      <c r="B3799" s="27">
        <v>44051</v>
      </c>
      <c r="C3799" s="4">
        <v>3</v>
      </c>
      <c r="D3799" s="4">
        <v>208</v>
      </c>
      <c r="E3799" s="80"/>
    </row>
    <row r="3800" spans="1:5" x14ac:dyDescent="0.25">
      <c r="A3800" s="79" t="s">
        <v>38</v>
      </c>
      <c r="B3800" s="27">
        <v>44051</v>
      </c>
      <c r="C3800" s="4">
        <v>31</v>
      </c>
      <c r="D3800" s="4">
        <v>1086</v>
      </c>
      <c r="E3800" s="80"/>
    </row>
    <row r="3801" spans="1:5" x14ac:dyDescent="0.25">
      <c r="A3801" s="79" t="s">
        <v>48</v>
      </c>
      <c r="B3801" s="27">
        <v>44051</v>
      </c>
      <c r="C3801" s="4">
        <v>1</v>
      </c>
      <c r="D3801" s="4">
        <v>85</v>
      </c>
      <c r="E3801" s="80"/>
    </row>
    <row r="3802" spans="1:5" x14ac:dyDescent="0.25">
      <c r="A3802" s="79" t="s">
        <v>39</v>
      </c>
      <c r="B3802" s="27">
        <v>44051</v>
      </c>
      <c r="C3802" s="4">
        <v>328</v>
      </c>
      <c r="D3802" s="4">
        <v>3347</v>
      </c>
      <c r="E3802" s="80">
        <v>1</v>
      </c>
    </row>
    <row r="3803" spans="1:5" x14ac:dyDescent="0.25">
      <c r="A3803" s="79" t="s">
        <v>40</v>
      </c>
      <c r="B3803" s="27">
        <v>44051</v>
      </c>
      <c r="C3803" s="4">
        <v>1</v>
      </c>
      <c r="D3803" s="4">
        <v>206</v>
      </c>
      <c r="E3803" s="80"/>
    </row>
    <row r="3804" spans="1:5" x14ac:dyDescent="0.25">
      <c r="A3804" s="79" t="s">
        <v>28</v>
      </c>
      <c r="B3804" s="27">
        <v>44051</v>
      </c>
      <c r="C3804" s="4">
        <v>36</v>
      </c>
      <c r="D3804" s="4">
        <v>513</v>
      </c>
      <c r="E3804" s="80">
        <v>1</v>
      </c>
    </row>
    <row r="3805" spans="1:5" x14ac:dyDescent="0.25">
      <c r="A3805" s="79" t="s">
        <v>24</v>
      </c>
      <c r="B3805" s="27">
        <v>44051</v>
      </c>
      <c r="C3805" s="4">
        <v>124</v>
      </c>
      <c r="D3805" s="4">
        <v>2038</v>
      </c>
      <c r="E3805" s="80">
        <v>1</v>
      </c>
    </row>
    <row r="3806" spans="1:5" x14ac:dyDescent="0.25">
      <c r="A3806" s="79" t="s">
        <v>30</v>
      </c>
      <c r="B3806" s="27">
        <v>44051</v>
      </c>
      <c r="C3806" s="4">
        <v>-2</v>
      </c>
      <c r="D3806" s="4">
        <v>57</v>
      </c>
      <c r="E3806" s="80"/>
    </row>
    <row r="3807" spans="1:5" x14ac:dyDescent="0.25">
      <c r="A3807" s="79" t="s">
        <v>26</v>
      </c>
      <c r="B3807" s="27">
        <v>44051</v>
      </c>
      <c r="C3807" s="4">
        <v>18</v>
      </c>
      <c r="D3807" s="4">
        <v>1427</v>
      </c>
      <c r="E3807" s="80"/>
    </row>
    <row r="3808" spans="1:5" x14ac:dyDescent="0.25">
      <c r="A3808" s="79" t="s">
        <v>25</v>
      </c>
      <c r="B3808" s="27">
        <v>44051</v>
      </c>
      <c r="C3808" s="4">
        <v>70</v>
      </c>
      <c r="D3808" s="4">
        <v>2841</v>
      </c>
      <c r="E3808" s="80">
        <v>3</v>
      </c>
    </row>
    <row r="3809" spans="1:5" x14ac:dyDescent="0.25">
      <c r="A3809" s="79" t="s">
        <v>41</v>
      </c>
      <c r="B3809" s="27">
        <v>44051</v>
      </c>
      <c r="C3809" s="4">
        <v>68</v>
      </c>
      <c r="D3809" s="4">
        <v>543</v>
      </c>
      <c r="E3809" s="80"/>
    </row>
    <row r="3810" spans="1:5" x14ac:dyDescent="0.25">
      <c r="A3810" s="79" t="s">
        <v>42</v>
      </c>
      <c r="B3810" s="27">
        <v>44051</v>
      </c>
      <c r="C3810" s="4">
        <v>1</v>
      </c>
      <c r="D3810" s="4">
        <v>23</v>
      </c>
      <c r="E3810" s="80"/>
    </row>
    <row r="3811" spans="1:5" x14ac:dyDescent="0.25">
      <c r="A3811" s="79" t="s">
        <v>43</v>
      </c>
      <c r="B3811" s="27">
        <v>44051</v>
      </c>
      <c r="C3811" s="4">
        <v>0</v>
      </c>
      <c r="D3811" s="4">
        <v>33</v>
      </c>
      <c r="E3811" s="80"/>
    </row>
    <row r="3812" spans="1:5" x14ac:dyDescent="0.25">
      <c r="A3812" s="79" t="s">
        <v>44</v>
      </c>
      <c r="B3812" s="27">
        <v>44051</v>
      </c>
      <c r="C3812" s="4">
        <v>8</v>
      </c>
      <c r="D3812" s="4">
        <v>707</v>
      </c>
      <c r="E3812" s="80"/>
    </row>
    <row r="3813" spans="1:5" x14ac:dyDescent="0.25">
      <c r="A3813" s="79" t="s">
        <v>29</v>
      </c>
      <c r="B3813" s="27">
        <v>44051</v>
      </c>
      <c r="C3813" s="4">
        <v>137</v>
      </c>
      <c r="D3813" s="4">
        <v>2049</v>
      </c>
      <c r="E3813" s="80">
        <v>1</v>
      </c>
    </row>
    <row r="3814" spans="1:5" x14ac:dyDescent="0.25">
      <c r="A3814" s="79" t="s">
        <v>45</v>
      </c>
      <c r="B3814" s="27">
        <v>44051</v>
      </c>
      <c r="C3814" s="4">
        <v>9</v>
      </c>
      <c r="D3814" s="4">
        <v>115</v>
      </c>
      <c r="E3814" s="80"/>
    </row>
    <row r="3815" spans="1:5" x14ac:dyDescent="0.25">
      <c r="A3815" s="79" t="s">
        <v>46</v>
      </c>
      <c r="B3815" s="27">
        <v>44051</v>
      </c>
      <c r="C3815" s="4">
        <v>52</v>
      </c>
      <c r="D3815" s="4">
        <v>950</v>
      </c>
      <c r="E3815" s="80">
        <v>1</v>
      </c>
    </row>
    <row r="3816" spans="1:5" ht="15.75" thickBot="1" x14ac:dyDescent="0.3">
      <c r="A3816" s="81" t="s">
        <v>47</v>
      </c>
      <c r="B3816" s="73">
        <v>44051</v>
      </c>
      <c r="C3816" s="83">
        <v>9</v>
      </c>
      <c r="D3816" s="4">
        <v>373</v>
      </c>
      <c r="E3816" s="84"/>
    </row>
    <row r="3817" spans="1:5" x14ac:dyDescent="0.25">
      <c r="A3817" s="104" t="s">
        <v>22</v>
      </c>
      <c r="B3817" s="27">
        <v>44052</v>
      </c>
      <c r="C3817" s="75">
        <v>2904</v>
      </c>
      <c r="D3817" s="4">
        <v>151267</v>
      </c>
      <c r="E3817" s="75">
        <f>33+24</f>
        <v>57</v>
      </c>
    </row>
    <row r="3818" spans="1:5" x14ac:dyDescent="0.25">
      <c r="A3818" s="79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79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79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79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79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79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79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79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79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79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79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79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79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79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79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79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79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79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79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79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79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79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1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4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79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79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79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79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79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79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79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79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79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79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79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79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79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79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79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79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79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79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79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79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79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79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1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4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79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79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79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79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79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79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79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79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79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79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79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79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79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79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79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79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79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79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79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79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79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79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1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4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79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79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79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79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79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79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79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79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79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79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79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79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79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79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79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79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79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79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79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79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79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79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1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4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79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79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79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79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79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79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79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79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79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79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79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79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79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79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79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79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79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79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79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79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79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79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1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4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79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79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79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79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79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79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79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79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79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79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79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79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79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79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79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79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79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79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79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79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79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79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1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4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79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79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79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79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79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79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79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79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79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79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79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79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79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79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79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79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79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79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79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79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79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79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1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4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79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79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79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79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79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79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79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79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79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79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79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79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79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79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79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79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79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79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79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79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79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79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2" t="s">
        <v>47</v>
      </c>
      <c r="B4008" s="73">
        <v>44059</v>
      </c>
      <c r="C4008" s="74">
        <v>42</v>
      </c>
      <c r="D4008" s="74">
        <f t="shared" si="8"/>
        <v>610</v>
      </c>
      <c r="E4008" s="74"/>
    </row>
    <row r="4009" spans="1:5" x14ac:dyDescent="0.25">
      <c r="A4009" s="104" t="s">
        <v>22</v>
      </c>
      <c r="B4009" s="76">
        <v>44060</v>
      </c>
      <c r="C4009" s="77">
        <v>2521</v>
      </c>
      <c r="D4009" s="77">
        <f>C4009+D3985</f>
        <v>185620</v>
      </c>
      <c r="E4009" s="78">
        <f>11+15+20+13</f>
        <v>59</v>
      </c>
    </row>
    <row r="4010" spans="1:5" x14ac:dyDescent="0.25">
      <c r="A4010" s="79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0">
        <f>4+6+8+11</f>
        <v>29</v>
      </c>
    </row>
    <row r="4011" spans="1:5" x14ac:dyDescent="0.25">
      <c r="A4011" s="79" t="s">
        <v>35</v>
      </c>
      <c r="B4011" s="27">
        <v>44060</v>
      </c>
      <c r="C4011" s="4">
        <v>2</v>
      </c>
      <c r="D4011" s="4">
        <f t="shared" si="9"/>
        <v>65</v>
      </c>
      <c r="E4011" s="80"/>
    </row>
    <row r="4012" spans="1:5" x14ac:dyDescent="0.25">
      <c r="A4012" s="79" t="s">
        <v>21</v>
      </c>
      <c r="B4012" s="27">
        <v>44060</v>
      </c>
      <c r="C4012" s="4">
        <v>68</v>
      </c>
      <c r="D4012" s="4">
        <f t="shared" si="9"/>
        <v>4504</v>
      </c>
      <c r="E4012" s="80">
        <f>3+1</f>
        <v>4</v>
      </c>
    </row>
    <row r="4013" spans="1:5" x14ac:dyDescent="0.25">
      <c r="A4013" s="79" t="s">
        <v>36</v>
      </c>
      <c r="B4013" s="27">
        <v>44060</v>
      </c>
      <c r="C4013" s="4">
        <v>14</v>
      </c>
      <c r="D4013" s="4">
        <f t="shared" si="9"/>
        <v>418</v>
      </c>
      <c r="E4013" s="80"/>
    </row>
    <row r="4014" spans="1:5" x14ac:dyDescent="0.25">
      <c r="A4014" s="79" t="s">
        <v>27</v>
      </c>
      <c r="B4014" s="27">
        <v>44060</v>
      </c>
      <c r="C4014" s="4">
        <v>172</v>
      </c>
      <c r="D4014" s="4">
        <f t="shared" si="9"/>
        <v>4767</v>
      </c>
      <c r="E4014" s="80">
        <v>1</v>
      </c>
    </row>
    <row r="4015" spans="1:5" x14ac:dyDescent="0.25">
      <c r="A4015" s="79" t="s">
        <v>37</v>
      </c>
      <c r="B4015" s="27">
        <v>44060</v>
      </c>
      <c r="C4015" s="4">
        <v>2</v>
      </c>
      <c r="D4015" s="4">
        <f t="shared" si="9"/>
        <v>231</v>
      </c>
      <c r="E4015" s="80"/>
    </row>
    <row r="4016" spans="1:5" x14ac:dyDescent="0.25">
      <c r="A4016" s="79" t="s">
        <v>38</v>
      </c>
      <c r="B4016" s="27">
        <v>44060</v>
      </c>
      <c r="C4016" s="4">
        <v>73</v>
      </c>
      <c r="D4016" s="4">
        <f t="shared" si="9"/>
        <v>1703</v>
      </c>
      <c r="E4016" s="80">
        <v>2</v>
      </c>
    </row>
    <row r="4017" spans="1:5" x14ac:dyDescent="0.25">
      <c r="A4017" s="79" t="s">
        <v>48</v>
      </c>
      <c r="B4017" s="27">
        <v>44060</v>
      </c>
      <c r="C4017" s="4">
        <v>0</v>
      </c>
      <c r="D4017" s="4">
        <f t="shared" si="9"/>
        <v>83</v>
      </c>
      <c r="E4017" s="80"/>
    </row>
    <row r="4018" spans="1:5" x14ac:dyDescent="0.25">
      <c r="A4018" s="79" t="s">
        <v>39</v>
      </c>
      <c r="B4018" s="27">
        <v>44060</v>
      </c>
      <c r="C4018" s="4">
        <v>244</v>
      </c>
      <c r="D4018" s="4">
        <f t="shared" si="9"/>
        <v>4999</v>
      </c>
      <c r="E4018" s="80"/>
    </row>
    <row r="4019" spans="1:5" x14ac:dyDescent="0.25">
      <c r="A4019" s="79" t="s">
        <v>40</v>
      </c>
      <c r="B4019" s="27">
        <v>44060</v>
      </c>
      <c r="C4019" s="4">
        <v>1</v>
      </c>
      <c r="D4019" s="4">
        <f t="shared" si="9"/>
        <v>213</v>
      </c>
      <c r="E4019" s="80"/>
    </row>
    <row r="4020" spans="1:5" x14ac:dyDescent="0.25">
      <c r="A4020" s="79" t="s">
        <v>28</v>
      </c>
      <c r="B4020" s="27">
        <v>44060</v>
      </c>
      <c r="C4020" s="4">
        <v>45</v>
      </c>
      <c r="D4020" s="4">
        <f t="shared" si="9"/>
        <v>794</v>
      </c>
      <c r="E4020" s="80"/>
    </row>
    <row r="4021" spans="1:5" x14ac:dyDescent="0.25">
      <c r="A4021" s="79" t="s">
        <v>24</v>
      </c>
      <c r="B4021" s="27">
        <v>44060</v>
      </c>
      <c r="C4021" s="4">
        <v>169</v>
      </c>
      <c r="D4021" s="4">
        <f t="shared" si="9"/>
        <v>3495</v>
      </c>
      <c r="E4021" s="80">
        <v>1</v>
      </c>
    </row>
    <row r="4022" spans="1:5" x14ac:dyDescent="0.25">
      <c r="A4022" s="79" t="s">
        <v>30</v>
      </c>
      <c r="B4022" s="27">
        <v>44060</v>
      </c>
      <c r="C4022" s="4">
        <v>-4</v>
      </c>
      <c r="D4022" s="4">
        <f t="shared" si="9"/>
        <v>63</v>
      </c>
      <c r="E4022" s="80"/>
    </row>
    <row r="4023" spans="1:5" x14ac:dyDescent="0.25">
      <c r="A4023" s="79" t="s">
        <v>26</v>
      </c>
      <c r="B4023" s="27">
        <v>44060</v>
      </c>
      <c r="C4023" s="4">
        <v>64</v>
      </c>
      <c r="D4023" s="4">
        <f t="shared" si="9"/>
        <v>1889</v>
      </c>
      <c r="E4023" s="80">
        <f>1</f>
        <v>1</v>
      </c>
    </row>
    <row r="4024" spans="1:5" x14ac:dyDescent="0.25">
      <c r="A4024" s="79" t="s">
        <v>25</v>
      </c>
      <c r="B4024" s="27">
        <v>44060</v>
      </c>
      <c r="C4024" s="4">
        <v>82</v>
      </c>
      <c r="D4024" s="4">
        <f t="shared" si="9"/>
        <v>3936</v>
      </c>
      <c r="E4024" s="80">
        <f>1+3+1+1</f>
        <v>6</v>
      </c>
    </row>
    <row r="4025" spans="1:5" x14ac:dyDescent="0.25">
      <c r="A4025" s="79" t="s">
        <v>41</v>
      </c>
      <c r="B4025" s="27">
        <v>44060</v>
      </c>
      <c r="C4025" s="4">
        <v>88</v>
      </c>
      <c r="D4025" s="4">
        <f>C4025+D4001</f>
        <v>1183</v>
      </c>
      <c r="E4025" s="80">
        <f>1+2+2</f>
        <v>5</v>
      </c>
    </row>
    <row r="4026" spans="1:5" x14ac:dyDescent="0.25">
      <c r="A4026" s="79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0"/>
    </row>
    <row r="4027" spans="1:5" x14ac:dyDescent="0.25">
      <c r="A4027" s="79" t="s">
        <v>43</v>
      </c>
      <c r="B4027" s="27">
        <v>44060</v>
      </c>
      <c r="C4027" s="4">
        <v>0</v>
      </c>
      <c r="D4027" s="4">
        <f t="shared" si="10"/>
        <v>34</v>
      </c>
      <c r="E4027" s="80"/>
    </row>
    <row r="4028" spans="1:5" x14ac:dyDescent="0.25">
      <c r="A4028" s="79" t="s">
        <v>44</v>
      </c>
      <c r="B4028" s="27">
        <v>44060</v>
      </c>
      <c r="C4028" s="4">
        <v>33</v>
      </c>
      <c r="D4028" s="4">
        <f t="shared" si="10"/>
        <v>1064</v>
      </c>
      <c r="E4028" s="80"/>
    </row>
    <row r="4029" spans="1:5" x14ac:dyDescent="0.25">
      <c r="A4029" s="79" t="s">
        <v>29</v>
      </c>
      <c r="B4029" s="27">
        <v>44060</v>
      </c>
      <c r="C4029" s="4">
        <v>139</v>
      </c>
      <c r="D4029" s="4">
        <f t="shared" si="10"/>
        <v>3432</v>
      </c>
      <c r="E4029" s="80">
        <f>1</f>
        <v>1</v>
      </c>
    </row>
    <row r="4030" spans="1:5" x14ac:dyDescent="0.25">
      <c r="A4030" s="79" t="s">
        <v>45</v>
      </c>
      <c r="B4030" s="27">
        <v>44060</v>
      </c>
      <c r="C4030" s="4">
        <v>44</v>
      </c>
      <c r="D4030" s="4">
        <f t="shared" si="10"/>
        <v>325</v>
      </c>
      <c r="E4030" s="80"/>
    </row>
    <row r="4031" spans="1:5" x14ac:dyDescent="0.25">
      <c r="A4031" s="79" t="s">
        <v>46</v>
      </c>
      <c r="B4031" s="27">
        <v>44060</v>
      </c>
      <c r="C4031" s="4">
        <v>60</v>
      </c>
      <c r="D4031" s="4">
        <f t="shared" si="10"/>
        <v>1478</v>
      </c>
      <c r="E4031" s="80">
        <f>1</f>
        <v>1</v>
      </c>
    </row>
    <row r="4032" spans="1:5" ht="15.75" thickBot="1" x14ac:dyDescent="0.3">
      <c r="A4032" s="81" t="s">
        <v>47</v>
      </c>
      <c r="B4032" s="82">
        <v>44060</v>
      </c>
      <c r="C4032" s="83">
        <v>30</v>
      </c>
      <c r="D4032" s="83">
        <f t="shared" si="10"/>
        <v>640</v>
      </c>
      <c r="E4032" s="84"/>
    </row>
    <row r="4033" spans="1:5" ht="15.75" thickBot="1" x14ac:dyDescent="0.3">
      <c r="A4033" s="104" t="s">
        <v>22</v>
      </c>
      <c r="B4033" s="82">
        <v>44061</v>
      </c>
      <c r="C4033" s="75">
        <v>4585</v>
      </c>
      <c r="D4033" s="77">
        <v>190199</v>
      </c>
      <c r="E4033" s="75">
        <f>29+15+48+40+1</f>
        <v>133</v>
      </c>
    </row>
    <row r="4034" spans="1:5" ht="15.75" thickBot="1" x14ac:dyDescent="0.3">
      <c r="A4034" s="79" t="s">
        <v>20</v>
      </c>
      <c r="B4034" s="82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79" t="s">
        <v>35</v>
      </c>
      <c r="B4035" s="82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79" t="s">
        <v>21</v>
      </c>
      <c r="B4036" s="82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79" t="s">
        <v>36</v>
      </c>
      <c r="B4037" s="82">
        <v>44061</v>
      </c>
      <c r="C4037" s="4">
        <v>7</v>
      </c>
      <c r="D4037" s="4">
        <v>424</v>
      </c>
    </row>
    <row r="4038" spans="1:5" ht="15.75" thickBot="1" x14ac:dyDescent="0.3">
      <c r="A4038" s="79" t="s">
        <v>27</v>
      </c>
      <c r="B4038" s="82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79" t="s">
        <v>37</v>
      </c>
      <c r="B4039" s="82">
        <v>44061</v>
      </c>
      <c r="C4039" s="4">
        <v>3</v>
      </c>
      <c r="D4039" s="4">
        <v>233</v>
      </c>
    </row>
    <row r="4040" spans="1:5" ht="15.75" thickBot="1" x14ac:dyDescent="0.3">
      <c r="A4040" s="79" t="s">
        <v>38</v>
      </c>
      <c r="B4040" s="82">
        <v>44061</v>
      </c>
      <c r="C4040" s="4">
        <v>46</v>
      </c>
      <c r="D4040" s="4">
        <v>1750</v>
      </c>
    </row>
    <row r="4041" spans="1:5" ht="15.75" thickBot="1" x14ac:dyDescent="0.3">
      <c r="A4041" s="79" t="s">
        <v>48</v>
      </c>
      <c r="B4041" s="82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79" t="s">
        <v>39</v>
      </c>
      <c r="B4042" s="82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79" t="s">
        <v>40</v>
      </c>
      <c r="B4043" s="82">
        <v>44061</v>
      </c>
      <c r="C4043" s="4">
        <v>-1</v>
      </c>
      <c r="D4043" s="4">
        <v>184</v>
      </c>
    </row>
    <row r="4044" spans="1:5" ht="15.75" thickBot="1" x14ac:dyDescent="0.3">
      <c r="A4044" s="79" t="s">
        <v>28</v>
      </c>
      <c r="B4044" s="82">
        <v>44061</v>
      </c>
      <c r="C4044" s="4">
        <v>56</v>
      </c>
      <c r="D4044" s="4">
        <v>851</v>
      </c>
    </row>
    <row r="4045" spans="1:5" ht="15.75" thickBot="1" x14ac:dyDescent="0.3">
      <c r="A4045" s="79" t="s">
        <v>24</v>
      </c>
      <c r="B4045" s="82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79" t="s">
        <v>30</v>
      </c>
      <c r="B4046" s="82">
        <v>44061</v>
      </c>
      <c r="C4046" s="4">
        <v>0</v>
      </c>
      <c r="D4046" s="4">
        <v>55</v>
      </c>
    </row>
    <row r="4047" spans="1:5" ht="15.75" thickBot="1" x14ac:dyDescent="0.3">
      <c r="A4047" s="79" t="s">
        <v>26</v>
      </c>
      <c r="B4047" s="82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79" t="s">
        <v>25</v>
      </c>
      <c r="B4048" s="82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79" t="s">
        <v>41</v>
      </c>
      <c r="B4049" s="82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79" t="s">
        <v>42</v>
      </c>
      <c r="B4050" s="82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79" t="s">
        <v>43</v>
      </c>
      <c r="B4051" s="82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79" t="s">
        <v>44</v>
      </c>
      <c r="B4052" s="82">
        <v>44061</v>
      </c>
      <c r="C4052" s="4">
        <v>22</v>
      </c>
      <c r="D4052" s="4">
        <v>1089</v>
      </c>
    </row>
    <row r="4053" spans="1:5" ht="15.75" thickBot="1" x14ac:dyDescent="0.3">
      <c r="A4053" s="79" t="s">
        <v>29</v>
      </c>
      <c r="B4053" s="82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79" t="s">
        <v>45</v>
      </c>
      <c r="B4054" s="82">
        <v>44061</v>
      </c>
      <c r="C4054" s="4">
        <v>12</v>
      </c>
      <c r="D4054" s="4">
        <v>338</v>
      </c>
    </row>
    <row r="4055" spans="1:5" ht="15.75" thickBot="1" x14ac:dyDescent="0.3">
      <c r="A4055" s="79" t="s">
        <v>46</v>
      </c>
      <c r="B4055" s="82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1" t="s">
        <v>47</v>
      </c>
      <c r="B4056" s="82">
        <v>44061</v>
      </c>
      <c r="C4056" s="4">
        <v>44</v>
      </c>
      <c r="D4056" s="83">
        <v>678</v>
      </c>
    </row>
    <row r="4057" spans="1:5" ht="15.75" thickBot="1" x14ac:dyDescent="0.3">
      <c r="A4057" s="104" t="s">
        <v>22</v>
      </c>
      <c r="B4057" s="82">
        <v>44062</v>
      </c>
      <c r="C4057" s="4">
        <v>4303</v>
      </c>
      <c r="D4057" s="77">
        <f>C4057+D4033</f>
        <v>194502</v>
      </c>
      <c r="E4057" s="4">
        <f>26+22+82+78</f>
        <v>208</v>
      </c>
    </row>
    <row r="4058" spans="1:5" ht="15.75" thickBot="1" x14ac:dyDescent="0.3">
      <c r="A4058" s="79" t="s">
        <v>20</v>
      </c>
      <c r="B4058" s="82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79" t="s">
        <v>35</v>
      </c>
      <c r="B4059" s="82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79" t="s">
        <v>21</v>
      </c>
      <c r="B4060" s="82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79" t="s">
        <v>36</v>
      </c>
      <c r="B4061" s="82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79" t="s">
        <v>27</v>
      </c>
      <c r="B4062" s="82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79" t="s">
        <v>37</v>
      </c>
      <c r="B4063" s="82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79" t="s">
        <v>38</v>
      </c>
      <c r="B4064" s="82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79" t="s">
        <v>48</v>
      </c>
      <c r="B4065" s="82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79" t="s">
        <v>39</v>
      </c>
      <c r="B4066" s="82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79" t="s">
        <v>40</v>
      </c>
      <c r="B4067" s="82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79" t="s">
        <v>28</v>
      </c>
      <c r="B4068" s="82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79" t="s">
        <v>24</v>
      </c>
      <c r="B4069" s="82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79" t="s">
        <v>30</v>
      </c>
      <c r="B4070" s="82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79" t="s">
        <v>26</v>
      </c>
      <c r="B4071" s="82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79" t="s">
        <v>25</v>
      </c>
      <c r="B4072" s="82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79" t="s">
        <v>41</v>
      </c>
      <c r="B4073" s="82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79" t="s">
        <v>42</v>
      </c>
      <c r="B4074" s="82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79" t="s">
        <v>43</v>
      </c>
      <c r="B4075" s="82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79" t="s">
        <v>44</v>
      </c>
      <c r="B4076" s="82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79" t="s">
        <v>29</v>
      </c>
      <c r="B4077" s="82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79" t="s">
        <v>45</v>
      </c>
      <c r="B4078" s="82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79" t="s">
        <v>46</v>
      </c>
      <c r="B4079" s="82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2" t="s">
        <v>47</v>
      </c>
      <c r="B4080" s="73">
        <v>44062</v>
      </c>
      <c r="C4080" s="74">
        <v>104</v>
      </c>
      <c r="D4080" s="74">
        <f t="shared" si="14"/>
        <v>782</v>
      </c>
      <c r="E4080" s="74"/>
    </row>
    <row r="4081" spans="1:5" x14ac:dyDescent="0.25">
      <c r="A4081" s="104" t="s">
        <v>22</v>
      </c>
      <c r="B4081" s="76">
        <v>44063</v>
      </c>
      <c r="C4081" s="77">
        <v>5245</v>
      </c>
      <c r="D4081" s="77">
        <f>C4081+D4057</f>
        <v>199747</v>
      </c>
      <c r="E4081" s="78">
        <f>32+14+42+15</f>
        <v>103</v>
      </c>
    </row>
    <row r="4082" spans="1:5" x14ac:dyDescent="0.25">
      <c r="A4082" s="79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0">
        <f>6+10+12+8</f>
        <v>36</v>
      </c>
    </row>
    <row r="4083" spans="1:5" x14ac:dyDescent="0.25">
      <c r="A4083" s="79" t="s">
        <v>35</v>
      </c>
      <c r="B4083" s="27">
        <v>44063</v>
      </c>
      <c r="C4083" s="4">
        <v>1</v>
      </c>
      <c r="D4083" s="4">
        <f t="shared" si="15"/>
        <v>64</v>
      </c>
      <c r="E4083" s="80"/>
    </row>
    <row r="4084" spans="1:5" x14ac:dyDescent="0.25">
      <c r="A4084" s="79" t="s">
        <v>21</v>
      </c>
      <c r="B4084" s="27">
        <v>44063</v>
      </c>
      <c r="C4084" s="4">
        <v>95</v>
      </c>
      <c r="D4084" s="4">
        <f t="shared" si="15"/>
        <v>4701</v>
      </c>
      <c r="E4084" s="80">
        <v>2</v>
      </c>
    </row>
    <row r="4085" spans="1:5" x14ac:dyDescent="0.25">
      <c r="A4085" s="79" t="s">
        <v>36</v>
      </c>
      <c r="B4085" s="27">
        <v>44063</v>
      </c>
      <c r="C4085" s="4">
        <v>18</v>
      </c>
      <c r="D4085" s="4">
        <f t="shared" si="15"/>
        <v>455</v>
      </c>
      <c r="E4085" s="80">
        <v>1</v>
      </c>
    </row>
    <row r="4086" spans="1:5" x14ac:dyDescent="0.25">
      <c r="A4086" s="79" t="s">
        <v>27</v>
      </c>
      <c r="B4086" s="27">
        <v>44063</v>
      </c>
      <c r="C4086" s="4">
        <v>181</v>
      </c>
      <c r="D4086" s="4">
        <f t="shared" si="15"/>
        <v>5272</v>
      </c>
      <c r="E4086" s="80">
        <f>4+1</f>
        <v>5</v>
      </c>
    </row>
    <row r="4087" spans="1:5" x14ac:dyDescent="0.25">
      <c r="A4087" s="79" t="s">
        <v>37</v>
      </c>
      <c r="B4087" s="27">
        <v>44063</v>
      </c>
      <c r="C4087" s="4">
        <v>3</v>
      </c>
      <c r="D4087" s="4">
        <f t="shared" si="15"/>
        <v>239</v>
      </c>
      <c r="E4087" s="80"/>
    </row>
    <row r="4088" spans="1:5" x14ac:dyDescent="0.25">
      <c r="A4088" s="79" t="s">
        <v>38</v>
      </c>
      <c r="B4088" s="27">
        <v>44063</v>
      </c>
      <c r="C4088" s="4">
        <v>51</v>
      </c>
      <c r="D4088" s="4">
        <f t="shared" si="15"/>
        <v>1861</v>
      </c>
      <c r="E4088" s="80"/>
    </row>
    <row r="4089" spans="1:5" x14ac:dyDescent="0.25">
      <c r="A4089" s="79" t="s">
        <v>48</v>
      </c>
      <c r="B4089" s="27">
        <v>44063</v>
      </c>
      <c r="C4089" s="4">
        <v>1</v>
      </c>
      <c r="D4089" s="4">
        <f t="shared" si="15"/>
        <v>80</v>
      </c>
      <c r="E4089" s="80"/>
    </row>
    <row r="4090" spans="1:5" x14ac:dyDescent="0.25">
      <c r="A4090" s="79" t="s">
        <v>39</v>
      </c>
      <c r="B4090" s="27">
        <v>44063</v>
      </c>
      <c r="C4090" s="4">
        <v>264</v>
      </c>
      <c r="D4090" s="4">
        <f t="shared" si="15"/>
        <v>5624</v>
      </c>
      <c r="E4090" s="80">
        <f>1+8+6</f>
        <v>15</v>
      </c>
    </row>
    <row r="4091" spans="1:5" x14ac:dyDescent="0.25">
      <c r="A4091" s="79" t="s">
        <v>40</v>
      </c>
      <c r="B4091" s="27">
        <v>44063</v>
      </c>
      <c r="C4091" s="4">
        <v>1</v>
      </c>
      <c r="D4091" s="4">
        <f t="shared" si="15"/>
        <v>187</v>
      </c>
      <c r="E4091" s="80"/>
    </row>
    <row r="4092" spans="1:5" x14ac:dyDescent="0.25">
      <c r="A4092" s="79" t="s">
        <v>28</v>
      </c>
      <c r="B4092" s="27">
        <v>44063</v>
      </c>
      <c r="C4092" s="4">
        <v>22</v>
      </c>
      <c r="D4092" s="4">
        <f t="shared" si="15"/>
        <v>927</v>
      </c>
      <c r="E4092" s="80"/>
    </row>
    <row r="4093" spans="1:5" x14ac:dyDescent="0.25">
      <c r="A4093" s="79" t="s">
        <v>24</v>
      </c>
      <c r="B4093" s="27">
        <v>44063</v>
      </c>
      <c r="C4093" s="4">
        <v>267</v>
      </c>
      <c r="D4093" s="4">
        <f t="shared" si="15"/>
        <v>4040</v>
      </c>
      <c r="E4093" s="80">
        <f>2+2</f>
        <v>4</v>
      </c>
    </row>
    <row r="4094" spans="1:5" x14ac:dyDescent="0.25">
      <c r="A4094" s="79" t="s">
        <v>30</v>
      </c>
      <c r="B4094" s="27">
        <v>44063</v>
      </c>
      <c r="C4094" s="4">
        <v>-2</v>
      </c>
      <c r="D4094" s="4">
        <f t="shared" si="15"/>
        <v>53</v>
      </c>
      <c r="E4094" s="80"/>
    </row>
    <row r="4095" spans="1:5" x14ac:dyDescent="0.25">
      <c r="A4095" s="79" t="s">
        <v>26</v>
      </c>
      <c r="B4095" s="27">
        <v>44063</v>
      </c>
      <c r="C4095" s="4">
        <v>59</v>
      </c>
      <c r="D4095" s="4">
        <f t="shared" si="15"/>
        <v>2020</v>
      </c>
      <c r="E4095" s="80">
        <v>1</v>
      </c>
    </row>
    <row r="4096" spans="1:5" x14ac:dyDescent="0.25">
      <c r="A4096" s="79" t="s">
        <v>25</v>
      </c>
      <c r="B4096" s="27">
        <v>44063</v>
      </c>
      <c r="C4096" s="4">
        <v>161</v>
      </c>
      <c r="D4096" s="4">
        <f t="shared" si="15"/>
        <v>4329</v>
      </c>
      <c r="E4096" s="80">
        <f>3+1+2</f>
        <v>6</v>
      </c>
    </row>
    <row r="4097" spans="1:5" x14ac:dyDescent="0.25">
      <c r="A4097" s="79" t="s">
        <v>41</v>
      </c>
      <c r="B4097" s="27">
        <v>44063</v>
      </c>
      <c r="C4097" s="4">
        <v>99</v>
      </c>
      <c r="D4097" s="4">
        <f>C4097+D4073</f>
        <v>1500</v>
      </c>
      <c r="E4097" s="80">
        <v>2</v>
      </c>
    </row>
    <row r="4098" spans="1:5" x14ac:dyDescent="0.25">
      <c r="A4098" s="79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0"/>
    </row>
    <row r="4099" spans="1:5" x14ac:dyDescent="0.25">
      <c r="A4099" s="79" t="s">
        <v>43</v>
      </c>
      <c r="B4099" s="27">
        <v>44063</v>
      </c>
      <c r="C4099" s="4">
        <v>3</v>
      </c>
      <c r="D4099" s="4">
        <f t="shared" si="16"/>
        <v>39</v>
      </c>
      <c r="E4099" s="80"/>
    </row>
    <row r="4100" spans="1:5" x14ac:dyDescent="0.25">
      <c r="A4100" s="79" t="s">
        <v>44</v>
      </c>
      <c r="B4100" s="27">
        <v>44063</v>
      </c>
      <c r="C4100" s="4">
        <v>33</v>
      </c>
      <c r="D4100" s="4">
        <f t="shared" si="16"/>
        <v>1178</v>
      </c>
      <c r="E4100" s="80">
        <f>3+3</f>
        <v>6</v>
      </c>
    </row>
    <row r="4101" spans="1:5" x14ac:dyDescent="0.25">
      <c r="A4101" s="79" t="s">
        <v>29</v>
      </c>
      <c r="B4101" s="27">
        <v>44063</v>
      </c>
      <c r="C4101" s="4">
        <v>290</v>
      </c>
      <c r="D4101" s="4">
        <f t="shared" si="16"/>
        <v>4053</v>
      </c>
      <c r="E4101" s="80">
        <v>3</v>
      </c>
    </row>
    <row r="4102" spans="1:5" x14ac:dyDescent="0.25">
      <c r="A4102" s="79" t="s">
        <v>45</v>
      </c>
      <c r="B4102" s="27">
        <v>44063</v>
      </c>
      <c r="C4102" s="4">
        <v>38</v>
      </c>
      <c r="D4102" s="4">
        <f t="shared" si="16"/>
        <v>417</v>
      </c>
      <c r="E4102" s="80"/>
    </row>
    <row r="4103" spans="1:5" x14ac:dyDescent="0.25">
      <c r="A4103" s="79" t="s">
        <v>46</v>
      </c>
      <c r="B4103" s="27">
        <v>44063</v>
      </c>
      <c r="C4103" s="4">
        <v>47</v>
      </c>
      <c r="D4103" s="4">
        <f t="shared" si="16"/>
        <v>1600</v>
      </c>
      <c r="E4103" s="80">
        <v>1</v>
      </c>
    </row>
    <row r="4104" spans="1:5" ht="15.75" thickBot="1" x14ac:dyDescent="0.3">
      <c r="A4104" s="81" t="s">
        <v>47</v>
      </c>
      <c r="B4104" s="82">
        <v>44063</v>
      </c>
      <c r="C4104" s="83">
        <v>55</v>
      </c>
      <c r="D4104" s="74">
        <f t="shared" si="16"/>
        <v>837</v>
      </c>
      <c r="E4104" s="84">
        <v>1</v>
      </c>
    </row>
    <row r="4105" spans="1:5" ht="15.75" thickBot="1" x14ac:dyDescent="0.3">
      <c r="A4105" s="104" t="s">
        <v>22</v>
      </c>
      <c r="B4105" s="82">
        <v>44064</v>
      </c>
      <c r="C4105" s="75">
        <v>5322</v>
      </c>
      <c r="D4105" s="77">
        <f>C4105+D4081</f>
        <v>205069</v>
      </c>
      <c r="E4105" s="75">
        <f>13+10+61+47</f>
        <v>131</v>
      </c>
    </row>
    <row r="4106" spans="1:5" ht="15.75" thickBot="1" x14ac:dyDescent="0.3">
      <c r="A4106" s="79" t="s">
        <v>20</v>
      </c>
      <c r="B4106" s="82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79" t="s">
        <v>35</v>
      </c>
      <c r="B4107" s="82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79" t="s">
        <v>21</v>
      </c>
      <c r="B4108" s="82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79" t="s">
        <v>36</v>
      </c>
      <c r="B4109" s="82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79" t="s">
        <v>27</v>
      </c>
      <c r="B4110" s="82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79" t="s">
        <v>37</v>
      </c>
      <c r="B4111" s="82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79" t="s">
        <v>38</v>
      </c>
      <c r="B4112" s="82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79" t="s">
        <v>48</v>
      </c>
      <c r="B4113" s="82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79" t="s">
        <v>39</v>
      </c>
      <c r="B4114" s="82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79" t="s">
        <v>40</v>
      </c>
      <c r="B4115" s="82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79" t="s">
        <v>28</v>
      </c>
      <c r="B4116" s="82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79" t="s">
        <v>24</v>
      </c>
      <c r="B4117" s="82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79" t="s">
        <v>30</v>
      </c>
      <c r="B4118" s="82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79" t="s">
        <v>26</v>
      </c>
      <c r="B4119" s="82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79" t="s">
        <v>25</v>
      </c>
      <c r="B4120" s="82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79" t="s">
        <v>41</v>
      </c>
      <c r="B4121" s="82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79" t="s">
        <v>42</v>
      </c>
      <c r="B4122" s="82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79" t="s">
        <v>43</v>
      </c>
      <c r="B4123" s="82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79" t="s">
        <v>44</v>
      </c>
      <c r="B4124" s="82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79" t="s">
        <v>29</v>
      </c>
      <c r="B4125" s="82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79" t="s">
        <v>45</v>
      </c>
      <c r="B4126" s="82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79" t="s">
        <v>46</v>
      </c>
      <c r="B4127" s="82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1" t="s">
        <v>47</v>
      </c>
      <c r="B4128" s="82">
        <v>44064</v>
      </c>
      <c r="C4128" s="4">
        <v>67</v>
      </c>
      <c r="D4128" s="74">
        <f t="shared" si="18"/>
        <v>904</v>
      </c>
    </row>
    <row r="4129" spans="1:5" ht="15.75" thickBot="1" x14ac:dyDescent="0.3">
      <c r="A4129" s="104" t="s">
        <v>22</v>
      </c>
      <c r="B4129" s="82">
        <v>44065</v>
      </c>
      <c r="C4129" s="4">
        <v>4838</v>
      </c>
      <c r="D4129" s="77">
        <f>C4129+D4105</f>
        <v>209907</v>
      </c>
      <c r="E4129" s="4">
        <f>28+13+25+11</f>
        <v>77</v>
      </c>
    </row>
    <row r="4130" spans="1:5" ht="15.75" thickBot="1" x14ac:dyDescent="0.3">
      <c r="A4130" s="79" t="s">
        <v>20</v>
      </c>
      <c r="B4130" s="82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79" t="s">
        <v>35</v>
      </c>
      <c r="B4131" s="82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79" t="s">
        <v>21</v>
      </c>
      <c r="B4132" s="82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79" t="s">
        <v>36</v>
      </c>
      <c r="B4133" s="82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79" t="s">
        <v>27</v>
      </c>
      <c r="B4134" s="82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79" t="s">
        <v>37</v>
      </c>
      <c r="B4135" s="82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79" t="s">
        <v>38</v>
      </c>
      <c r="B4136" s="82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79" t="s">
        <v>48</v>
      </c>
      <c r="B4137" s="82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79" t="s">
        <v>39</v>
      </c>
      <c r="B4138" s="82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79" t="s">
        <v>40</v>
      </c>
      <c r="B4139" s="82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79" t="s">
        <v>28</v>
      </c>
      <c r="B4140" s="82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79" t="s">
        <v>24</v>
      </c>
      <c r="B4141" s="82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79" t="s">
        <v>30</v>
      </c>
      <c r="B4142" s="82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79" t="s">
        <v>26</v>
      </c>
      <c r="B4143" s="82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79" t="s">
        <v>25</v>
      </c>
      <c r="B4144" s="82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79" t="s">
        <v>41</v>
      </c>
      <c r="B4145" s="82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79" t="s">
        <v>42</v>
      </c>
      <c r="B4146" s="82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79" t="s">
        <v>43</v>
      </c>
      <c r="B4147" s="82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79" t="s">
        <v>44</v>
      </c>
      <c r="B4148" s="82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79" t="s">
        <v>29</v>
      </c>
      <c r="B4149" s="82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79" t="s">
        <v>45</v>
      </c>
      <c r="B4150" s="82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79" t="s">
        <v>46</v>
      </c>
      <c r="B4151" s="82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1" t="s">
        <v>47</v>
      </c>
      <c r="B4152" s="82">
        <v>44065</v>
      </c>
      <c r="C4152" s="4">
        <v>72</v>
      </c>
      <c r="D4152" s="74">
        <f t="shared" si="20"/>
        <v>976</v>
      </c>
    </row>
    <row r="4153" spans="1:5" ht="15.75" thickBot="1" x14ac:dyDescent="0.3">
      <c r="A4153" s="104" t="s">
        <v>22</v>
      </c>
      <c r="B4153" s="82">
        <v>44066</v>
      </c>
      <c r="C4153" s="4">
        <v>2829</v>
      </c>
      <c r="D4153" s="77">
        <f>C4153+D4129</f>
        <v>212736</v>
      </c>
      <c r="E4153" s="4">
        <f>67+37</f>
        <v>104</v>
      </c>
    </row>
    <row r="4154" spans="1:5" ht="15.75" thickBot="1" x14ac:dyDescent="0.3">
      <c r="A4154" s="79" t="s">
        <v>20</v>
      </c>
      <c r="B4154" s="82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79" t="s">
        <v>35</v>
      </c>
      <c r="B4155" s="82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79" t="s">
        <v>21</v>
      </c>
      <c r="B4156" s="82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79" t="s">
        <v>36</v>
      </c>
      <c r="B4157" s="82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79" t="s">
        <v>27</v>
      </c>
      <c r="B4158" s="82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79" t="s">
        <v>37</v>
      </c>
      <c r="B4159" s="82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79" t="s">
        <v>38</v>
      </c>
      <c r="B4160" s="82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79" t="s">
        <v>48</v>
      </c>
      <c r="B4161" s="82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79" t="s">
        <v>39</v>
      </c>
      <c r="B4162" s="82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79" t="s">
        <v>40</v>
      </c>
      <c r="B4163" s="82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79" t="s">
        <v>28</v>
      </c>
      <c r="B4164" s="82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79" t="s">
        <v>24</v>
      </c>
      <c r="B4165" s="82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79" t="s">
        <v>30</v>
      </c>
      <c r="B4166" s="82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79" t="s">
        <v>26</v>
      </c>
      <c r="B4167" s="82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79" t="s">
        <v>25</v>
      </c>
      <c r="B4168" s="82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79" t="s">
        <v>41</v>
      </c>
      <c r="B4169" s="82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79" t="s">
        <v>42</v>
      </c>
      <c r="B4170" s="82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79" t="s">
        <v>43</v>
      </c>
      <c r="B4171" s="82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79" t="s">
        <v>44</v>
      </c>
      <c r="B4172" s="82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79" t="s">
        <v>29</v>
      </c>
      <c r="B4173" s="82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79" t="s">
        <v>45</v>
      </c>
      <c r="B4174" s="82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79" t="s">
        <v>46</v>
      </c>
      <c r="B4175" s="82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2" t="s">
        <v>47</v>
      </c>
      <c r="B4176" s="73">
        <v>44066</v>
      </c>
      <c r="C4176" s="74">
        <v>77</v>
      </c>
      <c r="D4176" s="74">
        <f t="shared" si="22"/>
        <v>1053</v>
      </c>
      <c r="E4176" s="74"/>
    </row>
    <row r="4177" spans="1:5" x14ac:dyDescent="0.25">
      <c r="A4177" s="104" t="s">
        <v>22</v>
      </c>
      <c r="B4177" s="76">
        <v>44067</v>
      </c>
      <c r="C4177" s="77">
        <v>5656</v>
      </c>
      <c r="D4177" s="77">
        <f>C4177+D4153</f>
        <v>218392</v>
      </c>
      <c r="E4177" s="78">
        <f>37+26+2+126+85</f>
        <v>276</v>
      </c>
    </row>
    <row r="4178" spans="1:5" x14ac:dyDescent="0.25">
      <c r="A4178" s="79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0">
        <f>3+5+22+22</f>
        <v>52</v>
      </c>
    </row>
    <row r="4179" spans="1:5" x14ac:dyDescent="0.25">
      <c r="A4179" s="79" t="s">
        <v>35</v>
      </c>
      <c r="B4179" s="27">
        <v>44067</v>
      </c>
      <c r="C4179" s="4">
        <v>1</v>
      </c>
      <c r="D4179" s="4">
        <f t="shared" si="23"/>
        <v>64</v>
      </c>
      <c r="E4179" s="80"/>
    </row>
    <row r="4180" spans="1:5" x14ac:dyDescent="0.25">
      <c r="A4180" s="79" t="s">
        <v>21</v>
      </c>
      <c r="B4180" s="27">
        <v>44067</v>
      </c>
      <c r="C4180" s="4">
        <v>53</v>
      </c>
      <c r="D4180" s="4">
        <f t="shared" si="23"/>
        <v>4914</v>
      </c>
      <c r="E4180" s="80">
        <f>1+2+1</f>
        <v>4</v>
      </c>
    </row>
    <row r="4181" spans="1:5" x14ac:dyDescent="0.25">
      <c r="A4181" s="79" t="s">
        <v>36</v>
      </c>
      <c r="B4181" s="27">
        <v>44067</v>
      </c>
      <c r="C4181" s="4">
        <v>12</v>
      </c>
      <c r="D4181" s="4">
        <f t="shared" si="23"/>
        <v>546</v>
      </c>
      <c r="E4181" s="80"/>
    </row>
    <row r="4182" spans="1:5" x14ac:dyDescent="0.25">
      <c r="A4182" s="79" t="s">
        <v>27</v>
      </c>
      <c r="B4182" s="27">
        <v>44067</v>
      </c>
      <c r="C4182" s="4">
        <v>208</v>
      </c>
      <c r="D4182" s="4">
        <f t="shared" si="23"/>
        <v>6114</v>
      </c>
      <c r="E4182" s="80">
        <f>3+1</f>
        <v>4</v>
      </c>
    </row>
    <row r="4183" spans="1:5" x14ac:dyDescent="0.25">
      <c r="A4183" s="79" t="s">
        <v>37</v>
      </c>
      <c r="B4183" s="27">
        <v>44067</v>
      </c>
      <c r="C4183" s="4">
        <v>7</v>
      </c>
      <c r="D4183" s="4">
        <f t="shared" si="23"/>
        <v>259</v>
      </c>
      <c r="E4183" s="80">
        <f>1</f>
        <v>1</v>
      </c>
    </row>
    <row r="4184" spans="1:5" x14ac:dyDescent="0.25">
      <c r="A4184" s="79" t="s">
        <v>38</v>
      </c>
      <c r="B4184" s="27">
        <v>44067</v>
      </c>
      <c r="C4184" s="4">
        <v>124</v>
      </c>
      <c r="D4184" s="4">
        <f t="shared" si="23"/>
        <v>2382</v>
      </c>
      <c r="E4184" s="80"/>
    </row>
    <row r="4185" spans="1:5" x14ac:dyDescent="0.25">
      <c r="A4185" s="79" t="s">
        <v>48</v>
      </c>
      <c r="B4185" s="27">
        <v>44067</v>
      </c>
      <c r="C4185" s="4">
        <v>2</v>
      </c>
      <c r="D4185" s="4">
        <f t="shared" si="23"/>
        <v>84</v>
      </c>
      <c r="E4185" s="80"/>
    </row>
    <row r="4186" spans="1:5" x14ac:dyDescent="0.25">
      <c r="A4186" s="79" t="s">
        <v>39</v>
      </c>
      <c r="B4186" s="27">
        <v>44067</v>
      </c>
      <c r="C4186" s="4">
        <v>352</v>
      </c>
      <c r="D4186" s="4">
        <f t="shared" si="23"/>
        <v>6623</v>
      </c>
      <c r="E4186" s="80">
        <f>1+2+4+5</f>
        <v>12</v>
      </c>
    </row>
    <row r="4187" spans="1:5" x14ac:dyDescent="0.25">
      <c r="A4187" s="79" t="s">
        <v>40</v>
      </c>
      <c r="B4187" s="27">
        <v>44067</v>
      </c>
      <c r="C4187" s="4">
        <v>-2</v>
      </c>
      <c r="D4187" s="4">
        <f t="shared" si="23"/>
        <v>193</v>
      </c>
      <c r="E4187" s="80"/>
    </row>
    <row r="4188" spans="1:5" x14ac:dyDescent="0.25">
      <c r="A4188" s="79" t="s">
        <v>28</v>
      </c>
      <c r="B4188" s="27">
        <v>44067</v>
      </c>
      <c r="C4188" s="4">
        <v>98</v>
      </c>
      <c r="D4188" s="4">
        <f t="shared" si="23"/>
        <v>1138</v>
      </c>
      <c r="E4188" s="80">
        <f>6+4</f>
        <v>10</v>
      </c>
    </row>
    <row r="4189" spans="1:5" x14ac:dyDescent="0.25">
      <c r="A4189" s="79" t="s">
        <v>24</v>
      </c>
      <c r="B4189" s="27">
        <v>44067</v>
      </c>
      <c r="C4189" s="4">
        <v>172</v>
      </c>
      <c r="D4189" s="4">
        <f t="shared" si="23"/>
        <v>4809</v>
      </c>
      <c r="E4189" s="80">
        <f>1+1+1</f>
        <v>3</v>
      </c>
    </row>
    <row r="4190" spans="1:5" x14ac:dyDescent="0.25">
      <c r="A4190" s="79" t="s">
        <v>30</v>
      </c>
      <c r="B4190" s="27">
        <v>44067</v>
      </c>
      <c r="C4190" s="4">
        <v>2</v>
      </c>
      <c r="D4190" s="4">
        <f t="shared" si="23"/>
        <v>58</v>
      </c>
      <c r="E4190" s="80"/>
    </row>
    <row r="4191" spans="1:5" x14ac:dyDescent="0.25">
      <c r="A4191" s="79" t="s">
        <v>26</v>
      </c>
      <c r="B4191" s="27">
        <v>44067</v>
      </c>
      <c r="C4191" s="4">
        <v>15</v>
      </c>
      <c r="D4191" s="4">
        <f>C4191+D4167</f>
        <v>2293</v>
      </c>
      <c r="E4191" s="80">
        <f>2</f>
        <v>2</v>
      </c>
    </row>
    <row r="4192" spans="1:5" x14ac:dyDescent="0.25">
      <c r="A4192" s="79" t="s">
        <v>25</v>
      </c>
      <c r="B4192" s="27">
        <v>44067</v>
      </c>
      <c r="C4192" s="4">
        <v>61</v>
      </c>
      <c r="D4192" s="4">
        <f>C4192+D4168</f>
        <v>4764</v>
      </c>
      <c r="E4192" s="80">
        <f>3+1</f>
        <v>4</v>
      </c>
    </row>
    <row r="4193" spans="1:5" x14ac:dyDescent="0.25">
      <c r="A4193" s="79" t="s">
        <v>41</v>
      </c>
      <c r="B4193" s="27">
        <v>44067</v>
      </c>
      <c r="C4193" s="4">
        <v>95</v>
      </c>
      <c r="D4193" s="4">
        <f>C4193+D4169</f>
        <v>1932</v>
      </c>
      <c r="E4193" s="80">
        <f>1</f>
        <v>1</v>
      </c>
    </row>
    <row r="4194" spans="1:5" x14ac:dyDescent="0.25">
      <c r="A4194" s="79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0"/>
    </row>
    <row r="4195" spans="1:5" x14ac:dyDescent="0.25">
      <c r="A4195" s="79" t="s">
        <v>43</v>
      </c>
      <c r="B4195" s="27">
        <v>44067</v>
      </c>
      <c r="C4195" s="4">
        <v>-2</v>
      </c>
      <c r="D4195" s="4">
        <f t="shared" si="24"/>
        <v>41</v>
      </c>
      <c r="E4195" s="80"/>
    </row>
    <row r="4196" spans="1:5" x14ac:dyDescent="0.25">
      <c r="A4196" s="79" t="s">
        <v>44</v>
      </c>
      <c r="B4196" s="27">
        <v>44067</v>
      </c>
      <c r="C4196" s="4">
        <v>44</v>
      </c>
      <c r="D4196" s="4">
        <f t="shared" si="24"/>
        <v>1378</v>
      </c>
      <c r="E4196" s="80">
        <f>2</f>
        <v>2</v>
      </c>
    </row>
    <row r="4197" spans="1:5" x14ac:dyDescent="0.25">
      <c r="A4197" s="79" t="s">
        <v>29</v>
      </c>
      <c r="B4197" s="27">
        <v>44067</v>
      </c>
      <c r="C4197" s="4">
        <v>209</v>
      </c>
      <c r="D4197" s="4">
        <f t="shared" si="24"/>
        <v>5026</v>
      </c>
      <c r="E4197" s="80">
        <f>5+2</f>
        <v>7</v>
      </c>
    </row>
    <row r="4198" spans="1:5" x14ac:dyDescent="0.25">
      <c r="A4198" s="79" t="s">
        <v>45</v>
      </c>
      <c r="B4198" s="27">
        <v>44067</v>
      </c>
      <c r="C4198" s="4">
        <v>66</v>
      </c>
      <c r="D4198" s="4">
        <f t="shared" si="24"/>
        <v>583</v>
      </c>
      <c r="E4198" s="80">
        <f>2</f>
        <v>2</v>
      </c>
    </row>
    <row r="4199" spans="1:5" x14ac:dyDescent="0.25">
      <c r="A4199" s="79" t="s">
        <v>46</v>
      </c>
      <c r="B4199" s="27">
        <v>44067</v>
      </c>
      <c r="C4199" s="4">
        <v>54</v>
      </c>
      <c r="D4199" s="4">
        <f t="shared" si="24"/>
        <v>1752</v>
      </c>
      <c r="E4199" s="80">
        <f>1</f>
        <v>1</v>
      </c>
    </row>
    <row r="4200" spans="1:5" ht="15.75" thickBot="1" x14ac:dyDescent="0.3">
      <c r="A4200" s="81" t="s">
        <v>47</v>
      </c>
      <c r="B4200" s="82">
        <v>44067</v>
      </c>
      <c r="C4200" s="83">
        <v>115</v>
      </c>
      <c r="D4200" s="83">
        <f t="shared" si="24"/>
        <v>1168</v>
      </c>
      <c r="E4200" s="84"/>
    </row>
    <row r="4201" spans="1:5" x14ac:dyDescent="0.25">
      <c r="A4201" s="108" t="s">
        <v>22</v>
      </c>
      <c r="B4201" s="73">
        <v>44068</v>
      </c>
      <c r="C4201" s="75">
        <v>5312</v>
      </c>
      <c r="D4201" s="77">
        <f>C4201+D4177</f>
        <v>223704</v>
      </c>
      <c r="E4201" s="75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3">
        <f t="shared" si="26"/>
        <v>1281</v>
      </c>
      <c r="E4224" s="4">
        <f>1</f>
        <v>1</v>
      </c>
    </row>
    <row r="4225" spans="1:5" x14ac:dyDescent="0.25">
      <c r="A4225" s="108" t="s">
        <v>22</v>
      </c>
      <c r="B4225" s="27">
        <v>44069</v>
      </c>
      <c r="C4225" s="4">
        <v>6628</v>
      </c>
      <c r="D4225" s="77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3">
        <f t="shared" si="28"/>
        <v>1349</v>
      </c>
    </row>
    <row r="4249" spans="1:5" x14ac:dyDescent="0.25">
      <c r="A4249" s="108" t="s">
        <v>22</v>
      </c>
      <c r="B4249" s="27">
        <v>44070</v>
      </c>
      <c r="C4249" s="4">
        <v>6402</v>
      </c>
      <c r="D4249" s="77">
        <f>C4249+D4225</f>
        <v>236734</v>
      </c>
      <c r="E4249" s="4">
        <f>50+36+34+22</f>
        <v>142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3">
        <f t="shared" si="30"/>
        <v>1469</v>
      </c>
      <c r="E4272" s="4">
        <f>1</f>
        <v>1</v>
      </c>
    </row>
    <row r="4273" spans="1:5" x14ac:dyDescent="0.25">
      <c r="A4273" s="108" t="s">
        <v>22</v>
      </c>
      <c r="B4273" s="27">
        <v>44071</v>
      </c>
      <c r="C4273" s="4">
        <v>7486</v>
      </c>
      <c r="D4273" s="77">
        <f>C4273+D4249</f>
        <v>244220</v>
      </c>
      <c r="E4273" s="4">
        <f>26+24+54+39+1</f>
        <v>144</v>
      </c>
    </row>
    <row r="4274" spans="1:5" x14ac:dyDescent="0.25">
      <c r="A4274" s="5" t="s">
        <v>20</v>
      </c>
      <c r="B4274" s="27">
        <v>44071</v>
      </c>
      <c r="C4274" s="4">
        <v>1430</v>
      </c>
      <c r="D4274" s="4">
        <f t="shared" ref="D4274:D4286" si="31">C4274+D4250</f>
        <v>91787</v>
      </c>
      <c r="E4274" s="4">
        <f>8+5+14+7+1</f>
        <v>35</v>
      </c>
    </row>
    <row r="4275" spans="1:5" x14ac:dyDescent="0.25">
      <c r="A4275" s="5" t="s">
        <v>35</v>
      </c>
      <c r="B4275" s="27">
        <v>44071</v>
      </c>
      <c r="C4275" s="4">
        <v>1</v>
      </c>
      <c r="D4275" s="4">
        <f t="shared" si="31"/>
        <v>65</v>
      </c>
    </row>
    <row r="4276" spans="1:5" x14ac:dyDescent="0.25">
      <c r="A4276" s="5" t="s">
        <v>21</v>
      </c>
      <c r="B4276" s="27">
        <v>44071</v>
      </c>
      <c r="C4276" s="4">
        <v>79</v>
      </c>
      <c r="D4276" s="4">
        <f t="shared" si="31"/>
        <v>5183</v>
      </c>
      <c r="E4276" s="4">
        <f>2</f>
        <v>2</v>
      </c>
    </row>
    <row r="4277" spans="1:5" x14ac:dyDescent="0.25">
      <c r="A4277" s="5" t="s">
        <v>36</v>
      </c>
      <c r="B4277" s="27">
        <v>44071</v>
      </c>
      <c r="C4277" s="4">
        <v>66</v>
      </c>
      <c r="D4277" s="4">
        <f t="shared" si="31"/>
        <v>765</v>
      </c>
    </row>
    <row r="4278" spans="1:5" x14ac:dyDescent="0.25">
      <c r="A4278" s="5" t="s">
        <v>27</v>
      </c>
      <c r="B4278" s="27">
        <v>44071</v>
      </c>
      <c r="C4278" s="4">
        <v>375</v>
      </c>
      <c r="D4278" s="4">
        <f t="shared" si="31"/>
        <v>7505</v>
      </c>
      <c r="E4278" s="4">
        <f>2</f>
        <v>2</v>
      </c>
    </row>
    <row r="4279" spans="1:5" x14ac:dyDescent="0.25">
      <c r="A4279" s="5" t="s">
        <v>37</v>
      </c>
      <c r="B4279" s="27">
        <v>44071</v>
      </c>
      <c r="C4279" s="4">
        <v>35</v>
      </c>
      <c r="D4279" s="4">
        <f t="shared" si="31"/>
        <v>313</v>
      </c>
    </row>
    <row r="4280" spans="1:5" x14ac:dyDescent="0.25">
      <c r="A4280" s="5" t="s">
        <v>38</v>
      </c>
      <c r="B4280" s="27">
        <v>44071</v>
      </c>
      <c r="C4280" s="4">
        <v>155</v>
      </c>
      <c r="D4280" s="4">
        <f t="shared" si="31"/>
        <v>2936</v>
      </c>
      <c r="E4280" s="4">
        <f>1+3</f>
        <v>4</v>
      </c>
    </row>
    <row r="4281" spans="1:5" x14ac:dyDescent="0.25">
      <c r="A4281" s="5" t="s">
        <v>48</v>
      </c>
      <c r="B4281" s="27">
        <v>44071</v>
      </c>
      <c r="C4281" s="4">
        <v>2</v>
      </c>
      <c r="D4281" s="4">
        <f t="shared" si="31"/>
        <v>84</v>
      </c>
    </row>
    <row r="4282" spans="1:5" x14ac:dyDescent="0.25">
      <c r="A4282" s="5" t="s">
        <v>39</v>
      </c>
      <c r="B4282" s="27">
        <v>44071</v>
      </c>
      <c r="C4282" s="4">
        <v>347</v>
      </c>
      <c r="D4282" s="4">
        <f t="shared" si="31"/>
        <v>7621</v>
      </c>
      <c r="E4282" s="4">
        <f>3+3+2+3</f>
        <v>11</v>
      </c>
    </row>
    <row r="4283" spans="1:5" x14ac:dyDescent="0.25">
      <c r="A4283" s="5" t="s">
        <v>40</v>
      </c>
      <c r="B4283" s="27">
        <v>44071</v>
      </c>
      <c r="C4283" s="4">
        <v>0</v>
      </c>
      <c r="D4283" s="4">
        <f t="shared" si="31"/>
        <v>194</v>
      </c>
    </row>
    <row r="4284" spans="1:5" x14ac:dyDescent="0.25">
      <c r="A4284" s="5" t="s">
        <v>28</v>
      </c>
      <c r="B4284" s="27">
        <v>44071</v>
      </c>
      <c r="C4284" s="4">
        <v>60</v>
      </c>
      <c r="D4284" s="4">
        <f t="shared" si="31"/>
        <v>1332</v>
      </c>
    </row>
    <row r="4285" spans="1:5" x14ac:dyDescent="0.25">
      <c r="A4285" s="5" t="s">
        <v>24</v>
      </c>
      <c r="B4285" s="27">
        <v>44071</v>
      </c>
      <c r="C4285" s="4">
        <v>342</v>
      </c>
      <c r="D4285" s="4">
        <f t="shared" si="31"/>
        <v>5943</v>
      </c>
      <c r="E4285" s="4">
        <f>2+1</f>
        <v>3</v>
      </c>
    </row>
    <row r="4286" spans="1:5" x14ac:dyDescent="0.25">
      <c r="A4286" s="5" t="s">
        <v>30</v>
      </c>
      <c r="B4286" s="27">
        <v>44071</v>
      </c>
      <c r="C4286" s="4">
        <v>1</v>
      </c>
      <c r="D4286" s="4">
        <f t="shared" si="31"/>
        <v>59</v>
      </c>
    </row>
    <row r="4287" spans="1:5" x14ac:dyDescent="0.25">
      <c r="A4287" s="5" t="s">
        <v>26</v>
      </c>
      <c r="B4287" s="27">
        <v>44071</v>
      </c>
      <c r="C4287" s="4">
        <v>99</v>
      </c>
      <c r="D4287" s="4">
        <f>C4287+D4263</f>
        <v>2768</v>
      </c>
      <c r="E4287" s="4">
        <f>3</f>
        <v>3</v>
      </c>
    </row>
    <row r="4288" spans="1:5" x14ac:dyDescent="0.25">
      <c r="A4288" s="5" t="s">
        <v>25</v>
      </c>
      <c r="B4288" s="27">
        <v>44071</v>
      </c>
      <c r="C4288" s="4">
        <v>150</v>
      </c>
      <c r="D4288" s="4">
        <f>C4288+D4264</f>
        <v>5591</v>
      </c>
      <c r="E4288" s="4">
        <f>1+2+1</f>
        <v>4</v>
      </c>
    </row>
    <row r="4289" spans="1:5" x14ac:dyDescent="0.25">
      <c r="A4289" s="5" t="s">
        <v>41</v>
      </c>
      <c r="B4289" s="27">
        <v>44071</v>
      </c>
      <c r="C4289" s="4">
        <v>265</v>
      </c>
      <c r="D4289" s="4">
        <f>C4289+D4265</f>
        <v>2729</v>
      </c>
      <c r="E4289" s="4">
        <f>1</f>
        <v>1</v>
      </c>
    </row>
    <row r="4290" spans="1:5" x14ac:dyDescent="0.25">
      <c r="A4290" s="5" t="s">
        <v>42</v>
      </c>
      <c r="B4290" s="27">
        <v>44071</v>
      </c>
      <c r="C4290" s="4">
        <v>11</v>
      </c>
      <c r="D4290" s="4">
        <f t="shared" ref="D4290:D4296" si="32">C4290+D4266</f>
        <v>193</v>
      </c>
    </row>
    <row r="4291" spans="1:5" x14ac:dyDescent="0.25">
      <c r="A4291" s="5" t="s">
        <v>43</v>
      </c>
      <c r="B4291" s="27">
        <v>44071</v>
      </c>
      <c r="C4291" s="4">
        <v>10</v>
      </c>
      <c r="D4291" s="4">
        <f t="shared" si="32"/>
        <v>61</v>
      </c>
    </row>
    <row r="4292" spans="1:5" x14ac:dyDescent="0.25">
      <c r="A4292" s="5" t="s">
        <v>44</v>
      </c>
      <c r="B4292" s="27">
        <v>44071</v>
      </c>
      <c r="C4292" s="4">
        <v>88</v>
      </c>
      <c r="D4292" s="4">
        <f t="shared" si="32"/>
        <v>1618</v>
      </c>
      <c r="E4292" s="4">
        <f>2</f>
        <v>2</v>
      </c>
    </row>
    <row r="4293" spans="1:5" x14ac:dyDescent="0.25">
      <c r="A4293" s="5" t="s">
        <v>29</v>
      </c>
      <c r="B4293" s="27">
        <v>44071</v>
      </c>
      <c r="C4293" s="4">
        <v>507</v>
      </c>
      <c r="D4293" s="4">
        <f t="shared" si="32"/>
        <v>6741</v>
      </c>
      <c r="E4293" s="4">
        <f>2+2</f>
        <v>4</v>
      </c>
    </row>
    <row r="4294" spans="1:5" x14ac:dyDescent="0.25">
      <c r="A4294" s="5" t="s">
        <v>45</v>
      </c>
      <c r="B4294" s="27">
        <v>44071</v>
      </c>
      <c r="C4294" s="4">
        <v>44</v>
      </c>
      <c r="D4294" s="4">
        <f t="shared" si="32"/>
        <v>789</v>
      </c>
    </row>
    <row r="4295" spans="1:5" x14ac:dyDescent="0.25">
      <c r="A4295" s="5" t="s">
        <v>46</v>
      </c>
      <c r="B4295" s="27">
        <v>44071</v>
      </c>
      <c r="C4295" s="4">
        <v>29</v>
      </c>
      <c r="D4295" s="4">
        <f t="shared" si="32"/>
        <v>1908</v>
      </c>
      <c r="E4295" s="4">
        <f>1+1</f>
        <v>2</v>
      </c>
    </row>
    <row r="4296" spans="1:5" ht="15.75" thickBot="1" x14ac:dyDescent="0.3">
      <c r="A4296" s="5" t="s">
        <v>47</v>
      </c>
      <c r="B4296" s="27">
        <v>44071</v>
      </c>
      <c r="C4296" s="4">
        <v>135</v>
      </c>
      <c r="D4296" s="83">
        <f t="shared" si="32"/>
        <v>1604</v>
      </c>
      <c r="E4296" s="4">
        <f>4+1</f>
        <v>5</v>
      </c>
    </row>
    <row r="4297" spans="1:5" x14ac:dyDescent="0.25">
      <c r="A4297" s="108" t="s">
        <v>22</v>
      </c>
      <c r="B4297" s="27">
        <v>44072</v>
      </c>
      <c r="C4297" s="4">
        <v>5545</v>
      </c>
      <c r="D4297" s="77">
        <f>C4297+D4273</f>
        <v>249765</v>
      </c>
      <c r="E4297" s="4">
        <f>14+6+14+8</f>
        <v>42</v>
      </c>
    </row>
    <row r="4298" spans="1:5" x14ac:dyDescent="0.25">
      <c r="A4298" s="5" t="s">
        <v>20</v>
      </c>
      <c r="B4298" s="27">
        <v>44072</v>
      </c>
      <c r="C4298" s="4">
        <v>1195</v>
      </c>
      <c r="D4298" s="4">
        <f t="shared" ref="D4298:D4310" si="33">C4298+D4274</f>
        <v>92982</v>
      </c>
      <c r="E4298" s="4">
        <f>7+5+10+3</f>
        <v>25</v>
      </c>
    </row>
    <row r="4299" spans="1:5" x14ac:dyDescent="0.25">
      <c r="A4299" s="5" t="s">
        <v>35</v>
      </c>
      <c r="B4299" s="27">
        <v>44072</v>
      </c>
      <c r="C4299" s="4">
        <v>0</v>
      </c>
      <c r="D4299" s="4">
        <f t="shared" si="33"/>
        <v>65</v>
      </c>
    </row>
    <row r="4300" spans="1:5" x14ac:dyDescent="0.25">
      <c r="A4300" s="5" t="s">
        <v>21</v>
      </c>
      <c r="B4300" s="27">
        <v>44072</v>
      </c>
      <c r="C4300" s="4">
        <v>98</v>
      </c>
      <c r="D4300" s="4">
        <f t="shared" si="33"/>
        <v>5281</v>
      </c>
      <c r="E4300" s="4">
        <f>1+1</f>
        <v>2</v>
      </c>
    </row>
    <row r="4301" spans="1:5" x14ac:dyDescent="0.25">
      <c r="A4301" s="5" t="s">
        <v>36</v>
      </c>
      <c r="B4301" s="27">
        <v>44072</v>
      </c>
      <c r="C4301" s="4">
        <v>43</v>
      </c>
      <c r="D4301" s="4">
        <f t="shared" si="33"/>
        <v>808</v>
      </c>
    </row>
    <row r="4302" spans="1:5" x14ac:dyDescent="0.25">
      <c r="A4302" s="5" t="s">
        <v>27</v>
      </c>
      <c r="B4302" s="27">
        <v>44072</v>
      </c>
      <c r="C4302" s="4">
        <v>337</v>
      </c>
      <c r="D4302" s="4">
        <f t="shared" si="33"/>
        <v>7842</v>
      </c>
      <c r="E4302" s="4">
        <f>4+2</f>
        <v>6</v>
      </c>
    </row>
    <row r="4303" spans="1:5" x14ac:dyDescent="0.25">
      <c r="A4303" s="5" t="s">
        <v>37</v>
      </c>
      <c r="B4303" s="27">
        <v>44072</v>
      </c>
      <c r="C4303" s="4">
        <v>8</v>
      </c>
      <c r="D4303" s="4">
        <f t="shared" si="33"/>
        <v>321</v>
      </c>
    </row>
    <row r="4304" spans="1:5" x14ac:dyDescent="0.25">
      <c r="A4304" s="5" t="s">
        <v>38</v>
      </c>
      <c r="B4304" s="27">
        <v>44072</v>
      </c>
      <c r="C4304" s="4">
        <v>125</v>
      </c>
      <c r="D4304" s="4">
        <f t="shared" si="33"/>
        <v>3061</v>
      </c>
    </row>
    <row r="4305" spans="1:5" x14ac:dyDescent="0.25">
      <c r="A4305" s="5" t="s">
        <v>48</v>
      </c>
      <c r="B4305" s="27">
        <v>44072</v>
      </c>
      <c r="C4305" s="4">
        <v>0</v>
      </c>
      <c r="D4305" s="4">
        <f t="shared" si="33"/>
        <v>84</v>
      </c>
    </row>
    <row r="4306" spans="1:5" x14ac:dyDescent="0.25">
      <c r="A4306" s="5" t="s">
        <v>39</v>
      </c>
      <c r="B4306" s="27">
        <v>44072</v>
      </c>
      <c r="C4306" s="4">
        <v>321</v>
      </c>
      <c r="D4306" s="4">
        <f t="shared" si="33"/>
        <v>7942</v>
      </c>
    </row>
    <row r="4307" spans="1:5" x14ac:dyDescent="0.25">
      <c r="A4307" s="5" t="s">
        <v>40</v>
      </c>
      <c r="B4307" s="27">
        <v>44072</v>
      </c>
      <c r="C4307" s="4">
        <v>6</v>
      </c>
      <c r="D4307" s="4">
        <f t="shared" si="33"/>
        <v>200</v>
      </c>
    </row>
    <row r="4308" spans="1:5" x14ac:dyDescent="0.25">
      <c r="A4308" s="5" t="s">
        <v>28</v>
      </c>
      <c r="B4308" s="27">
        <v>44072</v>
      </c>
      <c r="C4308" s="4">
        <v>28</v>
      </c>
      <c r="D4308" s="4">
        <f t="shared" si="33"/>
        <v>1360</v>
      </c>
    </row>
    <row r="4309" spans="1:5" x14ac:dyDescent="0.25">
      <c r="A4309" s="5" t="s">
        <v>24</v>
      </c>
      <c r="B4309" s="27">
        <v>44072</v>
      </c>
      <c r="C4309" s="4">
        <v>290</v>
      </c>
      <c r="D4309" s="4">
        <f t="shared" si="33"/>
        <v>6233</v>
      </c>
    </row>
    <row r="4310" spans="1:5" x14ac:dyDescent="0.25">
      <c r="A4310" s="5" t="s">
        <v>30</v>
      </c>
      <c r="B4310" s="27">
        <v>44072</v>
      </c>
      <c r="C4310" s="4">
        <v>1</v>
      </c>
      <c r="D4310" s="4">
        <f t="shared" si="33"/>
        <v>60</v>
      </c>
    </row>
    <row r="4311" spans="1:5" x14ac:dyDescent="0.25">
      <c r="A4311" s="5" t="s">
        <v>26</v>
      </c>
      <c r="B4311" s="27">
        <v>44072</v>
      </c>
      <c r="C4311" s="4">
        <v>77</v>
      </c>
      <c r="D4311" s="4">
        <f>C4311+D4287</f>
        <v>2845</v>
      </c>
    </row>
    <row r="4312" spans="1:5" x14ac:dyDescent="0.25">
      <c r="A4312" s="5" t="s">
        <v>25</v>
      </c>
      <c r="B4312" s="27">
        <v>44072</v>
      </c>
      <c r="C4312" s="4">
        <v>188</v>
      </c>
      <c r="D4312" s="4">
        <f>C4312+D4288</f>
        <v>5779</v>
      </c>
      <c r="E4312" s="4">
        <f>2</f>
        <v>2</v>
      </c>
    </row>
    <row r="4313" spans="1:5" x14ac:dyDescent="0.25">
      <c r="A4313" s="5" t="s">
        <v>41</v>
      </c>
      <c r="B4313" s="27">
        <v>44072</v>
      </c>
      <c r="C4313" s="4">
        <v>182</v>
      </c>
      <c r="D4313" s="4">
        <f>C4313+D4289</f>
        <v>2911</v>
      </c>
    </row>
    <row r="4314" spans="1:5" x14ac:dyDescent="0.25">
      <c r="A4314" s="5" t="s">
        <v>42</v>
      </c>
      <c r="B4314" s="27">
        <v>44072</v>
      </c>
      <c r="C4314" s="4">
        <v>13</v>
      </c>
      <c r="D4314" s="4">
        <f t="shared" ref="D4314:D4320" si="34">C4314+D4290</f>
        <v>206</v>
      </c>
    </row>
    <row r="4315" spans="1:5" x14ac:dyDescent="0.25">
      <c r="A4315" s="5" t="s">
        <v>43</v>
      </c>
      <c r="B4315" s="27">
        <v>44072</v>
      </c>
      <c r="C4315" s="4">
        <v>25</v>
      </c>
      <c r="D4315" s="4">
        <f t="shared" si="34"/>
        <v>86</v>
      </c>
    </row>
    <row r="4316" spans="1:5" x14ac:dyDescent="0.25">
      <c r="A4316" s="5" t="s">
        <v>44</v>
      </c>
      <c r="B4316" s="27">
        <v>44072</v>
      </c>
      <c r="C4316" s="4">
        <v>32</v>
      </c>
      <c r="D4316" s="4">
        <f t="shared" si="34"/>
        <v>1650</v>
      </c>
    </row>
    <row r="4317" spans="1:5" x14ac:dyDescent="0.25">
      <c r="A4317" s="5" t="s">
        <v>29</v>
      </c>
      <c r="B4317" s="27">
        <v>44072</v>
      </c>
      <c r="C4317" s="4">
        <v>406</v>
      </c>
      <c r="D4317" s="4">
        <f t="shared" si="34"/>
        <v>7147</v>
      </c>
      <c r="E4317" s="4">
        <f>1</f>
        <v>1</v>
      </c>
    </row>
    <row r="4318" spans="1:5" x14ac:dyDescent="0.25">
      <c r="A4318" s="5" t="s">
        <v>45</v>
      </c>
      <c r="B4318" s="27">
        <v>44072</v>
      </c>
      <c r="C4318" s="4">
        <v>52</v>
      </c>
      <c r="D4318" s="4">
        <f t="shared" si="34"/>
        <v>841</v>
      </c>
      <c r="E4318" s="4">
        <f>1+2</f>
        <v>3</v>
      </c>
    </row>
    <row r="4319" spans="1:5" x14ac:dyDescent="0.25">
      <c r="A4319" s="5" t="s">
        <v>46</v>
      </c>
      <c r="B4319" s="27">
        <v>44072</v>
      </c>
      <c r="C4319" s="4">
        <v>35</v>
      </c>
      <c r="D4319" s="4">
        <f t="shared" si="34"/>
        <v>1943</v>
      </c>
      <c r="E4319" s="4">
        <f>2</f>
        <v>2</v>
      </c>
    </row>
    <row r="4320" spans="1:5" ht="15.75" thickBot="1" x14ac:dyDescent="0.3">
      <c r="A4320" s="5" t="s">
        <v>47</v>
      </c>
      <c r="B4320" s="27">
        <v>44072</v>
      </c>
      <c r="C4320" s="4">
        <v>223</v>
      </c>
      <c r="D4320" s="83">
        <f t="shared" si="34"/>
        <v>1827</v>
      </c>
    </row>
    <row r="4321" spans="1:5" x14ac:dyDescent="0.25">
      <c r="A4321" s="108" t="s">
        <v>22</v>
      </c>
      <c r="B4321" s="27">
        <v>44073</v>
      </c>
      <c r="C4321" s="4">
        <v>3887</v>
      </c>
      <c r="D4321" s="77">
        <f>C4321+D4297</f>
        <v>253652</v>
      </c>
      <c r="E4321" s="4">
        <f>16+6+6+8</f>
        <v>36</v>
      </c>
    </row>
    <row r="4322" spans="1:5" x14ac:dyDescent="0.25">
      <c r="A4322" s="5" t="s">
        <v>20</v>
      </c>
      <c r="B4322" s="27">
        <v>44073</v>
      </c>
      <c r="C4322" s="4">
        <v>1235</v>
      </c>
      <c r="D4322" s="4">
        <f t="shared" ref="D4322:D4334" si="35">C4322+D4298</f>
        <v>94217</v>
      </c>
      <c r="E4322" s="4">
        <f>5+5+9+8+1</f>
        <v>28</v>
      </c>
    </row>
    <row r="4323" spans="1:5" x14ac:dyDescent="0.25">
      <c r="A4323" s="5" t="s">
        <v>35</v>
      </c>
      <c r="B4323" s="27">
        <v>44073</v>
      </c>
      <c r="C4323" s="4">
        <v>0</v>
      </c>
      <c r="D4323" s="4">
        <f t="shared" si="35"/>
        <v>65</v>
      </c>
    </row>
    <row r="4324" spans="1:5" x14ac:dyDescent="0.25">
      <c r="A4324" s="5" t="s">
        <v>21</v>
      </c>
      <c r="B4324" s="27">
        <v>44073</v>
      </c>
      <c r="C4324" s="4">
        <v>61</v>
      </c>
      <c r="D4324" s="4">
        <f t="shared" si="35"/>
        <v>5342</v>
      </c>
      <c r="E4324" s="4">
        <f>1+2</f>
        <v>3</v>
      </c>
    </row>
    <row r="4325" spans="1:5" x14ac:dyDescent="0.25">
      <c r="A4325" s="5" t="s">
        <v>36</v>
      </c>
      <c r="B4325" s="27">
        <v>44073</v>
      </c>
      <c r="C4325" s="4">
        <v>12</v>
      </c>
      <c r="D4325" s="4">
        <f t="shared" si="35"/>
        <v>820</v>
      </c>
    </row>
    <row r="4326" spans="1:5" x14ac:dyDescent="0.25">
      <c r="A4326" s="5" t="s">
        <v>27</v>
      </c>
      <c r="B4326" s="27">
        <v>44073</v>
      </c>
      <c r="C4326" s="4">
        <v>292</v>
      </c>
      <c r="D4326" s="4">
        <f t="shared" si="35"/>
        <v>8134</v>
      </c>
      <c r="E4326" s="4">
        <f>1+3+2</f>
        <v>6</v>
      </c>
    </row>
    <row r="4327" spans="1:5" x14ac:dyDescent="0.25">
      <c r="A4327" s="5" t="s">
        <v>37</v>
      </c>
      <c r="B4327" s="27">
        <v>44073</v>
      </c>
      <c r="C4327" s="4">
        <v>-4</v>
      </c>
      <c r="D4327" s="4">
        <f t="shared" si="35"/>
        <v>317</v>
      </c>
    </row>
    <row r="4328" spans="1:5" x14ac:dyDescent="0.25">
      <c r="A4328" s="5" t="s">
        <v>38</v>
      </c>
      <c r="B4328" s="27">
        <v>44073</v>
      </c>
      <c r="C4328" s="4">
        <v>110</v>
      </c>
      <c r="D4328" s="4">
        <f t="shared" si="35"/>
        <v>3171</v>
      </c>
      <c r="E4328" s="4">
        <f>1+5+1</f>
        <v>7</v>
      </c>
    </row>
    <row r="4329" spans="1:5" x14ac:dyDescent="0.25">
      <c r="A4329" s="5" t="s">
        <v>48</v>
      </c>
      <c r="B4329" s="27">
        <v>44073</v>
      </c>
      <c r="C4329" s="4">
        <v>-1</v>
      </c>
      <c r="D4329" s="4">
        <f t="shared" si="35"/>
        <v>83</v>
      </c>
    </row>
    <row r="4330" spans="1:5" x14ac:dyDescent="0.25">
      <c r="A4330" s="5" t="s">
        <v>39</v>
      </c>
      <c r="B4330" s="27">
        <v>44073</v>
      </c>
      <c r="C4330" s="4">
        <v>149</v>
      </c>
      <c r="D4330" s="4">
        <f t="shared" si="35"/>
        <v>8091</v>
      </c>
    </row>
    <row r="4331" spans="1:5" x14ac:dyDescent="0.25">
      <c r="A4331" s="5" t="s">
        <v>40</v>
      </c>
      <c r="B4331" s="27">
        <v>44073</v>
      </c>
      <c r="C4331" s="4">
        <v>0</v>
      </c>
      <c r="D4331" s="4">
        <f t="shared" si="35"/>
        <v>200</v>
      </c>
    </row>
    <row r="4332" spans="1:5" x14ac:dyDescent="0.25">
      <c r="A4332" s="5" t="s">
        <v>28</v>
      </c>
      <c r="B4332" s="27">
        <v>44073</v>
      </c>
      <c r="C4332" s="4">
        <v>57</v>
      </c>
      <c r="D4332" s="4">
        <f t="shared" si="35"/>
        <v>1417</v>
      </c>
    </row>
    <row r="4333" spans="1:5" x14ac:dyDescent="0.25">
      <c r="A4333" s="5" t="s">
        <v>24</v>
      </c>
      <c r="B4333" s="27">
        <v>44073</v>
      </c>
      <c r="C4333" s="4">
        <v>316</v>
      </c>
      <c r="D4333" s="4">
        <f t="shared" si="35"/>
        <v>6549</v>
      </c>
      <c r="E4333" s="4">
        <f>1+3</f>
        <v>4</v>
      </c>
    </row>
    <row r="4334" spans="1:5" x14ac:dyDescent="0.25">
      <c r="A4334" s="5" t="s">
        <v>30</v>
      </c>
      <c r="B4334" s="27">
        <v>44073</v>
      </c>
      <c r="C4334" s="4">
        <v>2</v>
      </c>
      <c r="D4334" s="4">
        <f t="shared" si="35"/>
        <v>62</v>
      </c>
    </row>
    <row r="4335" spans="1:5" x14ac:dyDescent="0.25">
      <c r="A4335" s="5" t="s">
        <v>26</v>
      </c>
      <c r="B4335" s="27">
        <v>44073</v>
      </c>
      <c r="C4335" s="4">
        <v>87</v>
      </c>
      <c r="D4335" s="4">
        <f>C4335+D4311</f>
        <v>2932</v>
      </c>
      <c r="E4335" s="4">
        <f>1</f>
        <v>1</v>
      </c>
    </row>
    <row r="4336" spans="1:5" x14ac:dyDescent="0.25">
      <c r="A4336" s="5" t="s">
        <v>25</v>
      </c>
      <c r="B4336" s="27">
        <v>44073</v>
      </c>
      <c r="C4336" s="4">
        <v>91</v>
      </c>
      <c r="D4336" s="4">
        <f>C4336+D4312</f>
        <v>5870</v>
      </c>
      <c r="E4336" s="4">
        <f>2+4+4+2</f>
        <v>12</v>
      </c>
    </row>
    <row r="4337" spans="1:5" x14ac:dyDescent="0.25">
      <c r="A4337" s="5" t="s">
        <v>41</v>
      </c>
      <c r="B4337" s="27">
        <v>44073</v>
      </c>
      <c r="C4337" s="4">
        <v>250</v>
      </c>
      <c r="D4337" s="4">
        <f>C4337+D4313</f>
        <v>3161</v>
      </c>
      <c r="E4337" s="4">
        <f>2</f>
        <v>2</v>
      </c>
    </row>
    <row r="4338" spans="1:5" x14ac:dyDescent="0.25">
      <c r="A4338" s="5" t="s">
        <v>42</v>
      </c>
      <c r="B4338" s="27">
        <v>44073</v>
      </c>
      <c r="C4338" s="4">
        <v>15</v>
      </c>
      <c r="D4338" s="4">
        <f t="shared" ref="D4338:D4344" si="36">C4338+D4314</f>
        <v>221</v>
      </c>
      <c r="E4338" s="4">
        <f>1</f>
        <v>1</v>
      </c>
    </row>
    <row r="4339" spans="1:5" x14ac:dyDescent="0.25">
      <c r="A4339" s="5" t="s">
        <v>43</v>
      </c>
      <c r="B4339" s="27">
        <v>44073</v>
      </c>
      <c r="C4339" s="4">
        <v>-1</v>
      </c>
      <c r="D4339" s="4">
        <f t="shared" si="36"/>
        <v>85</v>
      </c>
    </row>
    <row r="4340" spans="1:5" x14ac:dyDescent="0.25">
      <c r="A4340" s="5" t="s">
        <v>44</v>
      </c>
      <c r="B4340" s="27">
        <v>44073</v>
      </c>
      <c r="C4340" s="4">
        <v>84</v>
      </c>
      <c r="D4340" s="4">
        <f t="shared" si="36"/>
        <v>1734</v>
      </c>
    </row>
    <row r="4341" spans="1:5" x14ac:dyDescent="0.25">
      <c r="A4341" s="5" t="s">
        <v>29</v>
      </c>
      <c r="B4341" s="27">
        <v>44073</v>
      </c>
      <c r="C4341" s="4">
        <v>283</v>
      </c>
      <c r="D4341" s="4">
        <f t="shared" si="36"/>
        <v>7430</v>
      </c>
      <c r="E4341" s="4">
        <f>1+2</f>
        <v>3</v>
      </c>
    </row>
    <row r="4342" spans="1:5" x14ac:dyDescent="0.25">
      <c r="A4342" s="5" t="s">
        <v>45</v>
      </c>
      <c r="B4342" s="27">
        <v>44073</v>
      </c>
      <c r="C4342" s="4">
        <v>57</v>
      </c>
      <c r="D4342" s="4">
        <f t="shared" si="36"/>
        <v>898</v>
      </c>
      <c r="E4342" s="4">
        <f>1</f>
        <v>1</v>
      </c>
    </row>
    <row r="4343" spans="1:5" x14ac:dyDescent="0.25">
      <c r="A4343" s="5" t="s">
        <v>46</v>
      </c>
      <c r="B4343" s="27">
        <v>44073</v>
      </c>
      <c r="C4343" s="4">
        <v>39</v>
      </c>
      <c r="D4343" s="4">
        <f t="shared" si="36"/>
        <v>1982</v>
      </c>
    </row>
    <row r="4344" spans="1:5" ht="15.75" thickBot="1" x14ac:dyDescent="0.3">
      <c r="A4344" s="5" t="s">
        <v>47</v>
      </c>
      <c r="B4344" s="27">
        <v>44073</v>
      </c>
      <c r="C4344" s="4">
        <v>166</v>
      </c>
      <c r="D4344" s="83">
        <f t="shared" si="36"/>
        <v>1993</v>
      </c>
    </row>
    <row r="4345" spans="1:5" x14ac:dyDescent="0.25">
      <c r="A4345" s="108" t="s">
        <v>22</v>
      </c>
      <c r="B4345" s="27">
        <v>44074</v>
      </c>
      <c r="C4345" s="4">
        <v>5141</v>
      </c>
      <c r="D4345" s="77">
        <f>C4345+D4321</f>
        <v>258793</v>
      </c>
      <c r="E4345" s="4">
        <f>14+12+1+55+40+2</f>
        <v>124</v>
      </c>
    </row>
    <row r="4346" spans="1:5" x14ac:dyDescent="0.25">
      <c r="A4346" s="5" t="s">
        <v>20</v>
      </c>
      <c r="B4346" s="27">
        <v>44074</v>
      </c>
      <c r="C4346" s="4">
        <v>1387</v>
      </c>
      <c r="D4346" s="4">
        <f t="shared" ref="D4346:D4358" si="37">C4346+D4322</f>
        <v>95604</v>
      </c>
      <c r="E4346" s="4">
        <f>2+2+1+18+21+1</f>
        <v>45</v>
      </c>
    </row>
    <row r="4347" spans="1:5" x14ac:dyDescent="0.25">
      <c r="A4347" s="5" t="s">
        <v>35</v>
      </c>
      <c r="B4347" s="27">
        <v>44074</v>
      </c>
      <c r="C4347" s="4">
        <v>1</v>
      </c>
      <c r="D4347" s="4">
        <f t="shared" si="37"/>
        <v>66</v>
      </c>
    </row>
    <row r="4348" spans="1:5" x14ac:dyDescent="0.25">
      <c r="A4348" s="5" t="s">
        <v>21</v>
      </c>
      <c r="B4348" s="27">
        <v>44074</v>
      </c>
      <c r="C4348" s="4">
        <v>75</v>
      </c>
      <c r="D4348" s="4">
        <f t="shared" si="37"/>
        <v>5417</v>
      </c>
      <c r="E4348" s="4">
        <f>2+1+2+1</f>
        <v>6</v>
      </c>
    </row>
    <row r="4349" spans="1:5" x14ac:dyDescent="0.25">
      <c r="A4349" s="5" t="s">
        <v>36</v>
      </c>
      <c r="B4349" s="27">
        <v>44074</v>
      </c>
      <c r="C4349" s="4">
        <v>79</v>
      </c>
      <c r="D4349" s="4">
        <f t="shared" si="37"/>
        <v>899</v>
      </c>
    </row>
    <row r="4350" spans="1:5" x14ac:dyDescent="0.25">
      <c r="A4350" s="5" t="s">
        <v>27</v>
      </c>
      <c r="B4350" s="27">
        <v>44074</v>
      </c>
      <c r="C4350" s="4">
        <v>388</v>
      </c>
      <c r="D4350" s="4">
        <f t="shared" si="37"/>
        <v>8522</v>
      </c>
      <c r="E4350" s="4">
        <f>1+1</f>
        <v>2</v>
      </c>
    </row>
    <row r="4351" spans="1:5" x14ac:dyDescent="0.25">
      <c r="A4351" s="5" t="s">
        <v>37</v>
      </c>
      <c r="B4351" s="27">
        <v>44074</v>
      </c>
      <c r="C4351" s="4">
        <v>-6</v>
      </c>
      <c r="D4351" s="4">
        <f t="shared" si="37"/>
        <v>311</v>
      </c>
    </row>
    <row r="4352" spans="1:5" x14ac:dyDescent="0.25">
      <c r="A4352" s="5" t="s">
        <v>38</v>
      </c>
      <c r="B4352" s="27">
        <v>44074</v>
      </c>
      <c r="C4352" s="4">
        <v>167</v>
      </c>
      <c r="D4352" s="4">
        <f t="shared" si="37"/>
        <v>3338</v>
      </c>
      <c r="E4352" s="4">
        <f>1+1</f>
        <v>2</v>
      </c>
    </row>
    <row r="4353" spans="1:5" x14ac:dyDescent="0.25">
      <c r="A4353" s="5" t="s">
        <v>48</v>
      </c>
      <c r="B4353" s="27">
        <v>44074</v>
      </c>
      <c r="C4353" s="4">
        <v>1</v>
      </c>
      <c r="D4353" s="4">
        <f t="shared" si="37"/>
        <v>84</v>
      </c>
    </row>
    <row r="4354" spans="1:5" x14ac:dyDescent="0.25">
      <c r="A4354" s="5" t="s">
        <v>39</v>
      </c>
      <c r="B4354" s="27">
        <v>44074</v>
      </c>
      <c r="C4354" s="4">
        <v>327</v>
      </c>
      <c r="D4354" s="4">
        <f t="shared" si="37"/>
        <v>8418</v>
      </c>
    </row>
    <row r="4355" spans="1:5" x14ac:dyDescent="0.25">
      <c r="A4355" s="5" t="s">
        <v>40</v>
      </c>
      <c r="B4355" s="27">
        <v>44074</v>
      </c>
      <c r="C4355" s="4">
        <v>4</v>
      </c>
      <c r="D4355" s="4">
        <f t="shared" si="37"/>
        <v>204</v>
      </c>
    </row>
    <row r="4356" spans="1:5" x14ac:dyDescent="0.25">
      <c r="A4356" s="5" t="s">
        <v>28</v>
      </c>
      <c r="B4356" s="27">
        <v>44074</v>
      </c>
      <c r="C4356" s="4">
        <v>171</v>
      </c>
      <c r="D4356" s="4">
        <f t="shared" si="37"/>
        <v>1588</v>
      </c>
    </row>
    <row r="4357" spans="1:5" x14ac:dyDescent="0.25">
      <c r="A4357" s="5" t="s">
        <v>24</v>
      </c>
      <c r="B4357" s="27">
        <v>44074</v>
      </c>
      <c r="C4357" s="4">
        <v>281</v>
      </c>
      <c r="D4357" s="4">
        <f t="shared" si="37"/>
        <v>6830</v>
      </c>
      <c r="E4357" s="4">
        <f>1+1+1</f>
        <v>3</v>
      </c>
    </row>
    <row r="4358" spans="1:5" x14ac:dyDescent="0.25">
      <c r="A4358" s="5" t="s">
        <v>30</v>
      </c>
      <c r="B4358" s="27">
        <v>44074</v>
      </c>
      <c r="C4358" s="4">
        <v>0</v>
      </c>
      <c r="D4358" s="4">
        <f t="shared" si="37"/>
        <v>62</v>
      </c>
    </row>
    <row r="4359" spans="1:5" x14ac:dyDescent="0.25">
      <c r="A4359" s="5" t="s">
        <v>26</v>
      </c>
      <c r="B4359" s="27">
        <v>44074</v>
      </c>
      <c r="C4359" s="4">
        <v>104</v>
      </c>
      <c r="D4359" s="4">
        <f>C4359+D4335</f>
        <v>3036</v>
      </c>
      <c r="E4359" s="4">
        <f>2</f>
        <v>2</v>
      </c>
    </row>
    <row r="4360" spans="1:5" x14ac:dyDescent="0.25">
      <c r="A4360" s="5" t="s">
        <v>25</v>
      </c>
      <c r="B4360" s="27">
        <v>44074</v>
      </c>
      <c r="C4360" s="4">
        <v>126</v>
      </c>
      <c r="D4360" s="4">
        <f>C4360+D4336</f>
        <v>5996</v>
      </c>
      <c r="E4360" s="4">
        <f>2</f>
        <v>2</v>
      </c>
    </row>
    <row r="4361" spans="1:5" x14ac:dyDescent="0.25">
      <c r="A4361" s="5" t="s">
        <v>41</v>
      </c>
      <c r="B4361" s="27">
        <v>44074</v>
      </c>
      <c r="C4361" s="4">
        <v>159</v>
      </c>
      <c r="D4361" s="4">
        <f>C4361+D4337</f>
        <v>3320</v>
      </c>
      <c r="E4361" s="4">
        <f>1+2+1</f>
        <v>4</v>
      </c>
    </row>
    <row r="4362" spans="1:5" x14ac:dyDescent="0.25">
      <c r="A4362" s="5" t="s">
        <v>42</v>
      </c>
      <c r="B4362" s="27">
        <v>44074</v>
      </c>
      <c r="C4362" s="4">
        <v>2</v>
      </c>
      <c r="D4362" s="4">
        <f t="shared" ref="D4362:D4368" si="38">C4362+D4338</f>
        <v>223</v>
      </c>
    </row>
    <row r="4363" spans="1:5" x14ac:dyDescent="0.25">
      <c r="A4363" s="5" t="s">
        <v>43</v>
      </c>
      <c r="B4363" s="27">
        <v>44074</v>
      </c>
      <c r="C4363" s="4">
        <v>62</v>
      </c>
      <c r="D4363" s="4">
        <f t="shared" si="38"/>
        <v>147</v>
      </c>
    </row>
    <row r="4364" spans="1:5" x14ac:dyDescent="0.25">
      <c r="A4364" s="5" t="s">
        <v>44</v>
      </c>
      <c r="B4364" s="27">
        <v>44074</v>
      </c>
      <c r="C4364" s="4">
        <v>37</v>
      </c>
      <c r="D4364" s="4">
        <f t="shared" si="38"/>
        <v>1771</v>
      </c>
    </row>
    <row r="4365" spans="1:5" x14ac:dyDescent="0.25">
      <c r="A4365" s="5" t="s">
        <v>29</v>
      </c>
      <c r="B4365" s="27">
        <v>44074</v>
      </c>
      <c r="C4365" s="4">
        <v>475</v>
      </c>
      <c r="D4365" s="4">
        <f t="shared" si="38"/>
        <v>7905</v>
      </c>
      <c r="E4365" s="4">
        <f>1+6+3</f>
        <v>10</v>
      </c>
    </row>
    <row r="4366" spans="1:5" x14ac:dyDescent="0.25">
      <c r="A4366" s="5" t="s">
        <v>45</v>
      </c>
      <c r="B4366" s="27">
        <v>44074</v>
      </c>
      <c r="C4366" s="4">
        <v>40</v>
      </c>
      <c r="D4366" s="4">
        <f t="shared" si="38"/>
        <v>938</v>
      </c>
      <c r="E4366" s="4">
        <f>1</f>
        <v>1</v>
      </c>
    </row>
    <row r="4367" spans="1:5" x14ac:dyDescent="0.25">
      <c r="A4367" s="5" t="s">
        <v>46</v>
      </c>
      <c r="B4367" s="27">
        <v>44074</v>
      </c>
      <c r="C4367" s="4">
        <v>38</v>
      </c>
      <c r="D4367" s="4">
        <f t="shared" si="38"/>
        <v>2020</v>
      </c>
      <c r="E4367" s="4">
        <f>1</f>
        <v>1</v>
      </c>
    </row>
    <row r="4368" spans="1:5" ht="15.75" thickBot="1" x14ac:dyDescent="0.3">
      <c r="A4368" s="5" t="s">
        <v>47</v>
      </c>
      <c r="B4368" s="27">
        <v>44074</v>
      </c>
      <c r="C4368" s="4">
        <v>250</v>
      </c>
      <c r="D4368" s="83">
        <f t="shared" si="38"/>
        <v>2243</v>
      </c>
      <c r="E4368" s="4">
        <f>1</f>
        <v>1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3:A42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3:D42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7:A43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7:D43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1:A43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1:D43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5:A43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5:D43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6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6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6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6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6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6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4"/>
  <sheetViews>
    <sheetView workbookViewId="0">
      <pane ySplit="1" topLeftCell="A162" activePane="bottomLeft" state="frozen"/>
      <selection pane="bottomLeft" activeCell="M170" sqref="H165:M170"/>
    </sheetView>
  </sheetViews>
  <sheetFormatPr baseColWidth="10" defaultRowHeight="15" x14ac:dyDescent="0.25"/>
  <cols>
    <col min="2" max="2" width="12.7109375" style="6" bestFit="1" customWidth="1"/>
    <col min="3" max="3" width="11.42578125" style="6"/>
    <col min="4" max="4" width="0" style="6" hidden="1" customWidth="1"/>
    <col min="10" max="10" width="13.140625" customWidth="1"/>
    <col min="11" max="11" width="0" hidden="1" customWidth="1"/>
  </cols>
  <sheetData>
    <row r="1" spans="1:25" hidden="1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136</v>
      </c>
      <c r="G1" s="5" t="s">
        <v>56</v>
      </c>
      <c r="H1" s="12" t="s">
        <v>137</v>
      </c>
      <c r="I1" s="5" t="s">
        <v>57</v>
      </c>
      <c r="J1" s="5" t="s">
        <v>58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143</v>
      </c>
      <c r="U1" s="5" t="s">
        <v>144</v>
      </c>
      <c r="V1" s="5" t="s">
        <v>61</v>
      </c>
      <c r="W1" s="5" t="s">
        <v>145</v>
      </c>
      <c r="X1" s="5" t="s">
        <v>146</v>
      </c>
      <c r="Y1" s="5" t="s">
        <v>147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7"/>
      <c r="C143" s="87"/>
      <c r="D143" s="87"/>
      <c r="E143" s="88"/>
      <c r="F143" s="88"/>
      <c r="G143" s="88"/>
      <c r="H143" s="88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</row>
    <row r="144" spans="1:25" x14ac:dyDescent="0.25">
      <c r="A144" s="2">
        <v>44035</v>
      </c>
      <c r="B144" s="87"/>
      <c r="C144" s="87"/>
      <c r="D144" s="87"/>
      <c r="E144" s="88"/>
      <c r="F144" s="88"/>
      <c r="G144" s="88"/>
      <c r="H144" s="88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</row>
    <row r="145" spans="1:25" x14ac:dyDescent="0.25">
      <c r="A145" s="2">
        <v>44036</v>
      </c>
      <c r="B145" s="87">
        <v>955</v>
      </c>
      <c r="C145" s="87">
        <v>557</v>
      </c>
      <c r="D145" s="87">
        <v>269</v>
      </c>
      <c r="E145" s="88">
        <v>11</v>
      </c>
      <c r="F145" s="88"/>
      <c r="G145" s="88">
        <v>10</v>
      </c>
      <c r="H145" s="88">
        <v>1</v>
      </c>
      <c r="I145" s="88">
        <v>6</v>
      </c>
      <c r="J145" s="89"/>
      <c r="K145" s="89">
        <v>25</v>
      </c>
      <c r="L145" s="89"/>
      <c r="M145" s="89">
        <v>4</v>
      </c>
      <c r="N145" s="89"/>
      <c r="O145" s="89">
        <v>1</v>
      </c>
      <c r="P145" s="89">
        <v>12</v>
      </c>
      <c r="Q145" s="89">
        <v>35</v>
      </c>
      <c r="R145" s="90">
        <v>2</v>
      </c>
      <c r="S145" s="89"/>
      <c r="T145" s="89"/>
      <c r="U145" s="90">
        <v>2</v>
      </c>
      <c r="V145" s="89"/>
      <c r="W145" s="89"/>
      <c r="X145" s="89"/>
      <c r="Y145" s="89"/>
    </row>
    <row r="146" spans="1:25" x14ac:dyDescent="0.25">
      <c r="A146" s="2">
        <v>44037</v>
      </c>
      <c r="B146" s="87">
        <v>980</v>
      </c>
      <c r="C146" s="87"/>
      <c r="D146" s="87"/>
      <c r="E146" s="88"/>
      <c r="F146" s="88"/>
      <c r="G146" s="88"/>
      <c r="H146" s="88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</row>
    <row r="147" spans="1:25" x14ac:dyDescent="0.25">
      <c r="A147" s="86"/>
      <c r="B147" s="87"/>
      <c r="C147" s="87"/>
      <c r="D147" s="87"/>
      <c r="E147" s="88"/>
      <c r="F147" s="88"/>
      <c r="G147" s="88"/>
      <c r="H147" s="88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</row>
    <row r="148" spans="1:25" x14ac:dyDescent="0.25">
      <c r="A148" s="86"/>
      <c r="B148" s="87"/>
      <c r="C148" s="87"/>
      <c r="D148" s="87"/>
      <c r="E148" s="88"/>
      <c r="F148" s="88"/>
      <c r="G148" s="88"/>
      <c r="H148" s="88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  <row r="149" spans="1:25" x14ac:dyDescent="0.25">
      <c r="A149" s="86"/>
      <c r="B149" s="87"/>
      <c r="C149" s="87"/>
      <c r="D149" s="87"/>
      <c r="E149" s="88"/>
      <c r="F149" s="88"/>
      <c r="G149" s="88"/>
      <c r="H149" s="88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</row>
    <row r="150" spans="1:25" x14ac:dyDescent="0.25">
      <c r="A150" s="86"/>
      <c r="B150" s="87"/>
      <c r="C150" s="87"/>
      <c r="D150" s="87"/>
      <c r="E150" s="88"/>
      <c r="F150" s="88"/>
      <c r="G150" s="88"/>
      <c r="H150" s="88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</row>
    <row r="151" spans="1:25" x14ac:dyDescent="0.25">
      <c r="A151" s="86"/>
      <c r="B151" s="87"/>
      <c r="C151" s="87"/>
      <c r="D151" s="87"/>
      <c r="E151" s="88"/>
      <c r="F151" s="88"/>
      <c r="G151" s="88"/>
      <c r="H151" s="88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</row>
    <row r="152" spans="1:25" x14ac:dyDescent="0.25">
      <c r="A152" s="86"/>
      <c r="B152" s="87"/>
      <c r="C152" s="87"/>
      <c r="D152" s="87"/>
      <c r="E152" s="88"/>
      <c r="F152" s="88"/>
      <c r="G152" s="88"/>
      <c r="H152" s="88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</row>
    <row r="154" spans="1:25" ht="30" x14ac:dyDescent="0.25">
      <c r="A154" s="71" t="s">
        <v>166</v>
      </c>
      <c r="B154" s="71" t="s">
        <v>5</v>
      </c>
      <c r="C154" s="71" t="s">
        <v>164</v>
      </c>
      <c r="D154" s="71" t="s">
        <v>165</v>
      </c>
      <c r="E154" s="71" t="s">
        <v>163</v>
      </c>
    </row>
    <row r="155" spans="1:25" hidden="1" x14ac:dyDescent="0.25">
      <c r="A155" s="69"/>
      <c r="B155" s="69">
        <v>842</v>
      </c>
      <c r="C155" s="69">
        <v>54.6</v>
      </c>
      <c r="D155" s="69">
        <v>65</v>
      </c>
      <c r="E155" s="69"/>
    </row>
    <row r="156" spans="1:25" x14ac:dyDescent="0.25">
      <c r="A156" s="69" t="s">
        <v>158</v>
      </c>
      <c r="B156" s="69">
        <v>853</v>
      </c>
      <c r="C156" s="69">
        <v>55.6</v>
      </c>
      <c r="D156" s="69">
        <v>65</v>
      </c>
      <c r="E156" s="70">
        <f t="shared" ref="E156:E161" si="0">B156*100/C156</f>
        <v>1534.1726618705036</v>
      </c>
      <c r="F156" s="68"/>
    </row>
    <row r="157" spans="1:25" x14ac:dyDescent="0.25">
      <c r="A157" s="69" t="s">
        <v>159</v>
      </c>
      <c r="B157" s="69">
        <v>890</v>
      </c>
      <c r="C157" s="69">
        <v>55.5</v>
      </c>
      <c r="D157" s="69">
        <v>65.400000000000006</v>
      </c>
      <c r="E157" s="70">
        <f t="shared" si="0"/>
        <v>1603.6036036036037</v>
      </c>
      <c r="F157" s="68">
        <f>E157-E156</f>
        <v>69.430941733100099</v>
      </c>
    </row>
    <row r="158" spans="1:25" x14ac:dyDescent="0.25">
      <c r="A158" s="69" t="s">
        <v>160</v>
      </c>
      <c r="B158" s="69">
        <v>902</v>
      </c>
      <c r="C158" s="69">
        <v>55</v>
      </c>
      <c r="D158" s="69">
        <v>64.3</v>
      </c>
      <c r="E158" s="70">
        <f t="shared" si="0"/>
        <v>1640</v>
      </c>
      <c r="F158" s="68">
        <f>E158-E157</f>
        <v>36.396396396396312</v>
      </c>
    </row>
    <row r="159" spans="1:25" x14ac:dyDescent="0.25">
      <c r="A159" s="69" t="s">
        <v>161</v>
      </c>
      <c r="B159" s="69">
        <v>913</v>
      </c>
      <c r="C159" s="69">
        <v>55.4</v>
      </c>
      <c r="D159" s="69">
        <v>64</v>
      </c>
      <c r="E159" s="70">
        <f t="shared" si="0"/>
        <v>1648.0144404332129</v>
      </c>
      <c r="F159" s="68">
        <f>E159-E158</f>
        <v>8.0144404332129398</v>
      </c>
    </row>
    <row r="160" spans="1:25" x14ac:dyDescent="0.25">
      <c r="A160" s="69" t="s">
        <v>162</v>
      </c>
      <c r="B160" s="69">
        <v>955</v>
      </c>
      <c r="C160" s="69">
        <v>55.5</v>
      </c>
      <c r="D160" s="69">
        <v>64.3</v>
      </c>
      <c r="E160" s="70">
        <f t="shared" si="0"/>
        <v>1720.7207207207207</v>
      </c>
      <c r="F160" s="68">
        <f>E160-E159</f>
        <v>72.706280287507752</v>
      </c>
    </row>
    <row r="161" spans="1:13" x14ac:dyDescent="0.25">
      <c r="A161" s="69" t="s">
        <v>167</v>
      </c>
      <c r="B161" s="4">
        <v>980</v>
      </c>
      <c r="C161" s="4">
        <v>54.6</v>
      </c>
      <c r="D161" s="4">
        <v>63.3</v>
      </c>
      <c r="E161" s="91">
        <f t="shared" si="0"/>
        <v>1794.8717948717949</v>
      </c>
      <c r="F161" s="68">
        <f>E161-E160</f>
        <v>74.151074151074226</v>
      </c>
    </row>
    <row r="162" spans="1:13" x14ac:dyDescent="0.25">
      <c r="A162" s="69"/>
      <c r="B162" s="87"/>
      <c r="C162" s="87"/>
      <c r="D162" s="87"/>
      <c r="E162" s="91"/>
      <c r="F162" s="68"/>
    </row>
    <row r="163" spans="1:13" x14ac:dyDescent="0.25">
      <c r="A163" s="69"/>
      <c r="B163" s="87"/>
      <c r="C163" s="87"/>
      <c r="D163" s="87"/>
      <c r="E163" s="91"/>
      <c r="F163" s="68"/>
    </row>
    <row r="164" spans="1:13" x14ac:dyDescent="0.25">
      <c r="A164" s="69"/>
      <c r="B164" s="87"/>
      <c r="C164" s="87"/>
      <c r="D164" s="87"/>
      <c r="E164" s="91"/>
      <c r="F164" s="68"/>
    </row>
    <row r="165" spans="1:13" x14ac:dyDescent="0.25">
      <c r="A165" s="69"/>
      <c r="B165" s="87"/>
      <c r="C165" s="87"/>
      <c r="D165" s="87"/>
      <c r="E165" s="102"/>
      <c r="F165" s="68"/>
      <c r="H165" s="114" t="s">
        <v>32</v>
      </c>
      <c r="I165" s="114" t="s">
        <v>173</v>
      </c>
      <c r="J165" s="114" t="s">
        <v>174</v>
      </c>
      <c r="K165" s="114"/>
      <c r="L165" s="114" t="s">
        <v>175</v>
      </c>
      <c r="M165" s="115" t="s">
        <v>176</v>
      </c>
    </row>
    <row r="166" spans="1:13" x14ac:dyDescent="0.25">
      <c r="A166" s="69" t="s">
        <v>161</v>
      </c>
      <c r="B166" s="4">
        <v>1245</v>
      </c>
      <c r="C166" s="4">
        <v>56.6</v>
      </c>
      <c r="D166" s="4"/>
      <c r="E166" s="91">
        <f t="shared" ref="E166:E174" si="1">B166*100/C166</f>
        <v>2199.6466431095405</v>
      </c>
      <c r="F166" s="68">
        <f>E166-E161</f>
        <v>404.77484823774557</v>
      </c>
      <c r="H166" s="27">
        <v>44068</v>
      </c>
      <c r="I166" s="4">
        <v>1990</v>
      </c>
      <c r="J166" s="4">
        <v>58.3</v>
      </c>
      <c r="K166" s="4"/>
      <c r="L166" s="91">
        <f>I166*100/J166</f>
        <v>3413.3790737564323</v>
      </c>
      <c r="M166" s="4"/>
    </row>
    <row r="167" spans="1:13" x14ac:dyDescent="0.25">
      <c r="A167" s="69" t="s">
        <v>162</v>
      </c>
      <c r="B167" s="4">
        <v>1293</v>
      </c>
      <c r="C167" s="4">
        <v>56.5</v>
      </c>
      <c r="D167" s="4"/>
      <c r="E167" s="91">
        <f t="shared" si="1"/>
        <v>2288.4955752212391</v>
      </c>
      <c r="F167" s="68">
        <f>E167-E166</f>
        <v>88.848932111698559</v>
      </c>
      <c r="H167" s="27">
        <v>44069</v>
      </c>
      <c r="I167" s="4">
        <v>2022</v>
      </c>
      <c r="J167" s="4">
        <v>58.1</v>
      </c>
      <c r="K167" s="4"/>
      <c r="L167" s="91">
        <f t="shared" ref="L166:L169" si="2">I167*100/J167</f>
        <v>3480.2065404475043</v>
      </c>
      <c r="M167" s="7">
        <f>L167-L166</f>
        <v>66.827466691072004</v>
      </c>
    </row>
    <row r="168" spans="1:13" x14ac:dyDescent="0.25">
      <c r="A168" s="69" t="s">
        <v>167</v>
      </c>
      <c r="B168" s="4">
        <v>1502</v>
      </c>
      <c r="C168" s="4">
        <v>56.3</v>
      </c>
      <c r="D168" s="4"/>
      <c r="E168" s="91">
        <f t="shared" si="1"/>
        <v>2667.8507992895206</v>
      </c>
      <c r="F168" s="68">
        <f>E168-E167</f>
        <v>379.35522406828159</v>
      </c>
      <c r="H168" s="27">
        <v>44070</v>
      </c>
      <c r="I168" s="4">
        <v>2075</v>
      </c>
      <c r="J168" s="4">
        <v>59.2</v>
      </c>
      <c r="K168" s="4"/>
      <c r="L168" s="91">
        <f t="shared" si="2"/>
        <v>3505.0675675675675</v>
      </c>
      <c r="M168" s="7">
        <f t="shared" ref="M168:M170" si="3">L168-L167</f>
        <v>24.861027120063227</v>
      </c>
    </row>
    <row r="169" spans="1:13" x14ac:dyDescent="0.25">
      <c r="A169" s="69" t="s">
        <v>169</v>
      </c>
      <c r="B169" s="4">
        <v>1565</v>
      </c>
      <c r="C169" s="4">
        <v>56.8</v>
      </c>
      <c r="D169" s="4"/>
      <c r="E169" s="91">
        <f t="shared" si="1"/>
        <v>2755.2816901408451</v>
      </c>
      <c r="F169" s="68">
        <f>E169-E168</f>
        <v>87.430890851324421</v>
      </c>
      <c r="H169" s="27">
        <v>44071</v>
      </c>
      <c r="I169" s="4">
        <v>2114</v>
      </c>
      <c r="J169" s="88">
        <v>59.7</v>
      </c>
      <c r="L169" s="91">
        <f t="shared" si="2"/>
        <v>3541.0385259631489</v>
      </c>
      <c r="M169" s="7">
        <f t="shared" si="3"/>
        <v>35.97095839558142</v>
      </c>
    </row>
    <row r="170" spans="1:13" x14ac:dyDescent="0.25">
      <c r="A170" s="69" t="s">
        <v>158</v>
      </c>
      <c r="B170" s="6">
        <v>1569</v>
      </c>
      <c r="C170" s="6">
        <v>57.3</v>
      </c>
      <c r="E170" s="103">
        <f t="shared" si="1"/>
        <v>2738.219895287958</v>
      </c>
      <c r="F170" s="68">
        <f>E170-E169</f>
        <v>-17.061794852887033</v>
      </c>
      <c r="H170" s="27">
        <v>44072</v>
      </c>
      <c r="I170" s="4">
        <v>2192</v>
      </c>
      <c r="J170" s="4">
        <v>60.6</v>
      </c>
      <c r="K170" s="4"/>
      <c r="L170" s="91">
        <f>I170*100/J170</f>
        <v>3617.1617161716172</v>
      </c>
      <c r="M170" s="7">
        <f>L170-L169</f>
        <v>76.123190208468259</v>
      </c>
    </row>
    <row r="171" spans="1:13" x14ac:dyDescent="0.25">
      <c r="B171" s="6">
        <v>1682</v>
      </c>
      <c r="C171" s="6">
        <v>58.3</v>
      </c>
      <c r="E171" s="103">
        <f t="shared" si="1"/>
        <v>2885.0771869639798</v>
      </c>
    </row>
    <row r="172" spans="1:13" x14ac:dyDescent="0.25">
      <c r="B172" s="6">
        <v>1907</v>
      </c>
      <c r="C172" s="6">
        <v>58.1</v>
      </c>
      <c r="E172" s="103">
        <f t="shared" si="1"/>
        <v>3282.2719449225474</v>
      </c>
    </row>
    <row r="173" spans="1:13" x14ac:dyDescent="0.25">
      <c r="B173" s="6">
        <v>2114</v>
      </c>
      <c r="C173" s="6">
        <v>59.7</v>
      </c>
      <c r="E173" s="103">
        <f t="shared" si="1"/>
        <v>3541.0385259631489</v>
      </c>
    </row>
    <row r="174" spans="1:13" x14ac:dyDescent="0.25">
      <c r="B174" s="4">
        <v>2192</v>
      </c>
      <c r="C174" s="6">
        <v>60.6</v>
      </c>
      <c r="E174" s="103">
        <f t="shared" si="1"/>
        <v>3617.1617161716172</v>
      </c>
      <c r="F174" s="68">
        <f>E174-E173</f>
        <v>76.123190208468259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8"/>
      <c r="F132" s="58"/>
      <c r="G132" s="58"/>
      <c r="H132" s="58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6"/>
      <c r="D133" s="60" t="s">
        <v>148</v>
      </c>
      <c r="E133" s="60" t="s">
        <v>149</v>
      </c>
      <c r="F133" s="60" t="s">
        <v>152</v>
      </c>
      <c r="G133" s="60" t="s">
        <v>151</v>
      </c>
      <c r="H133" s="60" t="s">
        <v>150</v>
      </c>
      <c r="I133" s="60" t="s">
        <v>153</v>
      </c>
      <c r="J133" s="60" t="s">
        <v>154</v>
      </c>
      <c r="K133" s="60" t="s">
        <v>155</v>
      </c>
      <c r="L133" s="60" t="s">
        <v>157</v>
      </c>
      <c r="M133" s="60" t="s">
        <v>156</v>
      </c>
      <c r="N133" s="60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6"/>
      <c r="D134" s="61">
        <v>44036</v>
      </c>
      <c r="E134" s="62">
        <v>153507</v>
      </c>
      <c r="F134" s="62">
        <f>E134-G135</f>
        <v>5480</v>
      </c>
      <c r="G134" s="25"/>
      <c r="H134" s="62"/>
      <c r="I134" s="62"/>
      <c r="J134" s="62"/>
      <c r="K134" s="62"/>
      <c r="L134" s="62"/>
      <c r="M134" s="62"/>
      <c r="N134" s="62"/>
      <c r="O134" s="57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6"/>
      <c r="D135" s="61">
        <v>44035</v>
      </c>
      <c r="E135" s="62"/>
      <c r="F135" s="62"/>
      <c r="G135" s="62">
        <v>148027</v>
      </c>
      <c r="H135" s="62"/>
      <c r="I135" s="62"/>
      <c r="J135" s="62"/>
      <c r="K135" s="62"/>
      <c r="L135" s="62"/>
      <c r="M135" s="62"/>
      <c r="N135" s="62"/>
      <c r="O135" s="57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6"/>
      <c r="D136" s="61">
        <v>44034</v>
      </c>
      <c r="E136" s="62">
        <v>141887</v>
      </c>
      <c r="F136" s="62">
        <f>E136-E137</f>
        <v>5782</v>
      </c>
      <c r="G136" s="62"/>
      <c r="H136" s="62"/>
      <c r="I136" s="62">
        <v>2588</v>
      </c>
      <c r="J136" s="62"/>
      <c r="K136" s="62">
        <f>I136-J137</f>
        <v>98</v>
      </c>
      <c r="L136" s="62">
        <f>K136-16</f>
        <v>82</v>
      </c>
      <c r="M136" s="62">
        <v>24671</v>
      </c>
      <c r="N136" s="62">
        <v>922</v>
      </c>
      <c r="O136" s="57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6"/>
      <c r="D137" s="61">
        <v>44033</v>
      </c>
      <c r="E137" s="62">
        <f>136105</f>
        <v>136105</v>
      </c>
      <c r="F137" s="62">
        <v>6293</v>
      </c>
      <c r="G137" s="62">
        <v>5344</v>
      </c>
      <c r="H137" s="62">
        <f>G137-F137</f>
        <v>-949</v>
      </c>
      <c r="I137" s="62"/>
      <c r="J137" s="62">
        <v>2490</v>
      </c>
      <c r="K137" s="62"/>
      <c r="L137" s="62"/>
      <c r="M137" s="62"/>
      <c r="N137" s="62"/>
      <c r="O137" s="57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6"/>
      <c r="D138" s="61">
        <v>44032</v>
      </c>
      <c r="E138" s="62">
        <v>129812</v>
      </c>
      <c r="F138" s="62">
        <v>3070</v>
      </c>
      <c r="G138" s="62">
        <v>3937</v>
      </c>
      <c r="H138" s="62">
        <f>G138-F138</f>
        <v>867</v>
      </c>
      <c r="I138" s="62"/>
      <c r="J138" s="62"/>
      <c r="K138" s="62"/>
      <c r="L138" s="62"/>
      <c r="M138" s="62"/>
      <c r="N138" s="62"/>
      <c r="O138" s="57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6"/>
      <c r="D139" s="61">
        <v>44031</v>
      </c>
      <c r="E139" s="62">
        <v>126742</v>
      </c>
      <c r="F139" s="62">
        <v>4231</v>
      </c>
      <c r="G139" s="62">
        <v>4231</v>
      </c>
      <c r="H139" s="62">
        <f>G139-F139</f>
        <v>0</v>
      </c>
      <c r="I139" s="62"/>
      <c r="J139" s="62"/>
      <c r="K139" s="62"/>
      <c r="L139" s="62"/>
      <c r="M139" s="62"/>
      <c r="N139" s="62"/>
      <c r="O139" s="57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6"/>
      <c r="D140" s="61">
        <v>44030</v>
      </c>
      <c r="E140" s="62">
        <v>122511</v>
      </c>
      <c r="F140" s="62">
        <f>E140-E141</f>
        <v>3223</v>
      </c>
      <c r="G140" s="62">
        <v>3305</v>
      </c>
      <c r="H140" s="62">
        <f>G140-F140</f>
        <v>82</v>
      </c>
      <c r="I140" s="62"/>
      <c r="J140" s="62"/>
      <c r="K140" s="62"/>
      <c r="L140" s="62"/>
      <c r="M140" s="62"/>
      <c r="N140" s="62"/>
      <c r="O140" s="57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3"/>
      <c r="E141" s="63">
        <v>119288</v>
      </c>
      <c r="F141" s="63"/>
      <c r="G141" s="63"/>
      <c r="H141" s="63"/>
      <c r="I141" s="62"/>
      <c r="J141" s="62"/>
      <c r="K141" s="62"/>
      <c r="L141" s="62"/>
      <c r="M141" s="62"/>
      <c r="N141" s="62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6"/>
      <c r="D142" s="111"/>
      <c r="E142" s="112"/>
      <c r="F142" s="112"/>
      <c r="G142" s="113"/>
      <c r="H142" s="64">
        <f>SUM(H137:H141)</f>
        <v>0</v>
      </c>
      <c r="I142" s="62"/>
      <c r="J142" s="62"/>
      <c r="K142" s="62"/>
      <c r="L142" s="62"/>
      <c r="M142" s="62"/>
      <c r="N142" s="62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59"/>
      <c r="E143" s="59"/>
      <c r="F143" s="59"/>
      <c r="G143" s="59"/>
      <c r="H143" s="59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83"/>
  <sheetViews>
    <sheetView topLeftCell="G89" zoomScale="85" zoomScaleNormal="85" workbookViewId="0">
      <selection activeCell="T89" sqref="T1:T104857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0" width="11.42578125" style="51"/>
    <col min="11" max="11" width="11.42578125" style="118"/>
    <col min="12" max="12" width="11.42578125" style="51"/>
    <col min="13" max="16384" width="11.42578125" style="6"/>
  </cols>
  <sheetData>
    <row r="1" spans="1:2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117"/>
      <c r="L1" s="22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168</v>
      </c>
      <c r="S1" s="4" t="s">
        <v>171</v>
      </c>
      <c r="T1" s="4" t="s">
        <v>170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117">
        <f>B2</f>
        <v>1</v>
      </c>
      <c r="L2" s="22"/>
      <c r="M2" s="1"/>
      <c r="N2" s="1">
        <v>1</v>
      </c>
      <c r="O2" s="1">
        <v>0</v>
      </c>
      <c r="P2" s="1">
        <v>0</v>
      </c>
      <c r="Q2" s="1">
        <v>0</v>
      </c>
      <c r="R2" s="23"/>
      <c r="S2" s="4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117"/>
      <c r="L3" s="22"/>
      <c r="M3" s="1"/>
      <c r="N3" s="1">
        <v>1</v>
      </c>
      <c r="O3" s="1">
        <v>0</v>
      </c>
      <c r="P3" s="1">
        <v>0</v>
      </c>
      <c r="Q3" s="1">
        <v>0</v>
      </c>
      <c r="R3" s="1"/>
      <c r="S3" s="4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117"/>
      <c r="L4" s="22"/>
      <c r="M4" s="1"/>
      <c r="N4" s="1">
        <v>2</v>
      </c>
      <c r="O4" s="1">
        <v>0</v>
      </c>
      <c r="P4" s="1">
        <v>0</v>
      </c>
      <c r="Q4" s="1">
        <v>0</v>
      </c>
      <c r="R4" s="1"/>
      <c r="S4" s="4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117"/>
      <c r="L5" s="22"/>
      <c r="M5" s="1"/>
      <c r="N5" s="1">
        <v>8</v>
      </c>
      <c r="O5" s="1">
        <v>0</v>
      </c>
      <c r="P5" s="1">
        <v>0</v>
      </c>
      <c r="Q5" s="1">
        <v>0</v>
      </c>
      <c r="R5" s="1"/>
      <c r="S5" s="4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117"/>
      <c r="L6" s="22"/>
      <c r="M6" s="1"/>
      <c r="N6" s="1">
        <v>9</v>
      </c>
      <c r="O6" s="1">
        <v>0</v>
      </c>
      <c r="P6" s="1">
        <v>0</v>
      </c>
      <c r="Q6" s="1">
        <v>0</v>
      </c>
      <c r="R6" s="1"/>
      <c r="S6" s="4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117"/>
      <c r="L7" s="22"/>
      <c r="M7" s="1"/>
      <c r="N7" s="1">
        <v>12</v>
      </c>
      <c r="O7" s="1">
        <v>0</v>
      </c>
      <c r="P7" s="1">
        <v>0</v>
      </c>
      <c r="Q7" s="1">
        <v>0</v>
      </c>
      <c r="R7" s="1"/>
      <c r="S7" s="4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117"/>
      <c r="L8" s="22"/>
      <c r="M8" s="1"/>
      <c r="N8" s="1">
        <v>17</v>
      </c>
      <c r="O8" s="1">
        <v>0</v>
      </c>
      <c r="P8" s="1">
        <v>0</v>
      </c>
      <c r="Q8" s="1">
        <v>0</v>
      </c>
      <c r="R8" s="1"/>
      <c r="S8" s="4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117"/>
      <c r="L9" s="22"/>
      <c r="M9" s="1"/>
      <c r="N9" s="1">
        <v>19</v>
      </c>
      <c r="O9" s="1">
        <v>0</v>
      </c>
      <c r="P9" s="1">
        <v>0</v>
      </c>
      <c r="Q9" s="1">
        <v>0</v>
      </c>
      <c r="R9" s="1"/>
      <c r="S9" s="4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117"/>
      <c r="L10" s="22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4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117"/>
      <c r="L11" s="22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4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117"/>
      <c r="L12" s="22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4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117"/>
      <c r="L13" s="22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4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117"/>
      <c r="L14" s="22"/>
      <c r="M14" s="1"/>
      <c r="N14" s="1">
        <v>48</v>
      </c>
      <c r="O14" s="1">
        <v>8</v>
      </c>
      <c r="P14" s="1">
        <v>0</v>
      </c>
      <c r="Q14" s="1">
        <v>0</v>
      </c>
      <c r="R14" s="94">
        <f t="shared" ref="R14:R77" si="0">AVERAGE(B8:B14)/AVERAGE(B7:B13)</f>
        <v>1.2222222222222221</v>
      </c>
      <c r="S14" s="101">
        <f t="shared" ref="S14:S77" si="1">G14/(C14-E14-F14)</f>
        <v>0</v>
      </c>
      <c r="T14" s="101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117"/>
      <c r="L15" s="22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94">
        <f t="shared" si="0"/>
        <v>1.0909090909090908</v>
      </c>
      <c r="S15" s="101">
        <f t="shared" si="1"/>
        <v>0</v>
      </c>
      <c r="T15" s="101">
        <f t="shared" ref="T15:T78" si="2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117"/>
      <c r="L16" s="22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94">
        <f t="shared" si="0"/>
        <v>1.2291666666666667</v>
      </c>
      <c r="S16" s="101">
        <f t="shared" si="1"/>
        <v>0</v>
      </c>
      <c r="T16" s="101">
        <f t="shared" si="2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117"/>
      <c r="L17" s="22">
        <v>562</v>
      </c>
      <c r="M17" s="1">
        <v>562</v>
      </c>
      <c r="N17" s="1">
        <v>80</v>
      </c>
      <c r="O17" s="1">
        <v>16</v>
      </c>
      <c r="P17" s="1">
        <v>0</v>
      </c>
      <c r="Q17" s="1">
        <v>1</v>
      </c>
      <c r="R17" s="94">
        <f t="shared" si="0"/>
        <v>1.2881355932203391</v>
      </c>
      <c r="S17" s="101">
        <f t="shared" si="1"/>
        <v>0</v>
      </c>
      <c r="T17" s="101">
        <f t="shared" si="2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117"/>
      <c r="L18" s="22">
        <v>705</v>
      </c>
      <c r="M18" s="1">
        <v>705</v>
      </c>
      <c r="N18" s="1">
        <v>100</v>
      </c>
      <c r="O18" s="1">
        <v>22</v>
      </c>
      <c r="P18" s="1">
        <v>0</v>
      </c>
      <c r="Q18" s="1">
        <v>6</v>
      </c>
      <c r="R18" s="94">
        <f t="shared" si="0"/>
        <v>1.2763157894736843</v>
      </c>
      <c r="S18" s="101">
        <f t="shared" si="1"/>
        <v>0</v>
      </c>
      <c r="T18" s="101">
        <f t="shared" si="2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117"/>
      <c r="L19" s="22">
        <v>872</v>
      </c>
      <c r="M19" s="1">
        <v>872</v>
      </c>
      <c r="N19" s="1">
        <v>122</v>
      </c>
      <c r="O19" s="1">
        <v>26</v>
      </c>
      <c r="P19" s="1">
        <v>0</v>
      </c>
      <c r="Q19" s="1">
        <v>10</v>
      </c>
      <c r="R19" s="94">
        <f t="shared" si="0"/>
        <v>1.2783505154639176</v>
      </c>
      <c r="S19" s="101">
        <f t="shared" si="1"/>
        <v>0</v>
      </c>
      <c r="T19" s="101">
        <f t="shared" si="2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117"/>
      <c r="L20" s="22">
        <v>1028</v>
      </c>
      <c r="M20" s="1">
        <v>1028</v>
      </c>
      <c r="N20" s="1">
        <v>167</v>
      </c>
      <c r="O20" s="1">
        <v>38</v>
      </c>
      <c r="P20" s="1">
        <v>0</v>
      </c>
      <c r="Q20" s="1">
        <v>20</v>
      </c>
      <c r="R20" s="94">
        <f t="shared" si="0"/>
        <v>1.4516129032258065</v>
      </c>
      <c r="S20" s="101">
        <f t="shared" si="1"/>
        <v>0</v>
      </c>
      <c r="T20" s="101">
        <f t="shared" si="2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117"/>
      <c r="L21" s="22">
        <v>1271</v>
      </c>
      <c r="M21" s="1">
        <v>1271</v>
      </c>
      <c r="N21" s="1">
        <v>189</v>
      </c>
      <c r="O21" s="1">
        <v>59</v>
      </c>
      <c r="P21" s="1">
        <v>1</v>
      </c>
      <c r="Q21" s="1">
        <v>16</v>
      </c>
      <c r="R21" s="94">
        <f t="shared" si="0"/>
        <v>1.1666666666666665</v>
      </c>
      <c r="S21" s="101">
        <f t="shared" si="1"/>
        <v>0</v>
      </c>
      <c r="T21" s="101">
        <f t="shared" si="2"/>
        <v>1.5037593984962405E-2</v>
      </c>
    </row>
    <row r="22" spans="1:2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117"/>
      <c r="L22" s="22">
        <v>1453</v>
      </c>
      <c r="M22" s="1">
        <v>1453</v>
      </c>
      <c r="N22" s="1">
        <v>206</v>
      </c>
      <c r="O22" s="1">
        <v>64</v>
      </c>
      <c r="P22" s="1">
        <v>1</v>
      </c>
      <c r="Q22" s="1">
        <v>30</v>
      </c>
      <c r="R22" s="94">
        <f t="shared" si="0"/>
        <v>1.1285714285714286</v>
      </c>
      <c r="S22" s="101">
        <f t="shared" si="1"/>
        <v>0</v>
      </c>
      <c r="T22" s="101">
        <f t="shared" si="2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117"/>
      <c r="L23" s="22">
        <v>1453</v>
      </c>
      <c r="M23" s="1">
        <v>1453</v>
      </c>
      <c r="N23" s="1">
        <v>247</v>
      </c>
      <c r="O23" s="1">
        <v>84</v>
      </c>
      <c r="P23" s="1">
        <v>1</v>
      </c>
      <c r="Q23" s="1">
        <v>53</v>
      </c>
      <c r="R23" s="94">
        <f t="shared" si="0"/>
        <v>1.3080168776371308</v>
      </c>
      <c r="S23" s="101">
        <f t="shared" si="1"/>
        <v>0</v>
      </c>
      <c r="T23" s="101">
        <f t="shared" si="2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117"/>
      <c r="L24" s="22">
        <v>1946</v>
      </c>
      <c r="M24" s="1">
        <v>1946</v>
      </c>
      <c r="N24" s="1">
        <v>250</v>
      </c>
      <c r="O24" s="1">
        <v>102</v>
      </c>
      <c r="P24" s="1">
        <v>1</v>
      </c>
      <c r="Q24" s="1">
        <v>149</v>
      </c>
      <c r="R24" s="94">
        <f t="shared" si="0"/>
        <v>1.3161290322580645</v>
      </c>
      <c r="S24" s="101">
        <f t="shared" si="1"/>
        <v>0</v>
      </c>
      <c r="T24" s="101">
        <f t="shared" si="2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117"/>
      <c r="L25" s="22">
        <v>2558</v>
      </c>
      <c r="M25" s="1">
        <v>2558</v>
      </c>
      <c r="N25" s="1">
        <v>287</v>
      </c>
      <c r="O25" s="1">
        <v>126</v>
      </c>
      <c r="P25" s="1">
        <v>1</v>
      </c>
      <c r="Q25" s="1">
        <v>175</v>
      </c>
      <c r="R25" s="94">
        <f t="shared" si="0"/>
        <v>1.1372549019607845</v>
      </c>
      <c r="S25" s="101">
        <f t="shared" si="1"/>
        <v>4.9800796812749001E-2</v>
      </c>
      <c r="T25" s="101">
        <f t="shared" si="2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117"/>
      <c r="L26" s="22">
        <v>2817</v>
      </c>
      <c r="M26" s="1">
        <v>2817</v>
      </c>
      <c r="N26" s="1">
        <v>387</v>
      </c>
      <c r="O26" s="1">
        <v>167</v>
      </c>
      <c r="P26" s="1">
        <v>1</v>
      </c>
      <c r="Q26" s="1">
        <v>135</v>
      </c>
      <c r="R26" s="94">
        <f t="shared" si="0"/>
        <v>1.1530172413793103</v>
      </c>
      <c r="S26" s="101">
        <f t="shared" si="1"/>
        <v>0</v>
      </c>
      <c r="T26" s="101">
        <f t="shared" si="2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117"/>
      <c r="L27" s="22">
        <v>3215</v>
      </c>
      <c r="M27" s="1">
        <v>3215</v>
      </c>
      <c r="N27" s="1">
        <v>408</v>
      </c>
      <c r="O27" s="1">
        <v>185</v>
      </c>
      <c r="P27" s="1">
        <v>1</v>
      </c>
      <c r="Q27" s="1">
        <v>151</v>
      </c>
      <c r="R27" s="94">
        <f t="shared" si="0"/>
        <v>0.97757009345794377</v>
      </c>
      <c r="S27" s="101">
        <f t="shared" si="1"/>
        <v>6.9291338582677164E-2</v>
      </c>
      <c r="T27" s="101">
        <f t="shared" si="2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117"/>
      <c r="L28" s="22">
        <v>3580</v>
      </c>
      <c r="M28" s="1">
        <v>3580</v>
      </c>
      <c r="N28" s="1">
        <v>442</v>
      </c>
      <c r="O28" s="1">
        <v>207</v>
      </c>
      <c r="P28" s="1">
        <v>1</v>
      </c>
      <c r="Q28" s="1">
        <v>170</v>
      </c>
      <c r="R28" s="94">
        <f t="shared" si="0"/>
        <v>1.0650095602294456</v>
      </c>
      <c r="S28" s="101">
        <f t="shared" si="1"/>
        <v>9.2657342657342656E-2</v>
      </c>
      <c r="T28" s="101">
        <f t="shared" si="2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117"/>
      <c r="L29" s="22">
        <v>4065</v>
      </c>
      <c r="M29" s="1">
        <v>4065</v>
      </c>
      <c r="N29" s="1">
        <v>489</v>
      </c>
      <c r="O29" s="1">
        <v>207</v>
      </c>
      <c r="P29" s="1">
        <v>1</v>
      </c>
      <c r="Q29" s="1">
        <v>269</v>
      </c>
      <c r="R29" s="94">
        <f t="shared" si="0"/>
        <v>1.1974865350089767</v>
      </c>
      <c r="S29" s="101">
        <f t="shared" si="1"/>
        <v>7.8459343794579167E-2</v>
      </c>
      <c r="T29" s="101">
        <f t="shared" si="2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117"/>
      <c r="L30" s="22">
        <v>4597</v>
      </c>
      <c r="M30" s="1">
        <v>4597</v>
      </c>
      <c r="N30" s="1">
        <v>529</v>
      </c>
      <c r="O30" s="1">
        <v>295</v>
      </c>
      <c r="P30" s="1">
        <v>1</v>
      </c>
      <c r="Q30" s="1">
        <v>229</v>
      </c>
      <c r="R30" s="94">
        <f t="shared" si="0"/>
        <v>1.0029985007496252</v>
      </c>
      <c r="S30" s="101">
        <f t="shared" si="1"/>
        <v>7.0694087403598976E-2</v>
      </c>
      <c r="T30" s="101">
        <f t="shared" si="2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117"/>
      <c r="L31" s="22">
        <v>5144</v>
      </c>
      <c r="M31" s="1">
        <v>5144</v>
      </c>
      <c r="N31" s="1">
        <v>580</v>
      </c>
      <c r="O31" s="1">
        <v>349</v>
      </c>
      <c r="P31" s="1">
        <v>1</v>
      </c>
      <c r="Q31" s="1">
        <v>203</v>
      </c>
      <c r="R31" s="94">
        <f t="shared" si="0"/>
        <v>0.94319880418535129</v>
      </c>
      <c r="S31" s="101">
        <f t="shared" si="1"/>
        <v>8.5308056872037921E-2</v>
      </c>
      <c r="T31" s="101">
        <f t="shared" si="2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117"/>
      <c r="L32" s="22">
        <v>6120</v>
      </c>
      <c r="M32" s="1">
        <v>6120</v>
      </c>
      <c r="N32" s="1">
        <v>622</v>
      </c>
      <c r="O32" s="1">
        <v>397</v>
      </c>
      <c r="P32" s="1">
        <v>103</v>
      </c>
      <c r="Q32" s="1">
        <v>143</v>
      </c>
      <c r="R32" s="94">
        <f t="shared" si="0"/>
        <v>1.0713153724247226</v>
      </c>
      <c r="S32" s="101">
        <f t="shared" si="1"/>
        <v>8.5239085239085244E-2</v>
      </c>
      <c r="T32" s="101">
        <f t="shared" si="2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117"/>
      <c r="L33" s="22">
        <v>7135</v>
      </c>
      <c r="M33" s="1">
        <v>7135</v>
      </c>
      <c r="N33" s="1">
        <v>656</v>
      </c>
      <c r="O33" s="1">
        <v>460</v>
      </c>
      <c r="P33" s="1">
        <v>113</v>
      </c>
      <c r="Q33" s="1">
        <v>124</v>
      </c>
      <c r="R33" s="94">
        <f t="shared" si="0"/>
        <v>0.98076923076923073</v>
      </c>
      <c r="S33" s="101">
        <f t="shared" si="1"/>
        <v>8.3333333333333329E-2</v>
      </c>
      <c r="T33" s="101">
        <f t="shared" si="2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117"/>
      <c r="L34" s="22">
        <v>7494</v>
      </c>
      <c r="M34" s="1">
        <v>7888</v>
      </c>
      <c r="N34" s="1">
        <v>674</v>
      </c>
      <c r="O34" s="1">
        <v>490</v>
      </c>
      <c r="P34" s="1">
        <v>119</v>
      </c>
      <c r="Q34" s="1">
        <v>168</v>
      </c>
      <c r="R34" s="94">
        <f t="shared" si="0"/>
        <v>1.0648567119155357</v>
      </c>
      <c r="S34" s="101">
        <f t="shared" si="1"/>
        <v>7.7127659574468085E-2</v>
      </c>
      <c r="T34" s="101">
        <f t="shared" si="2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117"/>
      <c r="L35" s="22">
        <v>8125</v>
      </c>
      <c r="M35" s="1">
        <v>8508</v>
      </c>
      <c r="N35" s="1">
        <v>695</v>
      </c>
      <c r="O35" s="1">
        <v>536</v>
      </c>
      <c r="P35" s="1">
        <v>148</v>
      </c>
      <c r="Q35" s="1">
        <v>175</v>
      </c>
      <c r="R35" s="94">
        <f t="shared" si="0"/>
        <v>1.0396600566572238</v>
      </c>
      <c r="S35" s="101">
        <f t="shared" si="1"/>
        <v>7.945900253592561E-2</v>
      </c>
      <c r="T35" s="101">
        <f t="shared" si="2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117"/>
      <c r="L36" s="22">
        <v>8707</v>
      </c>
      <c r="M36" s="1">
        <v>9165</v>
      </c>
      <c r="N36" s="1">
        <v>718</v>
      </c>
      <c r="O36" s="1">
        <v>563</v>
      </c>
      <c r="P36" s="1">
        <v>175</v>
      </c>
      <c r="Q36" s="1">
        <v>172</v>
      </c>
      <c r="R36" s="94">
        <f t="shared" si="0"/>
        <v>0.90190735694822888</v>
      </c>
      <c r="S36" s="101">
        <f t="shared" si="1"/>
        <v>7.7607113985448672E-2</v>
      </c>
      <c r="T36" s="101">
        <f t="shared" si="2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117"/>
      <c r="L37" s="22">
        <v>10020</v>
      </c>
      <c r="M37" s="1">
        <v>10438</v>
      </c>
      <c r="N37" s="1">
        <v>738</v>
      </c>
      <c r="O37" s="1">
        <v>588</v>
      </c>
      <c r="P37" s="1">
        <v>205</v>
      </c>
      <c r="Q37" s="1">
        <v>184</v>
      </c>
      <c r="R37" s="94">
        <f t="shared" si="0"/>
        <v>0.99848942598187318</v>
      </c>
      <c r="S37" s="101">
        <f t="shared" si="1"/>
        <v>7.5558982266769464E-2</v>
      </c>
      <c r="T37" s="101">
        <f t="shared" si="2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117"/>
      <c r="L38" s="22">
        <v>11385</v>
      </c>
      <c r="M38" s="1">
        <v>11835</v>
      </c>
      <c r="N38" s="1">
        <v>767</v>
      </c>
      <c r="O38" s="1">
        <v>618</v>
      </c>
      <c r="P38" s="1">
        <v>224</v>
      </c>
      <c r="Q38" s="1">
        <v>186</v>
      </c>
      <c r="R38" s="94">
        <f t="shared" si="0"/>
        <v>1.0015128593040847</v>
      </c>
      <c r="S38" s="101">
        <f t="shared" si="1"/>
        <v>7.179487179487179E-2</v>
      </c>
      <c r="T38" s="101">
        <f t="shared" si="2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117"/>
      <c r="L39" s="22"/>
      <c r="M39" s="1">
        <v>12983</v>
      </c>
      <c r="N39" s="1">
        <v>785</v>
      </c>
      <c r="O39" s="1">
        <v>641</v>
      </c>
      <c r="P39" s="1">
        <v>261</v>
      </c>
      <c r="Q39" s="1">
        <v>207</v>
      </c>
      <c r="R39" s="94">
        <f t="shared" si="0"/>
        <v>0.95015105740181272</v>
      </c>
      <c r="S39" s="101">
        <f t="shared" si="1"/>
        <v>6.805555555555555E-2</v>
      </c>
      <c r="T39" s="101">
        <f t="shared" si="2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117">
        <f t="shared" ref="K40:K103" si="3">B40/H40</f>
        <v>4.9150485436893203E-2</v>
      </c>
      <c r="L40" s="22">
        <v>13584</v>
      </c>
      <c r="M40" s="1">
        <v>14150</v>
      </c>
      <c r="N40" s="1">
        <v>790</v>
      </c>
      <c r="O40" s="1">
        <v>672</v>
      </c>
      <c r="P40" s="1">
        <v>290</v>
      </c>
      <c r="Q40" s="1">
        <v>223</v>
      </c>
      <c r="R40" s="94">
        <f t="shared" si="0"/>
        <v>0.98887122416534179</v>
      </c>
      <c r="S40" s="101">
        <f t="shared" si="1"/>
        <v>7.9146593255333797E-2</v>
      </c>
      <c r="T40" s="101">
        <f t="shared" si="2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117">
        <f t="shared" si="3"/>
        <v>9.6476025418833045E-2</v>
      </c>
      <c r="L41" s="22">
        <v>15016</v>
      </c>
      <c r="M41" s="1">
        <v>15480</v>
      </c>
      <c r="N41" s="1">
        <v>816</v>
      </c>
      <c r="O41" s="1">
        <v>712</v>
      </c>
      <c r="P41" s="1">
        <v>304</v>
      </c>
      <c r="Q41" s="1">
        <v>310</v>
      </c>
      <c r="R41" s="94">
        <f t="shared" si="0"/>
        <v>1.1109324758842443</v>
      </c>
      <c r="S41" s="101">
        <f t="shared" si="1"/>
        <v>5.2365930599369087E-2</v>
      </c>
      <c r="T41" s="101">
        <f t="shared" si="2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117">
        <f t="shared" si="3"/>
        <v>4.5993031358885016E-2</v>
      </c>
      <c r="L42" s="22">
        <v>15939</v>
      </c>
      <c r="M42" s="1">
        <v>16416</v>
      </c>
      <c r="N42" s="1">
        <v>821</v>
      </c>
      <c r="O42" s="1">
        <v>766</v>
      </c>
      <c r="P42" s="1">
        <v>318</v>
      </c>
      <c r="Q42" s="1">
        <v>303</v>
      </c>
      <c r="R42" s="94">
        <f t="shared" si="0"/>
        <v>0.94645441389290885</v>
      </c>
      <c r="S42" s="101">
        <f t="shared" si="1"/>
        <v>7.07133917396746E-2</v>
      </c>
      <c r="T42" s="101">
        <f t="shared" si="2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117">
        <f t="shared" si="3"/>
        <v>4.2803970223325064E-2</v>
      </c>
      <c r="L43" s="22">
        <v>17245</v>
      </c>
      <c r="M43" s="1">
        <v>17724</v>
      </c>
      <c r="N43" s="1">
        <v>830</v>
      </c>
      <c r="O43" s="1">
        <v>790</v>
      </c>
      <c r="P43" s="1">
        <v>354</v>
      </c>
      <c r="Q43" s="1">
        <v>303</v>
      </c>
      <c r="R43" s="94">
        <f t="shared" si="0"/>
        <v>0.99235474006116198</v>
      </c>
      <c r="S43" s="101">
        <f t="shared" si="1"/>
        <v>7.160493827160494E-2</v>
      </c>
      <c r="T43" s="101">
        <f t="shared" si="2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117">
        <f t="shared" si="3"/>
        <v>0.10579987253027406</v>
      </c>
      <c r="L44" s="22">
        <v>18415</v>
      </c>
      <c r="M44" s="1">
        <v>18901</v>
      </c>
      <c r="N44" s="1">
        <v>833</v>
      </c>
      <c r="O44" s="1">
        <v>857</v>
      </c>
      <c r="P44" s="1">
        <v>393</v>
      </c>
      <c r="Q44" s="1">
        <v>360</v>
      </c>
      <c r="R44" s="94">
        <f t="shared" si="0"/>
        <v>1.1217257318952234</v>
      </c>
      <c r="S44" s="101">
        <f t="shared" si="1"/>
        <v>6.7164179104477612E-2</v>
      </c>
      <c r="T44" s="101">
        <f t="shared" si="2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117">
        <f t="shared" si="3"/>
        <v>6.1449831973115696E-2</v>
      </c>
      <c r="L45" s="22">
        <v>20148</v>
      </c>
      <c r="M45" s="1">
        <v>20645</v>
      </c>
      <c r="N45" s="1">
        <v>840</v>
      </c>
      <c r="O45" s="1">
        <v>903</v>
      </c>
      <c r="P45" s="1">
        <v>425</v>
      </c>
      <c r="Q45" s="1">
        <v>403</v>
      </c>
      <c r="R45" s="94">
        <f t="shared" si="0"/>
        <v>1.0659340659340659</v>
      </c>
      <c r="S45" s="101">
        <f t="shared" si="1"/>
        <v>6.6192560175054704E-2</v>
      </c>
      <c r="T45" s="101">
        <f t="shared" si="2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117">
        <f t="shared" si="3"/>
        <v>4.4687642498860008E-2</v>
      </c>
      <c r="L46" s="22">
        <v>21802</v>
      </c>
      <c r="M46" s="1">
        <v>22310</v>
      </c>
      <c r="N46" s="1">
        <v>845</v>
      </c>
      <c r="O46" s="1">
        <v>951</v>
      </c>
      <c r="P46" s="1">
        <v>448</v>
      </c>
      <c r="Q46" s="1">
        <v>425</v>
      </c>
      <c r="R46" s="94">
        <f t="shared" si="0"/>
        <v>0.99871134020618546</v>
      </c>
      <c r="S46" s="101">
        <f t="shared" si="1"/>
        <v>6.6985645933014357E-2</v>
      </c>
      <c r="T46" s="101">
        <f t="shared" si="2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117">
        <f t="shared" si="3"/>
        <v>3.883071553228621E-2</v>
      </c>
      <c r="L47" s="22">
        <v>23291</v>
      </c>
      <c r="M47" s="1">
        <v>23796</v>
      </c>
      <c r="N47" s="1">
        <v>851</v>
      </c>
      <c r="O47" s="1">
        <v>997</v>
      </c>
      <c r="P47" s="1">
        <v>474</v>
      </c>
      <c r="Q47" s="1">
        <v>436</v>
      </c>
      <c r="R47" s="94">
        <f t="shared" si="0"/>
        <v>1.0103225806451614</v>
      </c>
      <c r="S47" s="101">
        <f t="shared" si="1"/>
        <v>6.5329218106995879E-2</v>
      </c>
      <c r="T47" s="101">
        <f t="shared" si="2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117">
        <f t="shared" si="3"/>
        <v>4.576271186440678E-2</v>
      </c>
      <c r="L48" s="22">
        <v>24756</v>
      </c>
      <c r="M48" s="1">
        <v>25259</v>
      </c>
      <c r="N48" s="1">
        <v>856</v>
      </c>
      <c r="O48" s="1">
        <v>1184</v>
      </c>
      <c r="P48" s="1">
        <v>496</v>
      </c>
      <c r="Q48" s="1">
        <v>303</v>
      </c>
      <c r="R48" s="94">
        <f t="shared" si="0"/>
        <v>0.89016602809706258</v>
      </c>
      <c r="S48" s="101">
        <f t="shared" si="1"/>
        <v>6.1561561561561562E-2</v>
      </c>
      <c r="T48" s="101">
        <f t="shared" si="2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117">
        <f t="shared" si="3"/>
        <v>5.4956896551724137E-2</v>
      </c>
      <c r="L49" s="22">
        <v>26122</v>
      </c>
      <c r="M49" s="1">
        <v>26658</v>
      </c>
      <c r="N49" s="1">
        <v>858</v>
      </c>
      <c r="O49" s="1">
        <v>1235</v>
      </c>
      <c r="P49" s="1">
        <v>538</v>
      </c>
      <c r="Q49" s="1">
        <v>310</v>
      </c>
      <c r="R49" s="94">
        <f t="shared" si="0"/>
        <v>1.0516499282639884</v>
      </c>
      <c r="S49" s="101">
        <f t="shared" si="1"/>
        <v>6.0869565217391307E-2</v>
      </c>
      <c r="T49" s="101">
        <f t="shared" si="2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117">
        <f t="shared" si="3"/>
        <v>4.405286343612335E-2</v>
      </c>
      <c r="L50" s="22">
        <v>27732</v>
      </c>
      <c r="M50" s="1">
        <v>28298</v>
      </c>
      <c r="N50" s="1">
        <v>863</v>
      </c>
      <c r="O50" s="1">
        <v>1293</v>
      </c>
      <c r="P50" s="1">
        <v>576</v>
      </c>
      <c r="Q50" s="1">
        <v>299</v>
      </c>
      <c r="R50" s="94">
        <f t="shared" si="0"/>
        <v>1.028649386084584</v>
      </c>
      <c r="S50" s="101">
        <f t="shared" si="1"/>
        <v>6.2957540263543194E-2</v>
      </c>
      <c r="T50" s="101">
        <f t="shared" si="2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117">
        <f t="shared" si="3"/>
        <v>4.3179212839128775E-2</v>
      </c>
      <c r="L51" s="22">
        <v>29829</v>
      </c>
      <c r="M51" s="1">
        <v>30362</v>
      </c>
      <c r="N51" s="1">
        <v>866</v>
      </c>
      <c r="O51" s="1">
        <v>1346</v>
      </c>
      <c r="P51" s="1">
        <v>618</v>
      </c>
      <c r="Q51" s="1">
        <v>314</v>
      </c>
      <c r="R51" s="94">
        <f t="shared" si="0"/>
        <v>0.92970822281167109</v>
      </c>
      <c r="S51" s="101">
        <f t="shared" si="1"/>
        <v>6.1763319189061763E-2</v>
      </c>
      <c r="T51" s="101">
        <f t="shared" si="2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117">
        <f t="shared" si="3"/>
        <v>5.6293979671618449E-2</v>
      </c>
      <c r="L52" s="22">
        <v>31845</v>
      </c>
      <c r="M52" s="1">
        <v>32414</v>
      </c>
      <c r="N52" s="1">
        <v>870</v>
      </c>
      <c r="O52" s="1">
        <v>1408</v>
      </c>
      <c r="P52" s="1">
        <v>669</v>
      </c>
      <c r="Q52" s="1">
        <v>341</v>
      </c>
      <c r="R52" s="94">
        <f t="shared" si="0"/>
        <v>1.0228245363766049</v>
      </c>
      <c r="S52" s="101">
        <f t="shared" si="1"/>
        <v>6.1538461538461542E-2</v>
      </c>
      <c r="T52" s="101">
        <f t="shared" si="2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117">
        <f t="shared" si="3"/>
        <v>5.1255230125523014E-2</v>
      </c>
      <c r="L53" s="22">
        <v>33874</v>
      </c>
      <c r="M53" s="1">
        <v>34431</v>
      </c>
      <c r="N53" s="1">
        <v>875</v>
      </c>
      <c r="O53" s="1">
        <v>1490</v>
      </c>
      <c r="P53" s="1">
        <v>722</v>
      </c>
      <c r="Q53" s="1">
        <v>348</v>
      </c>
      <c r="R53" s="94">
        <f t="shared" si="0"/>
        <v>1.0683403068340307</v>
      </c>
      <c r="S53" s="101">
        <f t="shared" si="1"/>
        <v>6.1464690496948561E-2</v>
      </c>
      <c r="T53" s="101">
        <f t="shared" si="2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117">
        <f t="shared" si="3"/>
        <v>6.25E-2</v>
      </c>
      <c r="L54" s="22">
        <v>36067</v>
      </c>
      <c r="M54" s="1">
        <v>36610</v>
      </c>
      <c r="N54" s="1">
        <v>887</v>
      </c>
      <c r="O54" s="1">
        <v>1562</v>
      </c>
      <c r="P54" s="1">
        <v>755</v>
      </c>
      <c r="Q54" s="1">
        <v>403</v>
      </c>
      <c r="R54" s="94">
        <f t="shared" si="0"/>
        <v>1.1083550913838121</v>
      </c>
      <c r="S54" s="101">
        <f t="shared" si="1"/>
        <v>5.9975010412328195E-2</v>
      </c>
      <c r="T54" s="101">
        <f t="shared" si="2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117">
        <f t="shared" si="3"/>
        <v>6.9227691076430578E-2</v>
      </c>
      <c r="L55" s="22">
        <v>37654</v>
      </c>
      <c r="M55" s="1">
        <v>38215</v>
      </c>
      <c r="N55" s="1">
        <v>888</v>
      </c>
      <c r="O55" s="1">
        <v>1641</v>
      </c>
      <c r="P55" s="1">
        <v>797</v>
      </c>
      <c r="Q55" s="1">
        <v>454</v>
      </c>
      <c r="R55" s="94">
        <f t="shared" si="0"/>
        <v>1.1083627797408715</v>
      </c>
      <c r="S55" s="101">
        <f t="shared" si="1"/>
        <v>5.5868167202572344E-2</v>
      </c>
      <c r="T55" s="101">
        <f t="shared" si="2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117">
        <f t="shared" si="3"/>
        <v>5.6140350877192984E-2</v>
      </c>
      <c r="L56" s="22">
        <v>39420</v>
      </c>
      <c r="M56" s="1">
        <v>39990</v>
      </c>
      <c r="N56" s="1">
        <v>900</v>
      </c>
      <c r="O56" s="1">
        <v>1684</v>
      </c>
      <c r="P56" s="1">
        <v>829</v>
      </c>
      <c r="Q56" s="1">
        <v>479</v>
      </c>
      <c r="R56" s="94">
        <f t="shared" si="0"/>
        <v>1.0106269925611053</v>
      </c>
      <c r="S56" s="101">
        <f t="shared" si="1"/>
        <v>5.8984374999999999E-2</v>
      </c>
      <c r="T56" s="101">
        <f t="shared" si="2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117">
        <f t="shared" si="3"/>
        <v>6.5294117647058822E-2</v>
      </c>
      <c r="L57" s="22">
        <v>40959</v>
      </c>
      <c r="M57" s="1">
        <v>41559</v>
      </c>
      <c r="N57" s="1">
        <v>905</v>
      </c>
      <c r="O57" s="1">
        <v>1725</v>
      </c>
      <c r="P57" s="1">
        <v>897</v>
      </c>
      <c r="Q57" s="1">
        <v>476</v>
      </c>
      <c r="R57" s="94">
        <f t="shared" si="0"/>
        <v>1.0220820189274449</v>
      </c>
      <c r="S57" s="101">
        <f t="shared" si="1"/>
        <v>5.8623298033282902E-2</v>
      </c>
      <c r="T57" s="101">
        <f t="shared" si="2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117">
        <f t="shared" si="3"/>
        <v>5.0447518307567128E-2</v>
      </c>
      <c r="L58" s="22">
        <v>42710</v>
      </c>
      <c r="M58" s="1">
        <v>43322</v>
      </c>
      <c r="N58" s="1">
        <v>909</v>
      </c>
      <c r="O58" s="1">
        <v>1766</v>
      </c>
      <c r="P58" s="1">
        <v>984</v>
      </c>
      <c r="Q58" s="1">
        <v>468</v>
      </c>
      <c r="R58" s="94">
        <f t="shared" si="0"/>
        <v>1.0113168724279835</v>
      </c>
      <c r="S58" s="101">
        <f t="shared" si="1"/>
        <v>5.6451612903225805E-2</v>
      </c>
      <c r="T58" s="101">
        <f t="shared" si="2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117">
        <f t="shared" si="3"/>
        <v>6.0144651693947469E-2</v>
      </c>
      <c r="L59" s="22">
        <v>44828</v>
      </c>
      <c r="M59" s="1">
        <v>45446</v>
      </c>
      <c r="N59" s="1">
        <v>912</v>
      </c>
      <c r="O59" s="1">
        <v>1835</v>
      </c>
      <c r="P59" s="1">
        <v>1041</v>
      </c>
      <c r="Q59" s="1">
        <v>497</v>
      </c>
      <c r="R59" s="94">
        <f t="shared" si="0"/>
        <v>1.0142421159715158</v>
      </c>
      <c r="S59" s="101">
        <f t="shared" si="1"/>
        <v>5.5772646536412077E-2</v>
      </c>
      <c r="T59" s="101">
        <f t="shared" si="2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117">
        <f t="shared" si="3"/>
        <v>5.0263620386643233E-2</v>
      </c>
      <c r="L60" s="22">
        <v>46829</v>
      </c>
      <c r="M60" s="1">
        <v>47467</v>
      </c>
      <c r="N60" s="1">
        <v>915</v>
      </c>
      <c r="O60" s="1">
        <v>1904</v>
      </c>
      <c r="P60" s="1">
        <v>1149</v>
      </c>
      <c r="Q60" s="1">
        <v>460</v>
      </c>
      <c r="R60" s="94">
        <f t="shared" si="0"/>
        <v>0.9959879638916751</v>
      </c>
      <c r="S60" s="101">
        <f t="shared" si="1"/>
        <v>5.3803975325565453E-2</v>
      </c>
      <c r="T60" s="101">
        <f t="shared" si="2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117">
        <f t="shared" si="3"/>
        <v>4.4948630136986301E-2</v>
      </c>
      <c r="L61" s="22">
        <v>48591</v>
      </c>
      <c r="M61" s="1">
        <v>49247</v>
      </c>
      <c r="N61" s="1">
        <v>916</v>
      </c>
      <c r="O61" s="1">
        <v>1949</v>
      </c>
      <c r="P61" s="1">
        <v>1224</v>
      </c>
      <c r="Q61" s="1">
        <v>443</v>
      </c>
      <c r="R61" s="94">
        <f t="shared" si="0"/>
        <v>0.93252769385699896</v>
      </c>
      <c r="S61" s="101">
        <f t="shared" si="1"/>
        <v>5.4904586541680615E-2</v>
      </c>
      <c r="T61" s="101">
        <f t="shared" si="2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117">
        <f t="shared" si="3"/>
        <v>7.6527991782229077E-2</v>
      </c>
      <c r="L62" s="22">
        <v>50098</v>
      </c>
      <c r="M62" s="1">
        <v>50779</v>
      </c>
      <c r="N62" s="1">
        <v>917</v>
      </c>
      <c r="O62" s="1">
        <v>2012</v>
      </c>
      <c r="P62" s="1">
        <v>1267</v>
      </c>
      <c r="Q62" s="1">
        <v>485</v>
      </c>
      <c r="R62" s="94">
        <f t="shared" si="0"/>
        <v>0.97408207343412534</v>
      </c>
      <c r="S62" s="101">
        <f t="shared" si="1"/>
        <v>5.307443365695793E-2</v>
      </c>
      <c r="T62" s="101">
        <f t="shared" si="2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117">
        <f t="shared" si="3"/>
        <v>6.8804275217100863E-2</v>
      </c>
      <c r="L63" s="22">
        <v>51590</v>
      </c>
      <c r="M63" s="1">
        <v>52264</v>
      </c>
      <c r="N63" s="1">
        <v>920</v>
      </c>
      <c r="O63" s="1">
        <v>2076</v>
      </c>
      <c r="P63" s="1">
        <v>1314</v>
      </c>
      <c r="Q63" s="1">
        <v>473</v>
      </c>
      <c r="R63" s="94">
        <f t="shared" si="0"/>
        <v>0.99002217294900219</v>
      </c>
      <c r="S63" s="101">
        <f t="shared" si="1"/>
        <v>4.7157622739018086E-2</v>
      </c>
      <c r="T63" s="101">
        <f t="shared" si="2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117">
        <f t="shared" si="3"/>
        <v>5.7842046718576193E-2</v>
      </c>
      <c r="L64" s="22">
        <v>53203</v>
      </c>
      <c r="M64" s="1">
        <v>53895</v>
      </c>
      <c r="N64" s="1">
        <v>924</v>
      </c>
      <c r="O64" s="1">
        <v>2136</v>
      </c>
      <c r="P64" s="1">
        <v>1378</v>
      </c>
      <c r="Q64" s="1">
        <v>450</v>
      </c>
      <c r="R64" s="94">
        <f t="shared" si="0"/>
        <v>0.9921612541993281</v>
      </c>
      <c r="S64" s="101">
        <f t="shared" si="1"/>
        <v>4.6909667194928686E-2</v>
      </c>
      <c r="T64" s="101">
        <f t="shared" si="2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117">
        <f t="shared" si="3"/>
        <v>5.1597997689641892E-2</v>
      </c>
      <c r="L65" s="22">
        <v>55227</v>
      </c>
      <c r="M65" s="1">
        <v>55893</v>
      </c>
      <c r="N65" s="1">
        <v>929</v>
      </c>
      <c r="O65" s="1">
        <v>2204</v>
      </c>
      <c r="P65" s="1">
        <v>1446</v>
      </c>
      <c r="Q65" s="1">
        <v>442</v>
      </c>
      <c r="R65" s="94">
        <f t="shared" si="0"/>
        <v>1.0112866817155757</v>
      </c>
      <c r="S65" s="101">
        <f t="shared" si="1"/>
        <v>4.4245049504950493E-2</v>
      </c>
      <c r="T65" s="101">
        <f t="shared" si="2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117">
        <f t="shared" si="3"/>
        <v>6.5209850849809223E-2</v>
      </c>
      <c r="L66" s="22">
        <v>57176</v>
      </c>
      <c r="M66" s="1">
        <v>57828</v>
      </c>
      <c r="N66" s="1">
        <v>927</v>
      </c>
      <c r="O66" s="1">
        <v>2292</v>
      </c>
      <c r="P66" s="1">
        <v>1510</v>
      </c>
      <c r="Q66" s="1">
        <v>479</v>
      </c>
      <c r="R66" s="94">
        <f t="shared" si="0"/>
        <v>1.0334821428571428</v>
      </c>
      <c r="S66" s="101">
        <f t="shared" si="1"/>
        <v>4.5290941811637675E-2</v>
      </c>
      <c r="T66" s="101">
        <f t="shared" si="2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117">
        <f t="shared" si="3"/>
        <v>6.0303366629670736E-2</v>
      </c>
      <c r="L67" s="22">
        <v>59080</v>
      </c>
      <c r="M67" s="1">
        <v>59768</v>
      </c>
      <c r="N67" s="1">
        <v>929</v>
      </c>
      <c r="O67" s="1">
        <v>2374</v>
      </c>
      <c r="P67" s="1">
        <v>1595</v>
      </c>
      <c r="Q67" s="1">
        <v>473</v>
      </c>
      <c r="R67" s="94">
        <f t="shared" si="0"/>
        <v>1.0215982721382291</v>
      </c>
      <c r="S67" s="101">
        <f t="shared" si="1"/>
        <v>4.3291284403669722E-2</v>
      </c>
      <c r="T67" s="101">
        <f t="shared" si="2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117">
        <f t="shared" si="3"/>
        <v>8.4865629420084868E-2</v>
      </c>
      <c r="L68" s="22">
        <v>61025</v>
      </c>
      <c r="M68" s="1">
        <v>61703</v>
      </c>
      <c r="N68" s="1">
        <v>931</v>
      </c>
      <c r="O68" s="1">
        <v>2469</v>
      </c>
      <c r="P68" s="1">
        <v>1644</v>
      </c>
      <c r="Q68" s="1">
        <v>567</v>
      </c>
      <c r="R68" s="94">
        <f t="shared" si="0"/>
        <v>1.1427061310782241</v>
      </c>
      <c r="S68" s="101">
        <f t="shared" si="1"/>
        <v>4.3732590529247911E-2</v>
      </c>
      <c r="T68" s="101">
        <f t="shared" si="2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117">
        <f t="shared" si="3"/>
        <v>7.2083879423328959E-2</v>
      </c>
      <c r="L69" s="22">
        <v>62760</v>
      </c>
      <c r="M69" s="1">
        <v>63458</v>
      </c>
      <c r="N69" s="1">
        <v>930</v>
      </c>
      <c r="O69" s="1">
        <v>2530</v>
      </c>
      <c r="P69" s="1">
        <v>1703</v>
      </c>
      <c r="Q69" s="1">
        <v>600</v>
      </c>
      <c r="R69" s="94">
        <f t="shared" si="0"/>
        <v>1.0148011100832564</v>
      </c>
      <c r="S69" s="101">
        <f t="shared" si="1"/>
        <v>4.3022317827372952E-2</v>
      </c>
      <c r="T69" s="101">
        <f t="shared" si="2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117">
        <f t="shared" si="3"/>
        <v>0.1205607476635514</v>
      </c>
      <c r="L70" s="22">
        <v>64104</v>
      </c>
      <c r="M70" s="1">
        <v>64817</v>
      </c>
      <c r="N70" s="1">
        <v>929</v>
      </c>
      <c r="O70" s="1">
        <v>2667</v>
      </c>
      <c r="P70" s="1">
        <v>1768</v>
      </c>
      <c r="Q70" s="1">
        <v>670</v>
      </c>
      <c r="R70" s="94">
        <f t="shared" si="0"/>
        <v>1.1412944393801276</v>
      </c>
      <c r="S70" s="101">
        <f t="shared" si="1"/>
        <v>4.2137718396711203E-2</v>
      </c>
      <c r="T70" s="101">
        <f t="shared" si="2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117">
        <f t="shared" si="3"/>
        <v>0.10213478442863122</v>
      </c>
      <c r="L71" s="22">
        <v>65976</v>
      </c>
      <c r="M71" s="1">
        <v>66709</v>
      </c>
      <c r="N71" s="1">
        <v>929</v>
      </c>
      <c r="O71" s="1">
        <v>2800</v>
      </c>
      <c r="P71" s="1">
        <v>1833</v>
      </c>
      <c r="Q71" s="1">
        <v>716</v>
      </c>
      <c r="R71" s="94">
        <f t="shared" si="0"/>
        <v>1.1118210862619808</v>
      </c>
      <c r="S71" s="101">
        <f t="shared" si="1"/>
        <v>4.1443198439785472E-2</v>
      </c>
      <c r="T71" s="101">
        <f t="shared" si="2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117">
        <f t="shared" si="3"/>
        <v>9.736932012299282E-2</v>
      </c>
      <c r="L72" s="22">
        <v>68237</v>
      </c>
      <c r="M72" s="1">
        <v>68926</v>
      </c>
      <c r="N72" s="1">
        <v>932</v>
      </c>
      <c r="O72" s="1">
        <v>2973</v>
      </c>
      <c r="P72" s="1">
        <v>1923</v>
      </c>
      <c r="Q72" s="1">
        <v>735</v>
      </c>
      <c r="R72" s="94">
        <f t="shared" si="0"/>
        <v>1.1084770114942528</v>
      </c>
      <c r="S72" s="101">
        <f t="shared" si="1"/>
        <v>3.6953242835595777E-2</v>
      </c>
      <c r="T72" s="101">
        <f t="shared" si="2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117">
        <f t="shared" si="3"/>
        <v>9.878086902156924E-2</v>
      </c>
      <c r="L73" s="22">
        <v>70497</v>
      </c>
      <c r="M73" s="1">
        <v>71209</v>
      </c>
      <c r="N73" s="1">
        <v>936</v>
      </c>
      <c r="O73" s="1">
        <v>3109</v>
      </c>
      <c r="P73" s="1">
        <v>2036</v>
      </c>
      <c r="Q73" s="1">
        <v>798</v>
      </c>
      <c r="R73" s="94">
        <f t="shared" si="0"/>
        <v>1.082955281918341</v>
      </c>
      <c r="S73" s="101">
        <f t="shared" si="1"/>
        <v>3.5294117647058823E-2</v>
      </c>
      <c r="T73" s="101">
        <f t="shared" si="2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117">
        <f t="shared" si="3"/>
        <v>7.9192546583850928E-2</v>
      </c>
      <c r="L74" s="22">
        <v>72972</v>
      </c>
      <c r="M74" s="1">
        <v>73709</v>
      </c>
      <c r="N74" s="1">
        <v>935</v>
      </c>
      <c r="O74" s="1">
        <v>3225</v>
      </c>
      <c r="P74" s="1">
        <v>2169</v>
      </c>
      <c r="Q74" s="1">
        <v>806</v>
      </c>
      <c r="R74" s="94">
        <f t="shared" si="0"/>
        <v>1.0550568521843207</v>
      </c>
      <c r="S74" s="101">
        <f t="shared" si="1"/>
        <v>3.4780578898225958E-2</v>
      </c>
      <c r="T74" s="101">
        <f t="shared" si="2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117">
        <f t="shared" si="3"/>
        <v>9.9452291726722403E-2</v>
      </c>
      <c r="L75" s="22">
        <v>75647</v>
      </c>
      <c r="M75" s="1">
        <v>76257</v>
      </c>
      <c r="N75" s="1">
        <v>937</v>
      </c>
      <c r="O75" s="1">
        <v>3367</v>
      </c>
      <c r="P75" s="1">
        <v>2272</v>
      </c>
      <c r="Q75" s="1">
        <v>903</v>
      </c>
      <c r="R75" s="94">
        <f t="shared" si="0"/>
        <v>1.0595575723199091</v>
      </c>
      <c r="S75" s="101">
        <f t="shared" si="1"/>
        <v>3.2904772281542823E-2</v>
      </c>
      <c r="T75" s="101">
        <f t="shared" si="2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117">
        <f t="shared" si="3"/>
        <v>0.11441567529741077</v>
      </c>
      <c r="L76" s="22">
        <v>77581</v>
      </c>
      <c r="M76" s="1">
        <v>78207</v>
      </c>
      <c r="N76" s="1">
        <v>987</v>
      </c>
      <c r="O76" s="1">
        <v>3482</v>
      </c>
      <c r="P76" s="1">
        <v>2372</v>
      </c>
      <c r="Q76" s="1">
        <v>964</v>
      </c>
      <c r="R76" s="94">
        <f t="shared" si="0"/>
        <v>1.0867237687366167</v>
      </c>
      <c r="S76" s="101">
        <f t="shared" si="1"/>
        <v>3.160270880361174E-2</v>
      </c>
      <c r="T76" s="101">
        <f t="shared" si="2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117">
        <f t="shared" si="3"/>
        <v>0.10080490609428899</v>
      </c>
      <c r="L77" s="22">
        <v>79462</v>
      </c>
      <c r="M77" s="1">
        <v>80102</v>
      </c>
      <c r="N77" s="1">
        <v>939</v>
      </c>
      <c r="O77" s="1">
        <v>3561</v>
      </c>
      <c r="P77" s="1">
        <v>2468</v>
      </c>
      <c r="Q77" s="1">
        <v>1100</v>
      </c>
      <c r="R77" s="94">
        <f t="shared" si="0"/>
        <v>1.0024630541871922</v>
      </c>
      <c r="S77" s="101">
        <f t="shared" si="1"/>
        <v>3.125E-2</v>
      </c>
      <c r="T77" s="101">
        <f t="shared" si="2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117">
        <f t="shared" si="3"/>
        <v>0.10802139037433155</v>
      </c>
      <c r="L78" s="22">
        <v>81466</v>
      </c>
      <c r="M78" s="1">
        <v>82123</v>
      </c>
      <c r="N78" s="1">
        <v>939</v>
      </c>
      <c r="O78" s="1">
        <v>3718</v>
      </c>
      <c r="P78" s="1">
        <v>2607</v>
      </c>
      <c r="Q78" s="1">
        <v>1107</v>
      </c>
      <c r="R78" s="94">
        <f t="shared" ref="R78:R141" si="4">AVERAGE(B72:B78)/AVERAGE(B71:B77)</f>
        <v>1.028992628992629</v>
      </c>
      <c r="S78" s="101">
        <f t="shared" ref="S78:S141" si="5">G78/(C78-E78-F78)</f>
        <v>3.0486613249951142E-2</v>
      </c>
      <c r="T78" s="101">
        <f t="shared" si="2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117">
        <f t="shared" si="3"/>
        <v>0.11723768736616702</v>
      </c>
      <c r="L79" s="22">
        <v>84449</v>
      </c>
      <c r="M79" s="1">
        <v>85130</v>
      </c>
      <c r="N79" s="1">
        <v>940</v>
      </c>
      <c r="O79" s="1">
        <v>3879</v>
      </c>
      <c r="P79" s="1">
        <v>2758</v>
      </c>
      <c r="Q79" s="1">
        <v>1232</v>
      </c>
      <c r="R79" s="94">
        <f t="shared" si="4"/>
        <v>1.0730659025787965</v>
      </c>
      <c r="S79" s="101">
        <f t="shared" si="5"/>
        <v>2.9363487142075505E-2</v>
      </c>
      <c r="T79" s="101">
        <f t="shared" ref="T79:T142" si="6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117">
        <f t="shared" si="3"/>
        <v>0.10974762676545496</v>
      </c>
      <c r="L80" s="22">
        <v>87447</v>
      </c>
      <c r="M80" s="1">
        <v>88152</v>
      </c>
      <c r="N80" s="1">
        <v>945</v>
      </c>
      <c r="O80" s="1">
        <v>4068</v>
      </c>
      <c r="P80" s="1">
        <v>2919</v>
      </c>
      <c r="Q80" s="1">
        <v>1351</v>
      </c>
      <c r="R80" s="94">
        <f t="shared" si="4"/>
        <v>1.0703159768580328</v>
      </c>
      <c r="S80" s="101">
        <f t="shared" si="5"/>
        <v>2.924076607387141E-2</v>
      </c>
      <c r="T80" s="101">
        <f t="shared" si="6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117">
        <f t="shared" si="3"/>
        <v>0.14120723469165394</v>
      </c>
      <c r="L81" s="22">
        <v>90667</v>
      </c>
      <c r="M81" s="1">
        <v>91398</v>
      </c>
      <c r="N81" s="1">
        <v>947</v>
      </c>
      <c r="O81" s="1">
        <v>4334</v>
      </c>
      <c r="P81" s="1">
        <v>3154</v>
      </c>
      <c r="Q81" s="1">
        <v>1496</v>
      </c>
      <c r="R81" s="94">
        <f t="shared" si="4"/>
        <v>1.1634095634095636</v>
      </c>
      <c r="S81" s="101">
        <f t="shared" si="5"/>
        <v>2.66542693320936E-2</v>
      </c>
      <c r="T81" s="101">
        <f t="shared" si="6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117">
        <f t="shared" si="3"/>
        <v>0.15557963163596966</v>
      </c>
      <c r="L82" s="22">
        <v>93528</v>
      </c>
      <c r="M82" s="1">
        <v>94282</v>
      </c>
      <c r="N82" s="1">
        <v>948</v>
      </c>
      <c r="O82" s="1">
        <v>4648</v>
      </c>
      <c r="P82" s="1">
        <v>3314</v>
      </c>
      <c r="Q82" s="1">
        <v>1739</v>
      </c>
      <c r="R82" s="94">
        <f t="shared" si="4"/>
        <v>1.1333095067905647</v>
      </c>
      <c r="S82" s="101">
        <f t="shared" si="5"/>
        <v>2.5874962608435536E-2</v>
      </c>
      <c r="T82" s="101">
        <f t="shared" si="6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117">
        <f t="shared" si="3"/>
        <v>0.19971631205673759</v>
      </c>
      <c r="L83" s="22">
        <v>95859</v>
      </c>
      <c r="M83" s="1">
        <v>96632</v>
      </c>
      <c r="N83" s="1">
        <v>951</v>
      </c>
      <c r="O83" s="1">
        <v>4955</v>
      </c>
      <c r="P83" s="1">
        <v>3540</v>
      </c>
      <c r="Q83" s="1">
        <v>1907</v>
      </c>
      <c r="R83" s="94">
        <f t="shared" si="4"/>
        <v>1.1188899400819929</v>
      </c>
      <c r="S83" s="101">
        <f t="shared" si="5"/>
        <v>2.5222965440356744E-2</v>
      </c>
      <c r="T83" s="101">
        <f t="shared" si="6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117">
        <f t="shared" si="3"/>
        <v>0.17851851851851852</v>
      </c>
      <c r="L84" s="22">
        <v>98352</v>
      </c>
      <c r="M84" s="1">
        <v>99145</v>
      </c>
      <c r="N84" s="1">
        <v>955</v>
      </c>
      <c r="O84" s="1">
        <v>5302</v>
      </c>
      <c r="P84" s="1">
        <v>3766</v>
      </c>
      <c r="Q84" s="1">
        <v>2053</v>
      </c>
      <c r="R84" s="94">
        <f t="shared" si="4"/>
        <v>1.1296505073280723</v>
      </c>
      <c r="S84" s="101">
        <f t="shared" si="5"/>
        <v>2.3737704918032787E-2</v>
      </c>
      <c r="T84" s="101">
        <f t="shared" si="6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117">
        <f t="shared" si="3"/>
        <v>0.1728240450845335</v>
      </c>
      <c r="L85" s="22">
        <v>100639</v>
      </c>
      <c r="M85" s="1">
        <v>101348</v>
      </c>
      <c r="N85" s="1">
        <v>956</v>
      </c>
      <c r="O85" s="1">
        <v>5563</v>
      </c>
      <c r="P85" s="1">
        <v>4057</v>
      </c>
      <c r="Q85" s="1">
        <v>2039</v>
      </c>
      <c r="R85" s="94">
        <f t="shared" si="4"/>
        <v>1.062125748502994</v>
      </c>
      <c r="S85" s="101">
        <f t="shared" si="5"/>
        <v>2.5394045534150613E-2</v>
      </c>
      <c r="T85" s="101">
        <f t="shared" si="6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117">
        <f t="shared" si="3"/>
        <v>0.1687289088863892</v>
      </c>
      <c r="L86" s="22">
        <v>103173</v>
      </c>
      <c r="M86" s="1">
        <v>103900</v>
      </c>
      <c r="N86" s="3">
        <v>959</v>
      </c>
      <c r="O86" s="3">
        <v>5813</v>
      </c>
      <c r="P86" s="3">
        <v>4354</v>
      </c>
      <c r="Q86" s="3">
        <v>2102</v>
      </c>
      <c r="R86" s="94">
        <f t="shared" si="4"/>
        <v>1.0380549682875266</v>
      </c>
      <c r="S86" s="101">
        <f t="shared" si="5"/>
        <v>2.9800929789009417E-2</v>
      </c>
      <c r="T86" s="101">
        <f t="shared" si="6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117">
        <f t="shared" si="3"/>
        <v>0.1451778737404894</v>
      </c>
      <c r="L87" s="22">
        <v>106456</v>
      </c>
      <c r="M87" s="1">
        <v>107098</v>
      </c>
      <c r="N87" s="1">
        <v>961</v>
      </c>
      <c r="O87" s="1">
        <v>6091</v>
      </c>
      <c r="P87" s="1">
        <v>4694</v>
      </c>
      <c r="Q87" s="1">
        <v>2187</v>
      </c>
      <c r="R87" s="94">
        <f t="shared" si="4"/>
        <v>1.0525005657388549</v>
      </c>
      <c r="S87" s="101">
        <f t="shared" si="5"/>
        <v>2.8811252268602542E-2</v>
      </c>
      <c r="T87" s="101">
        <f t="shared" si="6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117">
        <f t="shared" si="3"/>
        <v>0.14227567067530064</v>
      </c>
      <c r="L88" s="22">
        <v>110132</v>
      </c>
      <c r="M88" s="4">
        <v>110796</v>
      </c>
      <c r="N88" s="1">
        <v>967</v>
      </c>
      <c r="O88" s="1">
        <v>6450</v>
      </c>
      <c r="P88" s="1">
        <v>5051</v>
      </c>
      <c r="Q88" s="1">
        <v>2234</v>
      </c>
      <c r="R88" s="94">
        <f t="shared" si="4"/>
        <v>1.0260159105568694</v>
      </c>
      <c r="S88" s="101">
        <f t="shared" si="5"/>
        <v>2.7535615564533277E-2</v>
      </c>
      <c r="T88" s="101">
        <f t="shared" si="6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117">
        <f t="shared" si="3"/>
        <v>0.14570209307051413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4">
        <v>2316</v>
      </c>
      <c r="R89" s="94">
        <f t="shared" si="4"/>
        <v>0.99979044425817276</v>
      </c>
      <c r="S89" s="101">
        <f t="shared" si="5"/>
        <v>2.4900500051025613E-2</v>
      </c>
      <c r="T89" s="101">
        <f t="shared" si="6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117">
        <f t="shared" si="3"/>
        <v>0.17049110015011795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4">
        <v>2491</v>
      </c>
      <c r="R90" s="94">
        <f t="shared" si="4"/>
        <v>1.0190735694822888</v>
      </c>
      <c r="S90" s="101">
        <f t="shared" si="5"/>
        <v>2.4734299516908212E-2</v>
      </c>
      <c r="T90" s="101">
        <f t="shared" si="6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117">
        <f t="shared" si="3"/>
        <v>0.15869456900847034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4">
        <v>2598</v>
      </c>
      <c r="R91" s="94">
        <f t="shared" si="4"/>
        <v>0.98231180584121769</v>
      </c>
      <c r="S91" s="101">
        <f t="shared" si="5"/>
        <v>2.5206190343805022E-2</v>
      </c>
      <c r="T91" s="101">
        <f t="shared" si="6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117">
        <f t="shared" si="3"/>
        <v>0.15181695827725439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">
        <v>2646</v>
      </c>
      <c r="R92" s="94">
        <f t="shared" si="4"/>
        <v>1.0025125628140703</v>
      </c>
      <c r="S92" s="101">
        <f t="shared" si="5"/>
        <v>2.430493273542601E-2</v>
      </c>
      <c r="T92" s="101">
        <f t="shared" si="6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117">
        <f t="shared" si="3"/>
        <v>0.17560217560217561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4">
        <v>2895</v>
      </c>
      <c r="R93" s="94">
        <f t="shared" si="4"/>
        <v>1.0634920634920635</v>
      </c>
      <c r="S93" s="101">
        <f t="shared" si="5"/>
        <v>2.4295596423148304E-2</v>
      </c>
      <c r="T93" s="101">
        <f t="shared" si="6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117">
        <f t="shared" si="3"/>
        <v>0.17251408834757317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4">
        <v>3133</v>
      </c>
      <c r="R94" s="94">
        <f t="shared" si="4"/>
        <v>1.0477219167321288</v>
      </c>
      <c r="S94" s="101">
        <f t="shared" si="5"/>
        <v>2.3085408131106207E-2</v>
      </c>
      <c r="T94" s="101">
        <f t="shared" si="6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117">
        <f t="shared" si="3"/>
        <v>0.17159216845216108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4">
        <v>3329</v>
      </c>
      <c r="R95" s="94">
        <f t="shared" si="4"/>
        <v>1.0299906279287723</v>
      </c>
      <c r="S95" s="101">
        <f t="shared" si="5"/>
        <v>1.8369009702984964E-2</v>
      </c>
      <c r="T95" s="101">
        <f t="shared" si="6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117">
        <f t="shared" si="3"/>
        <v>0.15509601181683899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9">
        <v>3404</v>
      </c>
      <c r="R96" s="94">
        <f t="shared" si="4"/>
        <v>1.0223839854413104</v>
      </c>
      <c r="S96" s="101">
        <f t="shared" si="5"/>
        <v>1.750439367311072E-2</v>
      </c>
      <c r="T96" s="101">
        <f t="shared" si="6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117">
        <f t="shared" si="3"/>
        <v>0.21208198489751887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4">
        <v>3677</v>
      </c>
      <c r="R97" s="94">
        <f t="shared" si="4"/>
        <v>1.0334638661445354</v>
      </c>
      <c r="S97" s="101">
        <f t="shared" si="5"/>
        <v>1.7078061259766301E-2</v>
      </c>
      <c r="T97" s="101">
        <f t="shared" si="6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117">
        <f t="shared" si="3"/>
        <v>0.16800520946385936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4">
        <v>3892</v>
      </c>
      <c r="R98" s="94">
        <f t="shared" si="4"/>
        <v>1.0235962797106442</v>
      </c>
      <c r="S98" s="101">
        <f t="shared" si="5"/>
        <v>1.5851602023608771E-2</v>
      </c>
      <c r="T98" s="101">
        <f t="shared" si="6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117">
        <f t="shared" si="3"/>
        <v>0.18229971308761864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4">
        <v>3893</v>
      </c>
      <c r="R99" s="94">
        <f t="shared" si="4"/>
        <v>1.044085478714454</v>
      </c>
      <c r="S99" s="101">
        <f t="shared" si="5"/>
        <v>1.7253727456214597E-2</v>
      </c>
      <c r="T99" s="101">
        <f t="shared" si="6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117">
        <f t="shared" si="3"/>
        <v>0.2086686174103877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4">
        <v>4103</v>
      </c>
      <c r="R100" s="94">
        <f t="shared" si="4"/>
        <v>1.0381950040290089</v>
      </c>
      <c r="S100" s="101">
        <f t="shared" si="5"/>
        <v>1.6383230548807078E-2</v>
      </c>
      <c r="T100" s="101">
        <f t="shared" si="6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117">
        <f t="shared" si="3"/>
        <v>0.19497455470737912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4">
        <v>4386</v>
      </c>
      <c r="R101" s="94">
        <f t="shared" si="4"/>
        <v>1.0429990686122321</v>
      </c>
      <c r="S101" s="101">
        <f t="shared" si="5"/>
        <v>1.9208037825059102E-2</v>
      </c>
      <c r="T101" s="101">
        <f t="shared" si="6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117">
        <f t="shared" si="3"/>
        <v>0.21329639889196675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4">
        <v>4741</v>
      </c>
      <c r="R102" s="94">
        <f t="shared" si="4"/>
        <v>1.0680160738205089</v>
      </c>
      <c r="S102" s="101">
        <f t="shared" si="5"/>
        <v>1.6512734396865379E-2</v>
      </c>
      <c r="T102" s="101">
        <f t="shared" si="6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117">
        <f t="shared" si="3"/>
        <v>0.1981763784014817</v>
      </c>
      <c r="L103" s="54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4">
        <v>5069</v>
      </c>
      <c r="R103" s="94">
        <f t="shared" si="4"/>
        <v>1.0767837235228541</v>
      </c>
      <c r="S103" s="101">
        <f t="shared" si="5"/>
        <v>1.4817950889077053E-2</v>
      </c>
      <c r="T103" s="101">
        <f t="shared" si="6"/>
        <v>2.7291058267278543E-2</v>
      </c>
    </row>
    <row r="104" spans="1:20" x14ac:dyDescent="0.25">
      <c r="A104" s="2">
        <v>43995</v>
      </c>
      <c r="B104" s="96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117">
        <f t="shared" ref="K104:K160" si="7">B104/H104</f>
        <v>0.25322527290770758</v>
      </c>
      <c r="L104" s="54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4">
        <v>5627</v>
      </c>
      <c r="R104" s="94">
        <f t="shared" si="4"/>
        <v>1.0709201501229455</v>
      </c>
      <c r="S104" s="101">
        <f t="shared" si="5"/>
        <v>1.4711789515967062E-2</v>
      </c>
      <c r="T104" s="101">
        <f t="shared" si="6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117">
        <f t="shared" si="7"/>
        <v>0.23012026566146113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4">
        <v>6002</v>
      </c>
      <c r="R105" s="94">
        <f t="shared" si="4"/>
        <v>1.0613897280966769</v>
      </c>
      <c r="S105" s="101">
        <f t="shared" si="5"/>
        <v>1.5153694912003069E-2</v>
      </c>
      <c r="T105" s="101">
        <f t="shared" si="6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117">
        <f t="shared" si="7"/>
        <v>0.23602969910121141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4">
        <v>6094</v>
      </c>
      <c r="R106" s="94">
        <f t="shared" si="4"/>
        <v>1.0434931116930433</v>
      </c>
      <c r="S106" s="101">
        <f t="shared" si="5"/>
        <v>1.4884917535719208E-2</v>
      </c>
      <c r="T106" s="101">
        <f t="shared" si="6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117">
        <f t="shared" si="7"/>
        <v>0.24730021598272139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4">
        <v>6187</v>
      </c>
      <c r="R107" s="94">
        <f t="shared" si="4"/>
        <v>1.0254228041462086</v>
      </c>
      <c r="S107" s="101">
        <f t="shared" si="5"/>
        <v>1.5152180596424964E-2</v>
      </c>
      <c r="T107" s="101">
        <f t="shared" si="6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117">
        <f t="shared" si="7"/>
        <v>0.21506870464721323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4">
        <v>6278</v>
      </c>
      <c r="R108" s="94">
        <f t="shared" si="4"/>
        <v>1.0177697382421791</v>
      </c>
      <c r="S108" s="101">
        <f t="shared" si="5"/>
        <v>1.4758759093569697E-2</v>
      </c>
      <c r="T108" s="101">
        <f t="shared" si="6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117">
        <f t="shared" si="7"/>
        <v>0.2606496272630458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4">
        <v>6694</v>
      </c>
      <c r="R109" s="94">
        <f t="shared" si="4"/>
        <v>1.0598013591217983</v>
      </c>
      <c r="S109" s="101">
        <f t="shared" si="5"/>
        <v>1.4730282060620777E-2</v>
      </c>
      <c r="T109" s="101">
        <f t="shared" si="6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117">
        <f t="shared" si="7"/>
        <v>0.23884057971014494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4">
        <v>7140</v>
      </c>
      <c r="R110" s="94">
        <f t="shared" si="4"/>
        <v>1.0659958567623558</v>
      </c>
      <c r="S110" s="101">
        <f t="shared" si="5"/>
        <v>1.3795717263596741E-2</v>
      </c>
      <c r="T110" s="101">
        <f t="shared" si="6"/>
        <v>2.4740965377811473E-2</v>
      </c>
    </row>
    <row r="111" spans="1:20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117">
        <f t="shared" si="7"/>
        <v>0.25360856743752908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4">
        <v>7535</v>
      </c>
      <c r="R111" s="94">
        <f t="shared" si="4"/>
        <v>1.0095317416250231</v>
      </c>
      <c r="S111" s="101">
        <f t="shared" si="5"/>
        <v>1.3862106603601964E-2</v>
      </c>
      <c r="T111" s="101">
        <f t="shared" si="6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117">
        <f t="shared" si="7"/>
        <v>0.27644693128169262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4">
        <v>7887</v>
      </c>
      <c r="R112" s="94">
        <f t="shared" si="4"/>
        <v>1.0274085617380144</v>
      </c>
      <c r="S112" s="101">
        <f t="shared" si="5"/>
        <v>1.3870933929632089E-2</v>
      </c>
      <c r="T112" s="101">
        <f t="shared" si="6"/>
        <v>2.3629776790931402E-2</v>
      </c>
    </row>
    <row r="113" spans="1:20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117">
        <f t="shared" si="7"/>
        <v>0.30140449438202249</v>
      </c>
      <c r="L113" s="22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>44931-P113-O113-N113</f>
        <v>8420</v>
      </c>
      <c r="R113" s="94">
        <f t="shared" si="4"/>
        <v>1.0836902212705211</v>
      </c>
      <c r="S113" s="101">
        <f t="shared" si="5"/>
        <v>1.3657957244655582E-2</v>
      </c>
      <c r="T113" s="101">
        <f t="shared" si="6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17">
        <f t="shared" si="7"/>
        <v>0.29175178753830439</v>
      </c>
      <c r="L114" s="10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v>8906</v>
      </c>
      <c r="R114" s="94">
        <f t="shared" si="4"/>
        <v>1.0750041165815907</v>
      </c>
      <c r="S114" s="101">
        <f t="shared" si="5"/>
        <v>1.3396448239589135E-2</v>
      </c>
      <c r="T114" s="101">
        <f t="shared" si="6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117">
        <f t="shared" si="7"/>
        <v>0.28461870814430762</v>
      </c>
      <c r="L115" s="22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">
        <v>9515</v>
      </c>
      <c r="R115" s="94">
        <f t="shared" si="4"/>
        <v>1.0951213908248449</v>
      </c>
      <c r="S115" s="101">
        <f t="shared" si="5"/>
        <v>1.3462161604854627E-2</v>
      </c>
      <c r="T115" s="101">
        <f t="shared" si="6"/>
        <v>2.2386712402960824E-2</v>
      </c>
    </row>
    <row r="116" spans="1:20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117">
        <f t="shared" si="7"/>
        <v>0.28574561403508769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4">
        <v>10116</v>
      </c>
      <c r="R116" s="94">
        <f t="shared" si="4"/>
        <v>1.0453178543954122</v>
      </c>
      <c r="S116" s="101">
        <f t="shared" si="5"/>
        <v>1.4350430208871728E-2</v>
      </c>
      <c r="T116" s="101">
        <f t="shared" si="6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117">
        <f t="shared" si="7"/>
        <v>0.27978671837130392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4">
        <v>10723</v>
      </c>
      <c r="R117" s="94">
        <f t="shared" si="4"/>
        <v>1.055261925469994</v>
      </c>
      <c r="S117" s="101">
        <f t="shared" si="5"/>
        <v>1.4479095270733379E-2</v>
      </c>
      <c r="T117" s="101">
        <f t="shared" si="6"/>
        <v>2.1393852881123176E-2</v>
      </c>
    </row>
    <row r="118" spans="1:20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117">
        <f t="shared" si="7"/>
        <v>0.30334807327858498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4">
        <v>11132</v>
      </c>
      <c r="R118" s="94">
        <f t="shared" si="4"/>
        <v>1.0486274012553096</v>
      </c>
      <c r="S118" s="101">
        <f t="shared" si="5"/>
        <v>1.4888882784385903E-2</v>
      </c>
      <c r="T118" s="101">
        <f t="shared" si="6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117">
        <f t="shared" si="7"/>
        <v>0.29351032448377579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4">
        <f>59933-P119-O119-N119</f>
        <v>11671</v>
      </c>
      <c r="R119" s="94">
        <f t="shared" si="4"/>
        <v>1.0367593712212819</v>
      </c>
      <c r="S119" s="101">
        <f t="shared" si="5"/>
        <v>1.4243118044832543E-2</v>
      </c>
      <c r="T119" s="101">
        <f t="shared" si="6"/>
        <v>2.057297315335458E-2</v>
      </c>
    </row>
    <row r="120" spans="1:20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117">
        <f t="shared" si="7"/>
        <v>0.29434009832345898</v>
      </c>
      <c r="L120" s="7">
        <f>M120-J120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4">
        <v>11587</v>
      </c>
      <c r="R120" s="94">
        <f t="shared" si="4"/>
        <v>1.0110216934919525</v>
      </c>
      <c r="S120" s="101">
        <f t="shared" si="5"/>
        <v>1.4245745527349264E-2</v>
      </c>
      <c r="T120" s="101">
        <f t="shared" si="6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117">
        <f t="shared" si="7"/>
        <v>0.21530553969160479</v>
      </c>
      <c r="L121" s="7">
        <f>M121-J121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>64530-P121-O121-N121</f>
        <v>11168</v>
      </c>
      <c r="R121" s="94">
        <f t="shared" si="4"/>
        <v>0.9986733575589779</v>
      </c>
      <c r="S121" s="101">
        <f t="shared" si="5"/>
        <v>1.4334420028370206E-2</v>
      </c>
      <c r="T121" s="101">
        <f t="shared" si="6"/>
        <v>2.0254145358747869E-2</v>
      </c>
    </row>
    <row r="122" spans="1:20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117">
        <f t="shared" si="7"/>
        <v>0.28989130434782606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4">
        <f>67197-P122-O122-N122</f>
        <v>11514</v>
      </c>
      <c r="R122" s="94">
        <f t="shared" si="4"/>
        <v>1.0018482153170845</v>
      </c>
      <c r="S122" s="101">
        <f t="shared" si="5"/>
        <v>1.4258281325012001E-2</v>
      </c>
      <c r="T122" s="101">
        <f t="shared" si="6"/>
        <v>2.0105064214176228E-2</v>
      </c>
    </row>
    <row r="123" spans="1:20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M123-L123</f>
        <v>737.55600000001141</v>
      </c>
      <c r="K123" s="117">
        <f t="shared" si="7"/>
        <v>0.29432586077442885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4">
        <f>69941-P123-O123-N123</f>
        <v>11761</v>
      </c>
      <c r="R123" s="94">
        <f t="shared" si="4"/>
        <v>1.0079557246627464</v>
      </c>
      <c r="S123" s="101">
        <f t="shared" si="5"/>
        <v>1.4308132557924859E-2</v>
      </c>
      <c r="T123" s="101">
        <f t="shared" si="6"/>
        <v>1.9802404884116612E-2</v>
      </c>
    </row>
    <row r="124" spans="1:20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117">
        <f t="shared" si="7"/>
        <v>0.31784158194615125</v>
      </c>
      <c r="L124" s="7">
        <v>249794</v>
      </c>
      <c r="M124" s="4">
        <f>L124+J124</f>
        <v>250545</v>
      </c>
      <c r="N124" s="12">
        <v>1068</v>
      </c>
      <c r="O124" s="12">
        <v>25848</v>
      </c>
      <c r="P124" s="12">
        <v>33867</v>
      </c>
      <c r="Q124" s="4">
        <f>72786-P124-O124-N124</f>
        <v>12003</v>
      </c>
      <c r="R124" s="94">
        <f t="shared" si="4"/>
        <v>0.99765499885609688</v>
      </c>
      <c r="S124" s="101">
        <f t="shared" si="5"/>
        <v>1.4024967524604241E-2</v>
      </c>
      <c r="T124" s="101">
        <f t="shared" si="6"/>
        <v>1.9742807682796144E-2</v>
      </c>
    </row>
    <row r="125" spans="1:20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117">
        <f t="shared" si="7"/>
        <v>0.28549382716049382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4">
        <f>75376-P125-O125-N125</f>
        <v>12573</v>
      </c>
      <c r="R125" s="1">
        <f t="shared" si="4"/>
        <v>1.0108352920942498</v>
      </c>
      <c r="S125" s="101">
        <f t="shared" si="5"/>
        <v>1.4212276988206833E-2</v>
      </c>
      <c r="T125" s="101">
        <f t="shared" si="6"/>
        <v>1.9648163871789429E-2</v>
      </c>
    </row>
    <row r="126" spans="1:20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117">
        <f t="shared" si="7"/>
        <v>0.36101243339253997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4"/>
        <v>1.0141787658802177</v>
      </c>
      <c r="S126" s="101">
        <f t="shared" si="5"/>
        <v>1.4149067542960001E-2</v>
      </c>
      <c r="T126" s="101">
        <f t="shared" si="6"/>
        <v>1.9366446057957978E-2</v>
      </c>
    </row>
    <row r="127" spans="1:20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117">
        <f t="shared" si="7"/>
        <v>0.31012136208318603</v>
      </c>
      <c r="L127" s="7">
        <f>M127-J127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4"/>
        <v>1.0166088804384297</v>
      </c>
      <c r="S127" s="101">
        <f t="shared" si="5"/>
        <v>1.41070330120976E-2</v>
      </c>
      <c r="T127" s="101">
        <f t="shared" si="6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117">
        <f t="shared" si="7"/>
        <v>0.30382457929627743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4"/>
        <v>1.0394411133725727</v>
      </c>
      <c r="S128" s="101">
        <f t="shared" si="5"/>
        <v>1.4266784452296819E-2</v>
      </c>
      <c r="T128" s="101">
        <f t="shared" si="6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117">
        <f t="shared" si="7"/>
        <v>0.3303391384051329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4"/>
        <v>1.0495872142252327</v>
      </c>
      <c r="S129" s="101">
        <f t="shared" si="5"/>
        <v>1.4269916209433882E-2</v>
      </c>
      <c r="T129" s="101">
        <f t="shared" si="6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117">
        <f t="shared" si="7"/>
        <v>0.33176342722579477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4"/>
        <v>1.0463369132254323</v>
      </c>
      <c r="S130" s="101">
        <f t="shared" si="5"/>
        <v>1.3243178362807074E-2</v>
      </c>
      <c r="T130" s="101">
        <f t="shared" si="6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117">
        <f t="shared" si="7"/>
        <v>0.3266078184110971</v>
      </c>
      <c r="L131" s="7">
        <v>283021</v>
      </c>
      <c r="M131" s="4">
        <f>L131+J131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4"/>
        <v>1.0251542020046263</v>
      </c>
      <c r="S131" s="101">
        <f t="shared" si="5"/>
        <v>1.3483499420170214E-2</v>
      </c>
      <c r="T131" s="101">
        <f t="shared" si="6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117">
        <f t="shared" si="7"/>
        <v>0.33596337424508083</v>
      </c>
      <c r="L132" s="7">
        <v>288165</v>
      </c>
      <c r="M132" s="4">
        <f>L132+J132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4"/>
        <v>1.040377926106985</v>
      </c>
      <c r="S132" s="101">
        <f t="shared" si="5"/>
        <v>1.3225416949664176E-2</v>
      </c>
      <c r="T132" s="101">
        <f t="shared" si="6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117">
        <f t="shared" si="7"/>
        <v>0.32745871333497656</v>
      </c>
      <c r="L133" s="7">
        <v>292418</v>
      </c>
      <c r="M133" s="4">
        <f>L133+J133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4"/>
        <v>1.0098495459268966</v>
      </c>
      <c r="S133" s="101">
        <f t="shared" si="5"/>
        <v>1.3573908546945408E-2</v>
      </c>
      <c r="T133" s="101">
        <f t="shared" si="6"/>
        <v>1.8419423756564104E-2</v>
      </c>
    </row>
    <row r="134" spans="1:20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117">
        <f t="shared" si="7"/>
        <v>0.33048949557427748</v>
      </c>
      <c r="L134" s="7">
        <f>M134-J134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4"/>
        <v>1.020893919735135</v>
      </c>
      <c r="S134" s="101">
        <f t="shared" si="5"/>
        <v>1.3453797298506128E-2</v>
      </c>
      <c r="T134" s="101">
        <f t="shared" si="6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117">
        <f t="shared" si="7"/>
        <v>0.32353985442925615</v>
      </c>
      <c r="L135" s="7">
        <f>M135-J135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4"/>
        <v>1.0291874835656061</v>
      </c>
      <c r="S135" s="101">
        <f t="shared" si="5"/>
        <v>1.3392547359655818E-2</v>
      </c>
      <c r="T135" s="101">
        <f t="shared" si="6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117">
        <f t="shared" si="7"/>
        <v>0.32287472460685251</v>
      </c>
      <c r="L136" s="7">
        <f>M136-J136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4"/>
        <v>1.0275080906148868</v>
      </c>
      <c r="S136" s="101">
        <f t="shared" si="5"/>
        <v>1.3052175362560427E-2</v>
      </c>
      <c r="T136" s="101">
        <f t="shared" si="6"/>
        <v>1.8441885570349047E-2</v>
      </c>
    </row>
    <row r="137" spans="1:20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M137-L137</f>
        <v>949.03800000000047</v>
      </c>
      <c r="K137" s="117">
        <f t="shared" si="7"/>
        <v>0.3278747851262101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4"/>
        <v>0.99838375466224605</v>
      </c>
      <c r="S137" s="101">
        <f t="shared" si="5"/>
        <v>1.2609117361784675E-2</v>
      </c>
      <c r="T137" s="101">
        <f t="shared" si="6"/>
        <v>1.8399937272941116E-2</v>
      </c>
    </row>
    <row r="138" spans="1:20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117">
        <f t="shared" si="7"/>
        <v>0.36225144323284159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4"/>
        <v>1.0477771781993277</v>
      </c>
      <c r="S138" s="101">
        <f t="shared" si="5"/>
        <v>1.2221017774675913E-2</v>
      </c>
      <c r="T138" s="101">
        <f t="shared" si="6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117">
        <f t="shared" si="7"/>
        <v>0.3484449130205588</v>
      </c>
      <c r="L139" s="7">
        <f>M139-J139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4"/>
        <v>0.99429522224863331</v>
      </c>
      <c r="S139" s="101">
        <f t="shared" si="5"/>
        <v>1.2157157821744199E-2</v>
      </c>
      <c r="T139" s="101">
        <f t="shared" si="6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117">
        <f t="shared" si="7"/>
        <v>0.38227322009396458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4"/>
        <v>1.0627141604908756</v>
      </c>
      <c r="S140" s="101">
        <f t="shared" si="5"/>
        <v>1.2262612140277292E-2</v>
      </c>
      <c r="T140" s="101">
        <f t="shared" si="6"/>
        <v>1.7818144547726608E-2</v>
      </c>
    </row>
    <row r="141" spans="1:20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117">
        <f t="shared" si="7"/>
        <v>0.35129829570803961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4"/>
        <v>1.0314187162567487</v>
      </c>
      <c r="S141" s="101">
        <f t="shared" si="5"/>
        <v>1.2220105153073649E-2</v>
      </c>
      <c r="T141" s="101">
        <f t="shared" si="6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5">
        <v>14689</v>
      </c>
      <c r="I142" s="4">
        <v>578202</v>
      </c>
      <c r="J142" s="7">
        <v>1037</v>
      </c>
      <c r="K142" s="117">
        <f t="shared" si="7"/>
        <v>0.36380965348219757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ref="R142:R143" si="10">AVERAGE(B136:B142)/AVERAGE(B135:B141)</f>
        <v>1.0617593602326425</v>
      </c>
      <c r="S142" s="101">
        <f t="shared" ref="S142:S169" si="11">G142/(C142-E142-F142)</f>
        <v>1.2175602281899393E-2</v>
      </c>
      <c r="T142" s="101">
        <f t="shared" si="6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5">
        <v>14842</v>
      </c>
      <c r="I143" s="4">
        <f>I142+H143</f>
        <v>593044</v>
      </c>
      <c r="J143" s="7">
        <v>1058</v>
      </c>
      <c r="K143" s="117">
        <f t="shared" si="7"/>
        <v>0.38957013879531061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10"/>
        <v>1.0524495874559212</v>
      </c>
      <c r="S143" s="101">
        <f t="shared" si="11"/>
        <v>1.1791312077597814E-2</v>
      </c>
      <c r="T143" s="101">
        <f t="shared" ref="T143:T181" si="12">E143/C143</f>
        <v>1.8238195912614517E-2</v>
      </c>
    </row>
    <row r="144" spans="1:20" x14ac:dyDescent="0.25">
      <c r="A144" s="2">
        <v>44035</v>
      </c>
      <c r="B144" s="67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117">
        <f t="shared" si="7"/>
        <v>0.37779010975459365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>AVERAGE(B138:B144)/AVERAGE(B137:B143)</f>
        <v>1.0814222048729709</v>
      </c>
      <c r="S144" s="101">
        <f t="shared" si="11"/>
        <v>1.1429930644232455E-2</v>
      </c>
      <c r="T144" s="101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117">
        <f t="shared" si="7"/>
        <v>0.37543571867951608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19">
        <f>153520-P145-O145-N145</f>
        <v>26463</v>
      </c>
      <c r="R145" s="1">
        <f>AVERAGE(B139:B145)/AVERAGE(B138:B144)</f>
        <v>1.0293286006497413</v>
      </c>
      <c r="S145" s="101">
        <f t="shared" si="11"/>
        <v>1.1549019844964991E-2</v>
      </c>
      <c r="T145" s="101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M146-L146</f>
        <v>748.94599999999627</v>
      </c>
      <c r="K146" s="117">
        <f t="shared" si="7"/>
        <v>0.37170874835920004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>AVERAGE(B140:B146)/AVERAGE(B139:B145)</f>
        <v>1.0440983079575674</v>
      </c>
      <c r="S146" s="101">
        <f t="shared" si="11"/>
        <v>1.1539865525240512E-2</v>
      </c>
      <c r="T146" s="101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M147-L147</f>
        <v>759.3979999999865</v>
      </c>
      <c r="K147" s="117">
        <f t="shared" si="7"/>
        <v>0.38564857405703773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>AVERAGE(B141:B147)/AVERAGE(B140:B146)</f>
        <v>0.99890841916703987</v>
      </c>
      <c r="S147" s="101">
        <f t="shared" si="11"/>
        <v>1.1412087848942112E-2</v>
      </c>
      <c r="T147" s="101">
        <f t="shared" si="12"/>
        <v>1.8077107662773956E-2</v>
      </c>
    </row>
    <row r="148" spans="1:20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117">
        <f t="shared" si="7"/>
        <v>0.39441845458944991</v>
      </c>
      <c r="L148" s="7">
        <f>M148-J148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ref="R148:R161" si="13">AVERAGE(B142:B148)/AVERAGE(B141:B147)</f>
        <v>1.0267029056572052</v>
      </c>
      <c r="S148" s="101">
        <f t="shared" si="11"/>
        <v>1.1223872572081458E-2</v>
      </c>
      <c r="T148" s="101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82" si="14">M149-L149</f>
        <v>785.48800000001211</v>
      </c>
      <c r="K149" s="117">
        <f t="shared" si="7"/>
        <v>0.39861735686958855</v>
      </c>
      <c r="L149" s="7">
        <f t="shared" ref="L149:L182" si="15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13"/>
        <v>1.0162381966049887</v>
      </c>
      <c r="S149" s="101">
        <f t="shared" si="11"/>
        <v>1.1091614133142696E-2</v>
      </c>
      <c r="T149" s="101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117">
        <f t="shared" si="7"/>
        <v>0.3567543637743486</v>
      </c>
      <c r="L150" s="7">
        <f t="shared" si="15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13"/>
        <v>0.99621344361790698</v>
      </c>
      <c r="S150" s="101">
        <f t="shared" si="11"/>
        <v>1.1113213895197241E-2</v>
      </c>
      <c r="T150" s="101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117">
        <f t="shared" si="7"/>
        <v>0.38219958046149238</v>
      </c>
      <c r="L151" s="7">
        <f t="shared" si="15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13"/>
        <v>1.0067392710804399</v>
      </c>
      <c r="S151" s="101">
        <f t="shared" si="11"/>
        <v>1.0962700329084777E-2</v>
      </c>
      <c r="T151" s="101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117">
        <f t="shared" si="7"/>
        <v>0.38395285584768812</v>
      </c>
      <c r="L152" s="7">
        <f t="shared" si="15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13"/>
        <v>1.0116746104000429</v>
      </c>
      <c r="S152" s="101">
        <f t="shared" si="11"/>
        <v>1.0902734571741771E-2</v>
      </c>
      <c r="T152" s="101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117">
        <f t="shared" si="7"/>
        <v>0.40139388833575862</v>
      </c>
      <c r="L153" s="7">
        <f t="shared" si="15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13"/>
        <v>1.0113016780477475</v>
      </c>
      <c r="S153" s="101">
        <f t="shared" si="11"/>
        <v>1.0854399014636118E-2</v>
      </c>
      <c r="T153" s="101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71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117">
        <f t="shared" si="7"/>
        <v>0.45176470588235296</v>
      </c>
      <c r="L154" s="7">
        <f t="shared" si="15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13"/>
        <v>1.0309874636865659</v>
      </c>
      <c r="S154" s="101">
        <f t="shared" si="11"/>
        <v>1.0395437973263533E-2</v>
      </c>
      <c r="T154" s="101">
        <f t="shared" si="12"/>
        <v>1.8061698007616915E-2</v>
      </c>
    </row>
    <row r="155" spans="1:20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117">
        <f t="shared" si="7"/>
        <v>0.37573019705584548</v>
      </c>
      <c r="L155" s="7">
        <f t="shared" si="15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13"/>
        <v>0.99832457543218334</v>
      </c>
      <c r="S155" s="101">
        <f t="shared" si="11"/>
        <v>1.0569561501061552E-2</v>
      </c>
      <c r="T155" s="101">
        <f t="shared" si="12"/>
        <v>1.8433514073027867E-2</v>
      </c>
    </row>
    <row r="156" spans="1:20" x14ac:dyDescent="0.25">
      <c r="A156" s="2">
        <v>44047</v>
      </c>
      <c r="B156" s="4">
        <v>6792</v>
      </c>
      <c r="C156" s="7">
        <f>C155+B156</f>
        <v>213535</v>
      </c>
      <c r="D156" s="97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117">
        <f t="shared" si="7"/>
        <v>0.41083958383740626</v>
      </c>
      <c r="L156" s="7">
        <f t="shared" si="15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si="13"/>
        <v>1.0216899331248253</v>
      </c>
      <c r="S156" s="101">
        <f t="shared" si="11"/>
        <v>1.0718599033816426E-2</v>
      </c>
      <c r="T156" s="101">
        <f t="shared" si="12"/>
        <v>1.8633947596412764E-2</v>
      </c>
    </row>
    <row r="157" spans="1:20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117">
        <f t="shared" si="7"/>
        <v>0.4139349009614271</v>
      </c>
      <c r="L157" s="7">
        <f t="shared" si="15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3"/>
        <v>1.0374813339970135</v>
      </c>
      <c r="S157" s="101">
        <f t="shared" si="11"/>
        <v>1.0443439224152702E-2</v>
      </c>
      <c r="T157" s="101">
        <f t="shared" si="12"/>
        <v>1.8605957894164454E-2</v>
      </c>
    </row>
    <row r="158" spans="1:20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117">
        <f t="shared" si="7"/>
        <v>0.41692563817980022</v>
      </c>
      <c r="L158" s="7">
        <f t="shared" si="15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3"/>
        <v>1.0272513553711078</v>
      </c>
      <c r="S158" s="101">
        <f t="shared" si="11"/>
        <v>1.0319361442887101E-2</v>
      </c>
      <c r="T158" s="101">
        <f t="shared" si="12"/>
        <v>1.8628804312101493E-2</v>
      </c>
    </row>
    <row r="159" spans="1:20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117">
        <f t="shared" si="7"/>
        <v>0.42771394271994512</v>
      </c>
      <c r="L159" s="7">
        <f t="shared" si="15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3"/>
        <v>1.0362664051188641</v>
      </c>
      <c r="S159" s="101">
        <f t="shared" si="11"/>
        <v>1.0510144362075693E-2</v>
      </c>
      <c r="T159" s="101">
        <f t="shared" si="12"/>
        <v>1.8716293910733758E-2</v>
      </c>
    </row>
    <row r="160" spans="1:20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si="16"/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117">
        <f t="shared" si="7"/>
        <v>0.40453736068060409</v>
      </c>
      <c r="L160" s="7">
        <f t="shared" si="15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3"/>
        <v>1.0201239436619718</v>
      </c>
      <c r="S160" s="101">
        <f t="shared" si="11"/>
        <v>2.2358177406630049E-2</v>
      </c>
      <c r="T160" s="101">
        <f t="shared" si="12"/>
        <v>1.870469085360054E-2</v>
      </c>
    </row>
    <row r="161" spans="1:20" x14ac:dyDescent="0.25">
      <c r="A161" s="2">
        <v>44052</v>
      </c>
      <c r="B161" s="4">
        <v>4688</v>
      </c>
      <c r="C161" s="7">
        <f t="shared" ref="C161:C177" si="17">C160+B161</f>
        <v>246499</v>
      </c>
      <c r="D161" s="4">
        <v>83</v>
      </c>
      <c r="E161" s="7">
        <f t="shared" si="16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117">
        <f t="shared" ref="K161:K181" si="18">B161/H161</f>
        <v>0.43267189663128747</v>
      </c>
      <c r="L161" s="7">
        <f t="shared" si="15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3"/>
        <v>0.98480162587258102</v>
      </c>
      <c r="S161" s="101">
        <f t="shared" si="11"/>
        <v>2.3386482165005454E-2</v>
      </c>
      <c r="T161" s="101">
        <f t="shared" si="12"/>
        <v>1.8685674181233999E-2</v>
      </c>
    </row>
    <row r="162" spans="1:20" x14ac:dyDescent="0.25">
      <c r="A162" s="2">
        <v>44053</v>
      </c>
      <c r="B162" s="4">
        <v>7369</v>
      </c>
      <c r="C162" s="7">
        <f t="shared" si="17"/>
        <v>253868</v>
      </c>
      <c r="D162" s="4">
        <f>27+131</f>
        <v>158</v>
      </c>
      <c r="E162" s="7">
        <f t="shared" si="16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117">
        <f t="shared" si="18"/>
        <v>0.44423679768507357</v>
      </c>
      <c r="L162" s="7">
        <f t="shared" si="1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S162" s="6">
        <f t="shared" si="11"/>
        <v>2.3173721679024015E-2</v>
      </c>
      <c r="T162" s="6">
        <f t="shared" si="12"/>
        <v>1.8765657743394205E-2</v>
      </c>
    </row>
    <row r="163" spans="1:20" x14ac:dyDescent="0.25">
      <c r="A163" s="2">
        <v>44054</v>
      </c>
      <c r="B163" s="4">
        <v>7043</v>
      </c>
      <c r="C163" s="7">
        <f t="shared" si="17"/>
        <v>260911</v>
      </c>
      <c r="D163" s="4">
        <f>21+220</f>
        <v>241</v>
      </c>
      <c r="E163" s="7">
        <f t="shared" si="16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117">
        <f t="shared" si="18"/>
        <v>0.36732032961301764</v>
      </c>
      <c r="L163" s="7">
        <f t="shared" si="1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S163" s="6">
        <f t="shared" si="11"/>
        <v>2.3097212304912348E-2</v>
      </c>
      <c r="T163" s="6">
        <f t="shared" si="12"/>
        <v>1.9182786467416092E-2</v>
      </c>
    </row>
    <row r="164" spans="1:20" x14ac:dyDescent="0.25">
      <c r="A164" s="2">
        <v>44055</v>
      </c>
      <c r="B164" s="15">
        <v>7663</v>
      </c>
      <c r="C164" s="7">
        <f t="shared" si="17"/>
        <v>268574</v>
      </c>
      <c r="D164" s="7">
        <f>84+125</f>
        <v>209</v>
      </c>
      <c r="E164" s="7">
        <f t="shared" si="16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117">
        <f t="shared" si="18"/>
        <v>0.38743111380757367</v>
      </c>
      <c r="L164" s="7">
        <f t="shared" si="1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S164" s="6">
        <f t="shared" si="11"/>
        <v>2.3432873699348617E-2</v>
      </c>
      <c r="T164" s="6">
        <f t="shared" si="12"/>
        <v>1.9413643911919992E-2</v>
      </c>
    </row>
    <row r="165" spans="1:20" x14ac:dyDescent="0.25">
      <c r="A165" s="2">
        <v>44056</v>
      </c>
      <c r="B165" s="4">
        <v>7498</v>
      </c>
      <c r="C165" s="7">
        <f t="shared" si="17"/>
        <v>276072</v>
      </c>
      <c r="D165" s="7">
        <f>33+116</f>
        <v>149</v>
      </c>
      <c r="E165" s="7">
        <f t="shared" si="16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117">
        <f t="shared" si="18"/>
        <v>0.4052753905194314</v>
      </c>
      <c r="L165" s="7">
        <f t="shared" si="1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S165" s="6">
        <f t="shared" si="11"/>
        <v>2.3457547696083901E-2</v>
      </c>
      <c r="T165" s="6">
        <f t="shared" si="12"/>
        <v>1.9426091744182677E-2</v>
      </c>
    </row>
    <row r="166" spans="1:20" x14ac:dyDescent="0.25">
      <c r="A166" s="2">
        <v>44057</v>
      </c>
      <c r="B166" s="16">
        <v>6365</v>
      </c>
      <c r="C166" s="7">
        <f t="shared" si="17"/>
        <v>282437</v>
      </c>
      <c r="D166" s="4">
        <f>66+99</f>
        <v>165</v>
      </c>
      <c r="E166" s="7">
        <f t="shared" si="16"/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117">
        <f t="shared" si="18"/>
        <v>0.33371782100351283</v>
      </c>
      <c r="L166" s="7">
        <f t="shared" si="1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S166" s="6">
        <f t="shared" si="11"/>
        <v>2.4125147447059483E-2</v>
      </c>
      <c r="T166" s="6">
        <f t="shared" si="12"/>
        <v>1.9572506435063395E-2</v>
      </c>
    </row>
    <row r="167" spans="1:20" x14ac:dyDescent="0.25">
      <c r="A167" s="10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6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117">
        <f t="shared" si="18"/>
        <v>0.37525343545843659</v>
      </c>
      <c r="L167" s="7">
        <f t="shared" si="1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S167" s="6">
        <f t="shared" si="11"/>
        <v>2.3912710246512731E-2</v>
      </c>
      <c r="T167" s="6">
        <f t="shared" si="12"/>
        <v>1.9498443445174679E-2</v>
      </c>
    </row>
    <row r="168" spans="1:20" x14ac:dyDescent="0.25">
      <c r="A168" s="10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6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117">
        <f t="shared" si="18"/>
        <v>0.37631597054978327</v>
      </c>
      <c r="L168" s="7">
        <f t="shared" si="1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4">
        <v>75051</v>
      </c>
      <c r="S168" s="6">
        <f t="shared" si="11"/>
        <v>2.4050918102962712E-2</v>
      </c>
      <c r="T168" s="6">
        <f t="shared" si="12"/>
        <v>1.9360489392977537E-2</v>
      </c>
    </row>
    <row r="169" spans="1:20" x14ac:dyDescent="0.25">
      <c r="A169" s="2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6"/>
        <v>5814</v>
      </c>
      <c r="F169" s="95">
        <v>223531</v>
      </c>
      <c r="G169" s="74">
        <v>1749</v>
      </c>
      <c r="H169" s="74">
        <v>13483</v>
      </c>
      <c r="I169" s="74">
        <f t="shared" ref="I169:I176" si="19">I168+H169</f>
        <v>994942</v>
      </c>
      <c r="J169" s="106">
        <f t="shared" si="14"/>
        <v>1116.6300000000047</v>
      </c>
      <c r="K169" s="117">
        <f t="shared" si="18"/>
        <v>0.3379811614625825</v>
      </c>
      <c r="L169" s="106">
        <f t="shared" si="15"/>
        <v>557198.37</v>
      </c>
      <c r="M169" s="74">
        <v>558315</v>
      </c>
      <c r="N169" s="74">
        <v>1157</v>
      </c>
      <c r="O169" s="74">
        <v>76226</v>
      </c>
      <c r="P169" s="74">
        <v>180483</v>
      </c>
      <c r="Q169" s="74">
        <f>299126-P169-O169-N169</f>
        <v>41260</v>
      </c>
      <c r="S169" s="6">
        <f t="shared" si="11"/>
        <v>2.5064129204224645E-2</v>
      </c>
      <c r="T169" s="6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6"/>
        <v>6047</v>
      </c>
      <c r="F170" s="19">
        <v>228725</v>
      </c>
      <c r="G170" s="4">
        <v>1799</v>
      </c>
      <c r="H170" s="4">
        <v>18037</v>
      </c>
      <c r="I170" s="4">
        <f t="shared" si="19"/>
        <v>1012979</v>
      </c>
      <c r="J170" s="7">
        <f t="shared" si="14"/>
        <v>1136.4399999999441</v>
      </c>
      <c r="K170" s="117">
        <f t="shared" si="18"/>
        <v>0.37922049121250762</v>
      </c>
      <c r="L170" s="7">
        <f t="shared" si="1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4"/>
      <c r="T170" s="6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6"/>
        <v>6330</v>
      </c>
      <c r="F171" s="19">
        <v>233651</v>
      </c>
      <c r="G171" s="4">
        <v>1795</v>
      </c>
      <c r="H171" s="4">
        <v>18013</v>
      </c>
      <c r="I171" s="4">
        <f t="shared" si="19"/>
        <v>1030992</v>
      </c>
      <c r="J171" s="7">
        <f t="shared" si="14"/>
        <v>1156.0860000000102</v>
      </c>
      <c r="K171" s="117">
        <f t="shared" si="18"/>
        <v>0.37156498084716594</v>
      </c>
      <c r="L171" s="7">
        <f t="shared" si="15"/>
        <v>576886.91399999999</v>
      </c>
      <c r="M171" s="4">
        <v>578043</v>
      </c>
      <c r="N171" s="4">
        <v>1163</v>
      </c>
      <c r="O171" s="19">
        <v>79219</v>
      </c>
      <c r="P171" s="4">
        <v>191037</v>
      </c>
      <c r="Q171" s="7">
        <f t="shared" ref="Q171:Q182" si="20">C171-P171-O171-N171</f>
        <v>41240</v>
      </c>
      <c r="T171" s="6">
        <f t="shared" si="12"/>
        <v>2.0245698988354724E-2</v>
      </c>
    </row>
    <row r="172" spans="1:20" x14ac:dyDescent="0.25">
      <c r="A172" s="2">
        <v>44063</v>
      </c>
      <c r="B172" s="7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19"/>
        <v>1052687</v>
      </c>
      <c r="J172" s="7">
        <f t="shared" si="14"/>
        <v>1178.905999999959</v>
      </c>
      <c r="K172" s="117">
        <f t="shared" si="18"/>
        <v>0.37911961281401246</v>
      </c>
      <c r="L172" s="7">
        <f t="shared" si="1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 t="shared" si="20"/>
        <v>42680</v>
      </c>
      <c r="T172" s="6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95">
        <v>245781</v>
      </c>
      <c r="G173" s="74">
        <v>1853</v>
      </c>
      <c r="H173" s="74">
        <v>21032</v>
      </c>
      <c r="I173" s="74">
        <f t="shared" si="19"/>
        <v>1073719</v>
      </c>
      <c r="J173" s="106">
        <f t="shared" si="14"/>
        <v>1201.0119999999879</v>
      </c>
      <c r="K173" s="117">
        <f t="shared" si="18"/>
        <v>0.3879326740205401</v>
      </c>
      <c r="L173" s="106">
        <f t="shared" si="15"/>
        <v>599304.98800000001</v>
      </c>
      <c r="M173" s="74">
        <v>600506</v>
      </c>
      <c r="N173" s="74">
        <v>1175</v>
      </c>
      <c r="O173" s="74">
        <v>82187</v>
      </c>
      <c r="P173" s="74">
        <v>201933</v>
      </c>
      <c r="Q173" s="7">
        <f t="shared" si="20"/>
        <v>43748</v>
      </c>
      <c r="T173" s="6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95">
        <v>251400</v>
      </c>
      <c r="G174" s="74">
        <v>1907</v>
      </c>
      <c r="H174" s="74">
        <v>18837</v>
      </c>
      <c r="I174" s="74">
        <f t="shared" si="19"/>
        <v>1092556</v>
      </c>
      <c r="J174" s="106">
        <f t="shared" si="14"/>
        <v>1220.3220000000438</v>
      </c>
      <c r="K174" s="117">
        <f t="shared" si="18"/>
        <v>0.41190210755428147</v>
      </c>
      <c r="L174" s="106">
        <f t="shared" si="15"/>
        <v>608940.67799999996</v>
      </c>
      <c r="M174" s="74">
        <v>610161</v>
      </c>
      <c r="N174" s="74">
        <v>1178</v>
      </c>
      <c r="O174" s="74">
        <v>83443</v>
      </c>
      <c r="P174" s="74">
        <v>205996</v>
      </c>
      <c r="Q174" s="7">
        <f t="shared" si="20"/>
        <v>46185</v>
      </c>
      <c r="T174" s="6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19"/>
        <v>1105878</v>
      </c>
      <c r="J175" s="7">
        <f t="shared" si="14"/>
        <v>1234.4039999999804</v>
      </c>
      <c r="K175" s="117">
        <f t="shared" si="18"/>
        <v>0.40174148025821949</v>
      </c>
      <c r="L175" s="7">
        <f t="shared" si="1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si="20"/>
        <v>47516</v>
      </c>
      <c r="R175" s="4"/>
      <c r="S175" s="4"/>
      <c r="T175" s="6">
        <f t="shared" si="12"/>
        <v>2.041186132560192E-2</v>
      </c>
    </row>
    <row r="176" spans="1:20" x14ac:dyDescent="0.25">
      <c r="A176" s="2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19"/>
        <v>1127098</v>
      </c>
      <c r="J176" s="7">
        <f t="shared" si="14"/>
        <v>1256.7859999999637</v>
      </c>
      <c r="K176" s="117">
        <f t="shared" si="18"/>
        <v>0.41060320452403393</v>
      </c>
      <c r="L176" s="7">
        <f t="shared" si="1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T176" s="6">
        <f t="shared" si="12"/>
        <v>2.0990859784476738E-2</v>
      </c>
    </row>
    <row r="177" spans="1:21" s="109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117">
        <f t="shared" si="18"/>
        <v>0.40840938722294656</v>
      </c>
      <c r="L177" s="7">
        <f t="shared" si="1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10"/>
      <c r="T177" s="109">
        <f t="shared" si="12"/>
        <v>2.1029479643419217E-2</v>
      </c>
    </row>
    <row r="178" spans="1:21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117">
        <f t="shared" si="18"/>
        <v>0.43528489499525519</v>
      </c>
      <c r="L178" s="7">
        <f t="shared" si="1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T178" s="6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117">
        <f t="shared" si="18"/>
        <v>0.41982798022188056</v>
      </c>
      <c r="L179" s="7">
        <f t="shared" si="15"/>
        <v>661902.54200000002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T179" s="6">
        <f t="shared" si="12"/>
        <v>2.1167944632019604E-2</v>
      </c>
    </row>
    <row r="180" spans="1:21" x14ac:dyDescent="0.25">
      <c r="A180" s="2">
        <v>44071</v>
      </c>
      <c r="B180" s="74">
        <v>11717</v>
      </c>
      <c r="C180" s="106">
        <f>C179+B180</f>
        <v>392009</v>
      </c>
      <c r="D180" s="74">
        <f>80+142</f>
        <v>222</v>
      </c>
      <c r="E180" s="106">
        <f>E179+D180</f>
        <v>8272</v>
      </c>
      <c r="F180" s="74">
        <v>287220</v>
      </c>
      <c r="G180" s="74">
        <v>2114</v>
      </c>
      <c r="H180" s="74">
        <v>25481</v>
      </c>
      <c r="I180" s="74">
        <f>I179+H180</f>
        <v>1222359</v>
      </c>
      <c r="J180" s="106">
        <f t="shared" si="14"/>
        <v>1352.2939999999944</v>
      </c>
      <c r="K180" s="117">
        <f t="shared" si="18"/>
        <v>0.45983281660845338</v>
      </c>
      <c r="L180" s="106">
        <f t="shared" si="15"/>
        <v>674794.70600000001</v>
      </c>
      <c r="M180" s="74">
        <v>676147</v>
      </c>
      <c r="N180" s="74">
        <v>1190</v>
      </c>
      <c r="O180" s="74">
        <v>92043</v>
      </c>
      <c r="P180" s="74">
        <v>239019</v>
      </c>
      <c r="Q180" s="74">
        <f t="shared" si="20"/>
        <v>59757</v>
      </c>
      <c r="T180" s="6">
        <f t="shared" si="12"/>
        <v>2.1101556341818681E-2</v>
      </c>
    </row>
    <row r="181" spans="1:21" x14ac:dyDescent="0.25">
      <c r="A181" s="116">
        <v>44072</v>
      </c>
      <c r="B181" s="74">
        <v>9230</v>
      </c>
      <c r="C181" s="106">
        <f>C180+B181</f>
        <v>401239</v>
      </c>
      <c r="D181" s="74">
        <f>34+48</f>
        <v>82</v>
      </c>
      <c r="E181" s="106">
        <f>E180+D181</f>
        <v>8354</v>
      </c>
      <c r="F181" s="74">
        <v>294007</v>
      </c>
      <c r="G181" s="74">
        <v>2192</v>
      </c>
      <c r="H181" s="74">
        <v>19910</v>
      </c>
      <c r="I181" s="74">
        <f>I180+H181</f>
        <v>1242269</v>
      </c>
      <c r="J181" s="106">
        <f t="shared" si="14"/>
        <v>1371.6979999999749</v>
      </c>
      <c r="K181" s="117">
        <f t="shared" si="18"/>
        <v>0.4635861376192868</v>
      </c>
      <c r="L181" s="106">
        <f t="shared" si="15"/>
        <v>684477.30200000003</v>
      </c>
      <c r="M181" s="106">
        <v>685849</v>
      </c>
      <c r="N181" s="74">
        <v>1191</v>
      </c>
      <c r="O181" s="74">
        <v>93278</v>
      </c>
      <c r="P181" s="74">
        <v>244308</v>
      </c>
      <c r="Q181" s="74">
        <f t="shared" si="20"/>
        <v>62462</v>
      </c>
      <c r="R181" s="4"/>
      <c r="S181" s="4"/>
      <c r="T181" s="4">
        <f t="shared" si="12"/>
        <v>2.0820508474998691E-2</v>
      </c>
      <c r="U181" s="4"/>
    </row>
    <row r="182" spans="1:21" x14ac:dyDescent="0.25">
      <c r="A182" s="2">
        <v>44073</v>
      </c>
      <c r="B182" s="4">
        <v>7187</v>
      </c>
      <c r="C182" s="7">
        <f>C181+B182</f>
        <v>408426</v>
      </c>
      <c r="D182" s="4">
        <f>48+56</f>
        <v>104</v>
      </c>
      <c r="E182" s="7">
        <f>E181+D182</f>
        <v>8458</v>
      </c>
      <c r="F182" s="4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14"/>
        <v>1386.3020000000251</v>
      </c>
      <c r="K182" s="117">
        <f>B182/H182</f>
        <v>0.45961501566796698</v>
      </c>
      <c r="L182" s="7">
        <f t="shared" si="15"/>
        <v>691764.69799999997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</row>
    <row r="183" spans="1:21" x14ac:dyDescent="0.25">
      <c r="A183" s="2">
        <v>44074</v>
      </c>
      <c r="K183" s="1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55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172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8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8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8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8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8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8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8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8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8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8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2020-08-31T23:09:19Z</dcterms:modified>
</cp:coreProperties>
</file>