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73DD3B09-1FF7-4E16-A2A3-3AB2A988FED6}" xr6:coauthVersionLast="45" xr6:coauthVersionMax="45" xr10:uidLastSave="{00000000-0000-0000-0000-000000000000}"/>
  <bookViews>
    <workbookView xWindow="8970" yWindow="165" windowWidth="11115" windowHeight="8595" tabRatio="786" xr2:uid="{00000000-000D-0000-FFFF-FFFF00000000}"/>
  </bookViews>
  <sheets>
    <sheet name="argentina_gral" sheetId="1" r:id="rId1"/>
    <sheet name="casos_provincias" sheetId="3" r:id="rId2"/>
    <sheet name="Hoja2" sheetId="13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casos_provincias!$A$1:$E$4801</definedName>
    <definedName name="_xlnm._FilterDatabase" localSheetId="3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7" i="1" l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I207" i="1"/>
  <c r="C207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61" i="1"/>
  <c r="L206" i="1"/>
  <c r="E4918" i="3" l="1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I206" i="1"/>
  <c r="E206" i="1"/>
  <c r="C206" i="1"/>
  <c r="S206" i="1" l="1"/>
  <c r="R206" i="1"/>
  <c r="E207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74" i="3"/>
  <c r="E4893" i="3"/>
  <c r="I205" i="1"/>
  <c r="D203" i="1"/>
  <c r="C205" i="1"/>
  <c r="I203" i="1"/>
  <c r="I204" i="1" s="1"/>
  <c r="L203" i="1"/>
  <c r="C204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C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S207" i="1" l="1"/>
  <c r="R207" i="1"/>
  <c r="E204" i="1"/>
  <c r="E205" i="1" s="1"/>
  <c r="E202" i="1" l="1"/>
  <c r="D202" i="1"/>
  <c r="C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C201" i="1"/>
  <c r="E201" i="1"/>
  <c r="D201" i="1"/>
  <c r="D197" i="1"/>
  <c r="E4682" i="3"/>
  <c r="E4792" i="3"/>
  <c r="K200" i="1"/>
  <c r="J200" i="1"/>
  <c r="I200" i="1"/>
  <c r="P200" i="1"/>
  <c r="C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C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C197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C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C195" i="1"/>
  <c r="E198" i="1" l="1"/>
  <c r="E4643" i="3"/>
  <c r="E199" i="1" l="1"/>
  <c r="P194" i="1"/>
  <c r="I194" i="1"/>
  <c r="K194" i="1"/>
  <c r="J194" i="1" s="1"/>
  <c r="E200" i="1" l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C194" i="1"/>
  <c r="E178" i="5" l="1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F179" i="5" l="1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C193" i="1"/>
  <c r="I192" i="1"/>
  <c r="K192" i="1"/>
  <c r="J192" i="1" s="1"/>
  <c r="E4582" i="3" l="1"/>
  <c r="E4578" i="3"/>
  <c r="E4576" i="3"/>
  <c r="E4571" i="3"/>
  <c r="E4567" i="3"/>
  <c r="E4562" i="3"/>
  <c r="E4584" i="3"/>
  <c r="E4583" i="3"/>
  <c r="E4574" i="3"/>
  <c r="E4538" i="3"/>
  <c r="P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C191" i="1"/>
  <c r="Q191" i="1"/>
  <c r="Q184" i="1"/>
  <c r="Q185" i="1"/>
  <c r="Q186" i="1"/>
  <c r="Q187" i="1"/>
  <c r="Q188" i="1"/>
  <c r="Q189" i="1"/>
  <c r="Q190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F1878" i="3" l="1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F2382" i="3" l="1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F2526" i="3" l="1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F2694" i="3" l="1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F2814" i="3" l="1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F1474" i="3" l="1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F1498" i="3" l="1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F1522" i="3" l="1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F1546" i="3" l="1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F1570" i="3" l="1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F1690" i="3" l="1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F1714" i="3" l="1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F1738" i="3" l="1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F1786" i="3" l="1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F1810" i="3" l="1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F1834" i="3" l="1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F1906" i="3" l="1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F1930" i="3" l="1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F4223" i="3" l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Q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C142" i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C143" i="1"/>
  <c r="E167" i="1"/>
  <c r="B139" i="1"/>
  <c r="Q144" i="1" s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C144" i="1"/>
  <c r="Q146" i="1"/>
  <c r="Q145" i="1"/>
  <c r="Q141" i="1"/>
  <c r="Q142" i="1"/>
  <c r="Q139" i="1"/>
  <c r="Q143" i="1"/>
  <c r="Q140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C145" i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C146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C147" i="1"/>
  <c r="P138" i="1"/>
  <c r="C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C139" i="1"/>
  <c r="R138" i="1"/>
  <c r="S138" i="1"/>
  <c r="C14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C149" i="1"/>
  <c r="E146" i="1"/>
  <c r="S145" i="1"/>
  <c r="R145" i="1"/>
  <c r="C140" i="1"/>
  <c r="R139" i="1"/>
  <c r="S139" i="1"/>
  <c r="C136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C151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E178" i="1"/>
  <c r="S148" i="1"/>
  <c r="R148" i="1"/>
  <c r="C152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C153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C154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E181" i="1"/>
  <c r="E182" i="1" s="1"/>
  <c r="C155" i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C156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3633" i="3"/>
  <c r="E184" i="1"/>
  <c r="C157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E185" i="1"/>
  <c r="R157" i="1"/>
  <c r="C158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E186" i="1"/>
  <c r="R158" i="1"/>
  <c r="C159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E187" i="1"/>
  <c r="C160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E188" i="1"/>
  <c r="C161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3753" i="3"/>
  <c r="E189" i="1"/>
  <c r="C162" i="1"/>
  <c r="S161" i="1"/>
  <c r="E122" i="1"/>
  <c r="C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E190" i="1"/>
  <c r="C123" i="1"/>
  <c r="R122" i="1"/>
  <c r="S122" i="1"/>
  <c r="C163" i="1"/>
  <c r="E123" i="1"/>
  <c r="F3801" i="3" l="1"/>
  <c r="F3827" i="3"/>
  <c r="F3851" i="3" s="1"/>
  <c r="F3875" i="3" s="1"/>
  <c r="E191" i="1"/>
  <c r="E192" i="1" s="1"/>
  <c r="S123" i="1"/>
  <c r="C164" i="1"/>
  <c r="C124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C125" i="1"/>
  <c r="R124" i="1"/>
  <c r="E125" i="1"/>
  <c r="S124" i="1"/>
  <c r="C165" i="1"/>
  <c r="E119" i="1"/>
  <c r="C119" i="1"/>
  <c r="E120" i="1" l="1"/>
  <c r="S119" i="1"/>
  <c r="E126" i="1"/>
  <c r="S125" i="1"/>
  <c r="R119" i="1"/>
  <c r="C166" i="1"/>
  <c r="R125" i="1"/>
  <c r="C120" i="1"/>
  <c r="R120" i="1" s="1"/>
  <c r="S126" i="1" l="1"/>
  <c r="R126" i="1"/>
  <c r="C167" i="1"/>
  <c r="S120" i="1"/>
  <c r="C114" i="1"/>
  <c r="C168" i="1" l="1"/>
  <c r="E113" i="1"/>
  <c r="C169" i="1" l="1"/>
  <c r="S113" i="1"/>
  <c r="R113" i="1"/>
  <c r="E114" i="1"/>
  <c r="S114" i="1" l="1"/>
  <c r="R114" i="1"/>
  <c r="C170" i="1"/>
  <c r="C171" i="1" l="1"/>
  <c r="P171" i="1" l="1"/>
  <c r="C172" i="1"/>
  <c r="P172" i="1" l="1"/>
  <c r="C173" i="1"/>
  <c r="P173" i="1" l="1"/>
  <c r="C174" i="1"/>
  <c r="P174" i="1" l="1"/>
  <c r="C175" i="1"/>
  <c r="P175" i="1" l="1"/>
  <c r="C176" i="1"/>
  <c r="C177" i="1" l="1"/>
  <c r="P176" i="1"/>
  <c r="C178" i="1" l="1"/>
  <c r="P177" i="1"/>
  <c r="C179" i="1" l="1"/>
  <c r="P178" i="1"/>
  <c r="C180" i="1" l="1"/>
  <c r="P179" i="1"/>
  <c r="C181" i="1" l="1"/>
  <c r="P180" i="1"/>
  <c r="C182" i="1" l="1"/>
  <c r="P181" i="1"/>
  <c r="C183" i="1" l="1"/>
  <c r="P182" i="1"/>
  <c r="P183" i="1" l="1"/>
  <c r="C184" i="1"/>
  <c r="C185" i="1" l="1"/>
  <c r="P184" i="1"/>
  <c r="C186" i="1" l="1"/>
  <c r="P185" i="1"/>
  <c r="P186" i="1" l="1"/>
  <c r="C187" i="1"/>
  <c r="C188" i="1" l="1"/>
  <c r="P187" i="1"/>
  <c r="P188" i="1" l="1"/>
  <c r="C189" i="1"/>
  <c r="C190" i="1" l="1"/>
  <c r="P189" i="1"/>
  <c r="P190" i="1" l="1"/>
  <c r="C198" i="1" l="1"/>
</calcChain>
</file>

<file path=xl/sharedStrings.xml><?xml version="1.0" encoding="utf-8"?>
<sst xmlns="http://schemas.openxmlformats.org/spreadsheetml/2006/main" count="10077" uniqueCount="163">
  <si>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</si>
  <si>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</si>
  <si>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</si>
  <si>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</si>
  <si>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</si>
  <si>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</si>
  <si>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</si>
  <si>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</si>
  <si>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</si>
  <si>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</si>
  <si>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</si>
  <si>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</si>
  <si>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</si>
  <si>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</si>
  <si>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</si>
  <si>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</si>
  <si>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</si>
  <si>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</si>
  <si>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</si>
  <si>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</si>
  <si>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</si>
  <si>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</si>
  <si>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</si>
  <si>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</si>
  <si>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</si>
  <si>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</si>
  <si>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</si>
  <si>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</si>
  <si>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</si>
  <si>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</si>
  <si>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</si>
  <si>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</si>
  <si>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</si>
  <si>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</si>
  <si>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</si>
  <si>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</si>
  <si>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</si>
  <si>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</si>
  <si>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</si>
  <si>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</si>
  <si>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</si>
  <si>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</si>
  <si>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</si>
  <si>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</si>
  <si>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</si>
  <si>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</si>
  <si>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</si>
  <si>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</si>
  <si>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</si>
  <si>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</si>
  <si>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</si>
  <si>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</si>
  <si>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</si>
  <si>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</si>
  <si>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</si>
  <si>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</si>
  <si>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</si>
  <si>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</si>
  <si>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</si>
  <si>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</si>
  <si>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</si>
  <si>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</si>
  <si>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</si>
  <si>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</si>
  <si>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</si>
  <si>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</si>
  <si>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</si>
  <si>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</si>
  <si>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</si>
  <si>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</si>
  <si>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</si>
  <si>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</si>
  <si>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</si>
  <si>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</si>
  <si>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</si>
  <si>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</si>
  <si>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</si>
  <si>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</si>
  <si>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</si>
  <si>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</si>
  <si>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</si>
  <si>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</si>
  <si>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</si>
  <si>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</si>
  <si>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</si>
  <si>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</si>
  <si>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</si>
  <si>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</si>
  <si>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</si>
  <si>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</si>
  <si>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</si>
  <si>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</si>
  <si>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</si>
  <si>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</si>
  <si>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</si>
  <si>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</si>
  <si>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</si>
  <si>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</si>
  <si>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</si>
  <si>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</si>
  <si>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</si>
  <si>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</si>
  <si>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</si>
  <si>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</si>
  <si>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</si>
  <si>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</si>
  <si>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</si>
  <si>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</si>
  <si>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</si>
  <si>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</si>
  <si>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</si>
  <si>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</si>
  <si>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</si>
  <si>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</si>
  <si>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</si>
  <si>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</si>
  <si>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</si>
  <si>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</si>
  <si>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</si>
  <si>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</si>
  <si>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</si>
  <si>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</si>
  <si>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</si>
  <si>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</si>
  <si>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</si>
  <si>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</si>
  <si>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</si>
  <si>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</si>
  <si>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</si>
  <si>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</si>
  <si>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</si>
  <si>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</si>
  <si>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</si>
  <si>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</si>
  <si>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</si>
  <si>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</si>
  <si>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</si>
  <si>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</si>
  <si>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</si>
  <si>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</si>
  <si>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</si>
  <si>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</si>
  <si>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</si>
  <si>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</si>
  <si>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</si>
  <si>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</si>
  <si>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</si>
  <si>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</si>
  <si>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</si>
  <si>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Var1</t>
  </si>
  <si>
    <t>Freq</t>
  </si>
  <si>
    <t>Buenos Aires</t>
  </si>
  <si>
    <t>Entre Ríos</t>
  </si>
  <si>
    <t>La Pampa</t>
  </si>
  <si>
    <t>La Rioja</t>
  </si>
  <si>
    <t>Río Negro</t>
  </si>
  <si>
    <t>San Luis</t>
  </si>
  <si>
    <t>Santa Cruz</t>
  </si>
  <si>
    <t>Santa Fe</t>
  </si>
  <si>
    <t>Santiago del Estero</t>
  </si>
  <si>
    <t>Tierra del Fuego</t>
  </si>
  <si>
    <t>provincia</t>
  </si>
  <si>
    <t>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</si>
</sst>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8" borderId="6" xfId="0" applyFill="1" applyBorder="1" applyAlignment="1">
      <alignment horizont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3" fillId="0" borderId="28" xfId="0" applyFont="1" applyBorder="1"/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07"/>
  <sheetViews>
    <sheetView tabSelected="1" topLeftCell="D1" zoomScale="85" zoomScaleNormal="85" workbookViewId="0">
      <pane ySplit="1" topLeftCell="A187" activePane="bottomLeft" state="frozen"/>
      <selection pane="bottomLeft" activeCell="F208" sqref="F208"/>
    </sheetView>
  </sheetViews>
  <sheetFormatPr baseColWidth="10" defaultRowHeight="15" x14ac:dyDescent="0.25"/>
  <cols>
    <col min="1" max="1" width="9.85546875" style="75" bestFit="1" customWidth="1"/>
    <col min="2" max="3" width="11.42578125" style="6"/>
    <col min="4" max="4" width="9.140625" style="6" customWidth="1"/>
    <col min="5" max="5" width="10" style="6" customWidth="1"/>
    <col min="6" max="6" width="11.42578125" style="89"/>
    <col min="7" max="7" width="9.42578125" style="6" customWidth="1"/>
    <col min="8" max="9" width="11.42578125" style="6"/>
    <col min="10" max="11" width="11.42578125" style="36"/>
    <col min="12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4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4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4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4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4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4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4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4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4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4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4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4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4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4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59">
        <f t="shared" ref="Q14:Q77" si="0">AVERAGE(B8:B14)/AVERAGE(B7:B13)</f>
        <v>1.2222222222222221</v>
      </c>
      <c r="R14" s="73">
        <f t="shared" ref="R14:R77" si="1">G14/(C14-E14-F14)</f>
        <v>0</v>
      </c>
      <c r="S14" s="63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4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59">
        <f t="shared" si="0"/>
        <v>1.0909090909090908</v>
      </c>
      <c r="R15" s="73">
        <f t="shared" si="1"/>
        <v>0</v>
      </c>
      <c r="S15" s="63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4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59">
        <f t="shared" si="0"/>
        <v>1.2291666666666667</v>
      </c>
      <c r="R16" s="73">
        <f t="shared" si="1"/>
        <v>0</v>
      </c>
      <c r="S16" s="63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4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59">
        <f t="shared" si="0"/>
        <v>1.2881355932203391</v>
      </c>
      <c r="R17" s="73">
        <f t="shared" si="1"/>
        <v>0</v>
      </c>
      <c r="S17" s="63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4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59">
        <f t="shared" si="0"/>
        <v>1.2763157894736843</v>
      </c>
      <c r="R18" s="73">
        <f t="shared" si="1"/>
        <v>0</v>
      </c>
      <c r="S18" s="63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4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59">
        <f t="shared" si="0"/>
        <v>1.2783505154639176</v>
      </c>
      <c r="R19" s="73">
        <f t="shared" si="1"/>
        <v>0</v>
      </c>
      <c r="S19" s="63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4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59">
        <f t="shared" si="0"/>
        <v>1.4516129032258065</v>
      </c>
      <c r="R20" s="73">
        <f t="shared" si="1"/>
        <v>0</v>
      </c>
      <c r="S20" s="63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4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59">
        <f t="shared" si="0"/>
        <v>1.1666666666666665</v>
      </c>
      <c r="R21" s="73">
        <f t="shared" si="1"/>
        <v>0</v>
      </c>
      <c r="S21" s="63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84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59">
        <f t="shared" si="0"/>
        <v>1.1285714285714286</v>
      </c>
      <c r="R22" s="73">
        <f t="shared" si="1"/>
        <v>0</v>
      </c>
      <c r="S22" s="63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84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59">
        <f t="shared" si="0"/>
        <v>1.3080168776371308</v>
      </c>
      <c r="R23" s="73">
        <f t="shared" si="1"/>
        <v>0</v>
      </c>
      <c r="S23" s="63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4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59">
        <f t="shared" si="0"/>
        <v>1.3161290322580645</v>
      </c>
      <c r="R24" s="73">
        <f t="shared" si="1"/>
        <v>0</v>
      </c>
      <c r="S24" s="63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4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59">
        <f t="shared" si="0"/>
        <v>1.1372549019607845</v>
      </c>
      <c r="R25" s="73">
        <f t="shared" si="1"/>
        <v>4.9800796812749001E-2</v>
      </c>
      <c r="S25" s="63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4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59">
        <f t="shared" si="0"/>
        <v>1.1530172413793103</v>
      </c>
      <c r="R26" s="73">
        <f t="shared" si="1"/>
        <v>0</v>
      </c>
      <c r="S26" s="63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4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59">
        <f t="shared" si="0"/>
        <v>0.97757009345794377</v>
      </c>
      <c r="R27" s="73">
        <f t="shared" si="1"/>
        <v>6.9291338582677164E-2</v>
      </c>
      <c r="S27" s="63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4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59">
        <f t="shared" si="0"/>
        <v>1.0650095602294456</v>
      </c>
      <c r="R28" s="73">
        <f t="shared" si="1"/>
        <v>9.2657342657342656E-2</v>
      </c>
      <c r="S28" s="63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4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59">
        <f t="shared" si="0"/>
        <v>1.1974865350089767</v>
      </c>
      <c r="R29" s="73">
        <f t="shared" si="1"/>
        <v>7.8459343794579167E-2</v>
      </c>
      <c r="S29" s="63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4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59">
        <f t="shared" si="0"/>
        <v>1.0029985007496252</v>
      </c>
      <c r="R30" s="73">
        <f t="shared" si="1"/>
        <v>7.0694087403598976E-2</v>
      </c>
      <c r="S30" s="63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4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59">
        <f t="shared" si="0"/>
        <v>0.94319880418535129</v>
      </c>
      <c r="R31" s="73">
        <f t="shared" si="1"/>
        <v>8.5308056872037921E-2</v>
      </c>
      <c r="S31" s="63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4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59">
        <f t="shared" si="0"/>
        <v>1.0713153724247226</v>
      </c>
      <c r="R32" s="73">
        <f t="shared" si="1"/>
        <v>8.5239085239085244E-2</v>
      </c>
      <c r="S32" s="63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4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59">
        <f t="shared" si="0"/>
        <v>0.98076923076923073</v>
      </c>
      <c r="R33" s="73">
        <f t="shared" si="1"/>
        <v>8.3333333333333329E-2</v>
      </c>
      <c r="S33" s="63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4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59">
        <f t="shared" si="0"/>
        <v>1.0648567119155357</v>
      </c>
      <c r="R34" s="73">
        <f t="shared" si="1"/>
        <v>7.7127659574468085E-2</v>
      </c>
      <c r="S34" s="63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4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59">
        <f t="shared" si="0"/>
        <v>1.0396600566572238</v>
      </c>
      <c r="R35" s="73">
        <f t="shared" si="1"/>
        <v>7.945900253592561E-2</v>
      </c>
      <c r="S35" s="63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4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59">
        <f t="shared" si="0"/>
        <v>0.90190735694822888</v>
      </c>
      <c r="R36" s="73">
        <f t="shared" si="1"/>
        <v>7.7607113985448672E-2</v>
      </c>
      <c r="S36" s="63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4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59">
        <f t="shared" si="0"/>
        <v>0.99848942598187318</v>
      </c>
      <c r="R37" s="73">
        <f t="shared" si="1"/>
        <v>7.5558982266769464E-2</v>
      </c>
      <c r="S37" s="63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4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59">
        <f t="shared" si="0"/>
        <v>1.0015128593040847</v>
      </c>
      <c r="R38" s="73">
        <f t="shared" si="1"/>
        <v>7.179487179487179E-2</v>
      </c>
      <c r="S38" s="63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4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59">
        <f t="shared" si="0"/>
        <v>0.95015105740181272</v>
      </c>
      <c r="R39" s="73">
        <f t="shared" si="1"/>
        <v>6.805555555555555E-2</v>
      </c>
      <c r="S39" s="63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4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59">
        <f t="shared" si="0"/>
        <v>0.98887122416534179</v>
      </c>
      <c r="R40" s="73">
        <f t="shared" si="1"/>
        <v>7.9146593255333797E-2</v>
      </c>
      <c r="S40" s="63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4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59">
        <f t="shared" si="0"/>
        <v>1.1109324758842443</v>
      </c>
      <c r="R41" s="73">
        <f t="shared" si="1"/>
        <v>5.2365930599369087E-2</v>
      </c>
      <c r="S41" s="63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4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59">
        <f t="shared" si="0"/>
        <v>0.94645441389290885</v>
      </c>
      <c r="R42" s="73">
        <f t="shared" si="1"/>
        <v>7.07133917396746E-2</v>
      </c>
      <c r="S42" s="63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4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59">
        <f t="shared" si="0"/>
        <v>0.99235474006116198</v>
      </c>
      <c r="R43" s="73">
        <f t="shared" si="1"/>
        <v>7.160493827160494E-2</v>
      </c>
      <c r="S43" s="63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4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59">
        <f t="shared" si="0"/>
        <v>1.1217257318952234</v>
      </c>
      <c r="R44" s="73">
        <f t="shared" si="1"/>
        <v>6.7164179104477612E-2</v>
      </c>
      <c r="S44" s="63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4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59">
        <f t="shared" si="0"/>
        <v>1.0659340659340659</v>
      </c>
      <c r="R45" s="73">
        <f t="shared" si="1"/>
        <v>6.6192560175054704E-2</v>
      </c>
      <c r="S45" s="63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4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59">
        <f t="shared" si="0"/>
        <v>0.99871134020618546</v>
      </c>
      <c r="R46" s="73">
        <f t="shared" si="1"/>
        <v>6.6985645933014357E-2</v>
      </c>
      <c r="S46" s="63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4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59">
        <f t="shared" si="0"/>
        <v>1.0103225806451614</v>
      </c>
      <c r="R47" s="73">
        <f t="shared" si="1"/>
        <v>6.5329218106995879E-2</v>
      </c>
      <c r="S47" s="63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4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59">
        <f t="shared" si="0"/>
        <v>0.89016602809706258</v>
      </c>
      <c r="R48" s="73">
        <f t="shared" si="1"/>
        <v>6.1561561561561562E-2</v>
      </c>
      <c r="S48" s="63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4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59">
        <f t="shared" si="0"/>
        <v>1.0516499282639884</v>
      </c>
      <c r="R49" s="73">
        <f t="shared" si="1"/>
        <v>6.0869565217391307E-2</v>
      </c>
      <c r="S49" s="63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4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59">
        <f t="shared" si="0"/>
        <v>1.028649386084584</v>
      </c>
      <c r="R50" s="73">
        <f t="shared" si="1"/>
        <v>6.2957540263543194E-2</v>
      </c>
      <c r="S50" s="63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4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59">
        <f t="shared" si="0"/>
        <v>0.92970822281167109</v>
      </c>
      <c r="R51" s="73">
        <f t="shared" si="1"/>
        <v>6.1763319189061763E-2</v>
      </c>
      <c r="S51" s="63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4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59">
        <f t="shared" si="0"/>
        <v>1.0228245363766049</v>
      </c>
      <c r="R52" s="73">
        <f t="shared" si="1"/>
        <v>6.1538461538461542E-2</v>
      </c>
      <c r="S52" s="63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4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59">
        <f t="shared" si="0"/>
        <v>1.0683403068340307</v>
      </c>
      <c r="R53" s="73">
        <f t="shared" si="1"/>
        <v>6.1464690496948561E-2</v>
      </c>
      <c r="S53" s="63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4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59">
        <f t="shared" si="0"/>
        <v>1.1083550913838121</v>
      </c>
      <c r="R54" s="73">
        <f t="shared" si="1"/>
        <v>5.9975010412328195E-2</v>
      </c>
      <c r="S54" s="63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4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59">
        <f t="shared" si="0"/>
        <v>1.1083627797408715</v>
      </c>
      <c r="R55" s="73">
        <f t="shared" si="1"/>
        <v>5.5868167202572344E-2</v>
      </c>
      <c r="S55" s="63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4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59">
        <f t="shared" si="0"/>
        <v>1.0106269925611053</v>
      </c>
      <c r="R56" s="73">
        <f t="shared" si="1"/>
        <v>5.8984374999999999E-2</v>
      </c>
      <c r="S56" s="63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4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59">
        <f t="shared" si="0"/>
        <v>1.0220820189274449</v>
      </c>
      <c r="R57" s="73">
        <f t="shared" si="1"/>
        <v>5.8623298033282902E-2</v>
      </c>
      <c r="S57" s="63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4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59">
        <f t="shared" si="0"/>
        <v>1.0113168724279835</v>
      </c>
      <c r="R58" s="73">
        <f t="shared" si="1"/>
        <v>5.6451612903225805E-2</v>
      </c>
      <c r="S58" s="63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4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59">
        <f t="shared" si="0"/>
        <v>1.0142421159715158</v>
      </c>
      <c r="R59" s="73">
        <f t="shared" si="1"/>
        <v>5.5772646536412077E-2</v>
      </c>
      <c r="S59" s="63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4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59">
        <f t="shared" si="0"/>
        <v>0.9959879638916751</v>
      </c>
      <c r="R60" s="73">
        <f t="shared" si="1"/>
        <v>5.3803975325565453E-2</v>
      </c>
      <c r="S60" s="63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4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59">
        <f t="shared" si="0"/>
        <v>0.93252769385699896</v>
      </c>
      <c r="R61" s="73">
        <f t="shared" si="1"/>
        <v>5.4904586541680615E-2</v>
      </c>
      <c r="S61" s="63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4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59">
        <f t="shared" si="0"/>
        <v>0.97408207343412534</v>
      </c>
      <c r="R62" s="73">
        <f t="shared" si="1"/>
        <v>5.307443365695793E-2</v>
      </c>
      <c r="S62" s="63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4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59">
        <f t="shared" si="0"/>
        <v>0.99002217294900219</v>
      </c>
      <c r="R63" s="73">
        <f t="shared" si="1"/>
        <v>4.7157622739018086E-2</v>
      </c>
      <c r="S63" s="63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4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59">
        <f t="shared" si="0"/>
        <v>0.9921612541993281</v>
      </c>
      <c r="R64" s="73">
        <f t="shared" si="1"/>
        <v>4.6909667194928686E-2</v>
      </c>
      <c r="S64" s="63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4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59">
        <f t="shared" si="0"/>
        <v>1.0112866817155757</v>
      </c>
      <c r="R65" s="73">
        <f t="shared" si="1"/>
        <v>4.4245049504950493E-2</v>
      </c>
      <c r="S65" s="63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4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59">
        <f t="shared" si="0"/>
        <v>1.0334821428571428</v>
      </c>
      <c r="R66" s="73">
        <f t="shared" si="1"/>
        <v>4.5290941811637675E-2</v>
      </c>
      <c r="S66" s="63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4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59">
        <f t="shared" si="0"/>
        <v>1.0215982721382291</v>
      </c>
      <c r="R67" s="73">
        <f t="shared" si="1"/>
        <v>4.3291284403669722E-2</v>
      </c>
      <c r="S67" s="63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4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59">
        <f t="shared" si="0"/>
        <v>1.1427061310782241</v>
      </c>
      <c r="R68" s="73">
        <f t="shared" si="1"/>
        <v>4.3732590529247911E-2</v>
      </c>
      <c r="S68" s="63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4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59">
        <f t="shared" si="0"/>
        <v>1.0148011100832564</v>
      </c>
      <c r="R69" s="73">
        <f t="shared" si="1"/>
        <v>4.3022317827372952E-2</v>
      </c>
      <c r="S69" s="63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4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59">
        <f t="shared" si="0"/>
        <v>1.1412944393801276</v>
      </c>
      <c r="R70" s="73">
        <f t="shared" si="1"/>
        <v>4.2137718396711203E-2</v>
      </c>
      <c r="S70" s="63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4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59">
        <f t="shared" si="0"/>
        <v>1.1118210862619808</v>
      </c>
      <c r="R71" s="73">
        <f t="shared" si="1"/>
        <v>4.1443198439785472E-2</v>
      </c>
      <c r="S71" s="63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4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59">
        <f t="shared" si="0"/>
        <v>1.1084770114942528</v>
      </c>
      <c r="R72" s="73">
        <f t="shared" si="1"/>
        <v>3.6953242835595777E-2</v>
      </c>
      <c r="S72" s="63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4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59">
        <f t="shared" si="0"/>
        <v>1.082955281918341</v>
      </c>
      <c r="R73" s="73">
        <f t="shared" si="1"/>
        <v>3.5294117647058823E-2</v>
      </c>
      <c r="S73" s="63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4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59">
        <f t="shared" si="0"/>
        <v>1.0550568521843207</v>
      </c>
      <c r="R74" s="73">
        <f t="shared" si="1"/>
        <v>3.4780578898225958E-2</v>
      </c>
      <c r="S74" s="63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4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59">
        <f t="shared" si="0"/>
        <v>1.0595575723199091</v>
      </c>
      <c r="R75" s="73">
        <f t="shared" si="1"/>
        <v>3.2904772281542823E-2</v>
      </c>
      <c r="S75" s="63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4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59">
        <f t="shared" si="0"/>
        <v>1.0867237687366167</v>
      </c>
      <c r="R76" s="73">
        <f t="shared" si="1"/>
        <v>3.160270880361174E-2</v>
      </c>
      <c r="S76" s="63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4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59">
        <f t="shared" si="0"/>
        <v>1.0024630541871922</v>
      </c>
      <c r="R77" s="73">
        <f t="shared" si="1"/>
        <v>3.125E-2</v>
      </c>
      <c r="S77" s="63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4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59">
        <f t="shared" ref="Q78:Q123" si="4">AVERAGE(B72:B78)/AVERAGE(B71:B77)</f>
        <v>1.028992628992629</v>
      </c>
      <c r="R78" s="73">
        <f t="shared" ref="R78:R141" si="5">G78/(C78-E78-F78)</f>
        <v>3.0486613249951142E-2</v>
      </c>
      <c r="S78" s="63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4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59">
        <f t="shared" si="4"/>
        <v>1.0730659025787965</v>
      </c>
      <c r="R79" s="73">
        <f t="shared" si="5"/>
        <v>2.9363487142075505E-2</v>
      </c>
      <c r="S79" s="63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4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59">
        <f t="shared" si="4"/>
        <v>1.0703159768580328</v>
      </c>
      <c r="R80" s="73">
        <f t="shared" si="5"/>
        <v>2.924076607387141E-2</v>
      </c>
      <c r="S80" s="63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4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59">
        <f t="shared" si="4"/>
        <v>1.1634095634095636</v>
      </c>
      <c r="R81" s="73">
        <f t="shared" si="5"/>
        <v>2.66542693320936E-2</v>
      </c>
      <c r="S81" s="63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4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59">
        <f t="shared" si="4"/>
        <v>1.1333095067905647</v>
      </c>
      <c r="R82" s="73">
        <f t="shared" si="5"/>
        <v>2.5874962608435536E-2</v>
      </c>
      <c r="S82" s="63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4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59">
        <f t="shared" si="4"/>
        <v>1.1188899400819929</v>
      </c>
      <c r="R83" s="73">
        <f t="shared" si="5"/>
        <v>2.5222965440356744E-2</v>
      </c>
      <c r="S83" s="63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4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59">
        <f t="shared" si="4"/>
        <v>1.1296505073280723</v>
      </c>
      <c r="R84" s="73">
        <f t="shared" si="5"/>
        <v>2.3737704918032787E-2</v>
      </c>
      <c r="S84" s="63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4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59">
        <f t="shared" si="4"/>
        <v>1.062125748502994</v>
      </c>
      <c r="R85" s="73">
        <f t="shared" si="5"/>
        <v>2.5394045534150613E-2</v>
      </c>
      <c r="S85" s="63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4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59">
        <f t="shared" si="4"/>
        <v>1.0380549682875266</v>
      </c>
      <c r="R86" s="73">
        <f t="shared" si="5"/>
        <v>2.9800929789009417E-2</v>
      </c>
      <c r="S86" s="63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4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59">
        <f t="shared" si="4"/>
        <v>1.0525005657388549</v>
      </c>
      <c r="R87" s="73">
        <f t="shared" si="5"/>
        <v>2.8811252268602542E-2</v>
      </c>
      <c r="S87" s="63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4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59">
        <f t="shared" si="4"/>
        <v>1.0260159105568694</v>
      </c>
      <c r="R88" s="73">
        <f t="shared" si="5"/>
        <v>2.7535615564533277E-2</v>
      </c>
      <c r="S88" s="63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4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59">
        <f t="shared" si="4"/>
        <v>0.99979044425817276</v>
      </c>
      <c r="R89" s="73">
        <f t="shared" si="5"/>
        <v>2.4900500051025613E-2</v>
      </c>
      <c r="S89" s="63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4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59">
        <f t="shared" si="4"/>
        <v>1.0190735694822888</v>
      </c>
      <c r="R90" s="73">
        <f t="shared" si="5"/>
        <v>2.4734299516908212E-2</v>
      </c>
      <c r="S90" s="63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4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59">
        <f t="shared" si="4"/>
        <v>0.98231180584121769</v>
      </c>
      <c r="R91" s="73">
        <f t="shared" si="5"/>
        <v>2.5206190343805022E-2</v>
      </c>
      <c r="S91" s="63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4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59">
        <f t="shared" si="4"/>
        <v>1.0025125628140703</v>
      </c>
      <c r="R92" s="73">
        <f t="shared" si="5"/>
        <v>2.430493273542601E-2</v>
      </c>
      <c r="S92" s="63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4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59">
        <f t="shared" si="4"/>
        <v>1.0634920634920635</v>
      </c>
      <c r="R93" s="73">
        <f t="shared" si="5"/>
        <v>2.4295596423148304E-2</v>
      </c>
      <c r="S93" s="63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4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59">
        <f t="shared" si="4"/>
        <v>1.0477219167321288</v>
      </c>
      <c r="R94" s="73">
        <f t="shared" si="5"/>
        <v>2.3085408131106207E-2</v>
      </c>
      <c r="S94" s="63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4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59">
        <f t="shared" si="4"/>
        <v>1.0299906279287723</v>
      </c>
      <c r="R95" s="73">
        <f t="shared" si="5"/>
        <v>1.8369009702984964E-2</v>
      </c>
      <c r="S95" s="63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4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59">
        <f t="shared" si="4"/>
        <v>1.0223839854413104</v>
      </c>
      <c r="R96" s="73">
        <f t="shared" si="5"/>
        <v>1.750439367311072E-2</v>
      </c>
      <c r="S96" s="63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4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59">
        <f t="shared" si="4"/>
        <v>1.0334638661445354</v>
      </c>
      <c r="R97" s="73">
        <f t="shared" si="5"/>
        <v>1.7078061259766301E-2</v>
      </c>
      <c r="S97" s="63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4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59">
        <f t="shared" si="4"/>
        <v>1.0235962797106442</v>
      </c>
      <c r="R98" s="73">
        <f t="shared" si="5"/>
        <v>1.5851602023608771E-2</v>
      </c>
      <c r="S98" s="63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4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59">
        <f t="shared" si="4"/>
        <v>1.044085478714454</v>
      </c>
      <c r="R99" s="73">
        <f t="shared" si="5"/>
        <v>1.7253727456214597E-2</v>
      </c>
      <c r="S99" s="63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4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59">
        <f t="shared" si="4"/>
        <v>1.0381950040290089</v>
      </c>
      <c r="R100" s="73">
        <f t="shared" si="5"/>
        <v>1.6383230548807078E-2</v>
      </c>
      <c r="S100" s="63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4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59">
        <f t="shared" si="4"/>
        <v>1.0429990686122321</v>
      </c>
      <c r="R101" s="73">
        <f t="shared" si="5"/>
        <v>1.9208037825059102E-2</v>
      </c>
      <c r="S101" s="63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4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59">
        <f t="shared" si="4"/>
        <v>1.0680160738205089</v>
      </c>
      <c r="R102" s="73">
        <f t="shared" si="5"/>
        <v>1.6512734396865379E-2</v>
      </c>
      <c r="S102" s="63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4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59">
        <f t="shared" si="4"/>
        <v>1.0767837235228541</v>
      </c>
      <c r="R103" s="73">
        <f t="shared" si="5"/>
        <v>1.4817950889077053E-2</v>
      </c>
      <c r="S103" s="63">
        <f t="shared" si="6"/>
        <v>2.7291058267278543E-2</v>
      </c>
    </row>
    <row r="104" spans="1:19" x14ac:dyDescent="0.25">
      <c r="A104" s="2">
        <v>43995</v>
      </c>
      <c r="B104" s="60">
        <v>1531</v>
      </c>
      <c r="C104" s="4">
        <v>30295</v>
      </c>
      <c r="D104" s="4">
        <v>30</v>
      </c>
      <c r="E104" s="4">
        <v>815</v>
      </c>
      <c r="F104" s="88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59">
        <f t="shared" si="4"/>
        <v>1.0709201501229455</v>
      </c>
      <c r="R104" s="73">
        <f t="shared" si="5"/>
        <v>1.4711789515967062E-2</v>
      </c>
      <c r="S104" s="63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8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59">
        <f t="shared" si="4"/>
        <v>1.0613897280966769</v>
      </c>
      <c r="R105" s="73">
        <f t="shared" si="5"/>
        <v>1.5153694912003069E-2</v>
      </c>
      <c r="S105" s="63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8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59">
        <f t="shared" si="4"/>
        <v>1.0434931116930433</v>
      </c>
      <c r="R106" s="73">
        <f t="shared" si="5"/>
        <v>1.4884917535719208E-2</v>
      </c>
      <c r="S106" s="63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8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59">
        <f t="shared" si="4"/>
        <v>1.0254228041462086</v>
      </c>
      <c r="R107" s="73">
        <f t="shared" si="5"/>
        <v>1.5152180596424964E-2</v>
      </c>
      <c r="S107" s="63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8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59">
        <f t="shared" si="4"/>
        <v>1.0177697382421791</v>
      </c>
      <c r="R108" s="73">
        <f t="shared" si="5"/>
        <v>1.4758759093569697E-2</v>
      </c>
      <c r="S108" s="63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7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59">
        <f t="shared" si="4"/>
        <v>1.0598013591217983</v>
      </c>
      <c r="R109" s="73">
        <f t="shared" si="5"/>
        <v>1.4730282060620777E-2</v>
      </c>
      <c r="S109" s="63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7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59">
        <f t="shared" si="4"/>
        <v>1.0659958567623558</v>
      </c>
      <c r="R110" s="73">
        <f t="shared" si="5"/>
        <v>1.3795717263596741E-2</v>
      </c>
      <c r="S110" s="63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7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59">
        <f t="shared" si="4"/>
        <v>1.0095317416250231</v>
      </c>
      <c r="R111" s="73">
        <f t="shared" si="5"/>
        <v>1.3862106603601964E-2</v>
      </c>
      <c r="S111" s="63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7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59">
        <f t="shared" si="4"/>
        <v>1.0274085617380144</v>
      </c>
      <c r="R112" s="73">
        <f t="shared" si="5"/>
        <v>1.3870933929632089E-2</v>
      </c>
      <c r="S112" s="63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7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59">
        <f t="shared" si="4"/>
        <v>1.0836902212705211</v>
      </c>
      <c r="R113" s="73">
        <f t="shared" si="5"/>
        <v>1.3657957244655582E-2</v>
      </c>
      <c r="S113" s="63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7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59">
        <f t="shared" si="4"/>
        <v>1.0750041165815907</v>
      </c>
      <c r="R114" s="73">
        <f t="shared" si="5"/>
        <v>1.3396448239589135E-2</v>
      </c>
      <c r="S114" s="63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7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59">
        <f t="shared" si="4"/>
        <v>1.0951213908248449</v>
      </c>
      <c r="R115" s="73">
        <f t="shared" si="5"/>
        <v>1.3462161604854627E-2</v>
      </c>
      <c r="S115" s="63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7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59">
        <f t="shared" si="4"/>
        <v>1.0453178543954122</v>
      </c>
      <c r="R116" s="73">
        <f t="shared" si="5"/>
        <v>1.4350430208871728E-2</v>
      </c>
      <c r="S116" s="63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7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59">
        <f t="shared" si="4"/>
        <v>1.055261925469994</v>
      </c>
      <c r="R117" s="73">
        <f t="shared" si="5"/>
        <v>1.4479095270733379E-2</v>
      </c>
      <c r="S117" s="63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7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59">
        <f t="shared" si="4"/>
        <v>1.0486274012553096</v>
      </c>
      <c r="R118" s="73">
        <f t="shared" si="5"/>
        <v>1.4888882784385903E-2</v>
      </c>
      <c r="S118" s="63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7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59">
        <f t="shared" si="4"/>
        <v>1.0367593712212819</v>
      </c>
      <c r="R119" s="73">
        <f t="shared" si="5"/>
        <v>1.4243118044832543E-2</v>
      </c>
      <c r="S119" s="63">
        <f t="shared" si="6"/>
        <v>2.057297315335458E-2</v>
      </c>
    </row>
    <row r="120" spans="1:19" x14ac:dyDescent="0.25">
      <c r="A120" s="74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7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59">
        <f t="shared" si="4"/>
        <v>1.0110216934919525</v>
      </c>
      <c r="R120" s="73">
        <f t="shared" si="5"/>
        <v>1.4245745527349264E-2</v>
      </c>
      <c r="S120" s="63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7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59">
        <f t="shared" si="4"/>
        <v>0.9986733575589779</v>
      </c>
      <c r="R121" s="73">
        <f t="shared" si="5"/>
        <v>1.4334420028370206E-2</v>
      </c>
      <c r="S121" s="63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7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59">
        <f t="shared" si="4"/>
        <v>1.0018482153170845</v>
      </c>
      <c r="R122" s="73">
        <f t="shared" si="5"/>
        <v>1.4258281325012001E-2</v>
      </c>
      <c r="S122" s="63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7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59">
        <f t="shared" si="4"/>
        <v>1.0079557246627464</v>
      </c>
      <c r="R123" s="73">
        <f t="shared" si="5"/>
        <v>1.4308132557924859E-2</v>
      </c>
      <c r="S123" s="63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2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59">
        <f t="shared" ref="Q124:Q133" si="11">AVERAGE(B118:B124)/AVERAGE(B117:B123)</f>
        <v>0.99765499885609688</v>
      </c>
      <c r="R124" s="73">
        <f t="shared" si="5"/>
        <v>1.4024967524604241E-2</v>
      </c>
      <c r="S124" s="63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2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1.0108352920942498</v>
      </c>
      <c r="R125" s="73">
        <f t="shared" si="5"/>
        <v>1.4212276988206833E-2</v>
      </c>
      <c r="S125" s="63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2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1.0141787658802177</v>
      </c>
      <c r="R126" s="73">
        <f t="shared" si="5"/>
        <v>1.4149067542960001E-2</v>
      </c>
      <c r="S126" s="63">
        <f t="shared" si="6"/>
        <v>1.9366446057957978E-2</v>
      </c>
    </row>
    <row r="127" spans="1:19" x14ac:dyDescent="0.25">
      <c r="A127" s="74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2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1.0166088804384297</v>
      </c>
      <c r="R127" s="73">
        <f t="shared" si="5"/>
        <v>1.41070330120976E-2</v>
      </c>
      <c r="S127" s="63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2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1.0394411133725727</v>
      </c>
      <c r="R128" s="73">
        <f t="shared" si="5"/>
        <v>1.4266784452296819E-2</v>
      </c>
      <c r="S128" s="63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2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1.0495872142252327</v>
      </c>
      <c r="R129" s="73">
        <f t="shared" si="5"/>
        <v>1.4269916209433882E-2</v>
      </c>
      <c r="S129" s="63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2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1.0463369132254323</v>
      </c>
      <c r="R130" s="73">
        <f t="shared" si="5"/>
        <v>1.3243178362807074E-2</v>
      </c>
      <c r="S130" s="63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2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1.0251542020046263</v>
      </c>
      <c r="R131" s="73">
        <f t="shared" si="5"/>
        <v>1.3483499420170214E-2</v>
      </c>
      <c r="S131" s="63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2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1.040377926106985</v>
      </c>
      <c r="R132" s="73">
        <f t="shared" si="5"/>
        <v>1.3225416949664176E-2</v>
      </c>
      <c r="S132" s="63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2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1.0098495459268966</v>
      </c>
      <c r="R133" s="73">
        <f t="shared" si="5"/>
        <v>1.3573908546945408E-2</v>
      </c>
      <c r="S133" s="63">
        <f t="shared" si="6"/>
        <v>1.8419423756564104E-2</v>
      </c>
    </row>
    <row r="134" spans="1:19" x14ac:dyDescent="0.25">
      <c r="A134" s="74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2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12">AVERAGE(B128:B134)/AVERAGE(B127:B133)</f>
        <v>1.020893919735135</v>
      </c>
      <c r="R134" s="73">
        <f t="shared" si="5"/>
        <v>1.3453797298506128E-2</v>
      </c>
      <c r="S134" s="63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2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2"/>
        <v>1.0291874835656061</v>
      </c>
      <c r="R135" s="73">
        <f t="shared" si="5"/>
        <v>1.3392547359655818E-2</v>
      </c>
      <c r="S135" s="63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8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2"/>
        <v>1.0275080906148868</v>
      </c>
      <c r="R136" s="73">
        <f t="shared" si="5"/>
        <v>1.3052175362560427E-2</v>
      </c>
      <c r="S136" s="63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8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2"/>
        <v>0.99838375466224605</v>
      </c>
      <c r="R137" s="73">
        <f t="shared" si="5"/>
        <v>1.2609117361784675E-2</v>
      </c>
      <c r="S137" s="63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81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2"/>
        <v>1.0477771781993277</v>
      </c>
      <c r="R138" s="73">
        <f t="shared" si="5"/>
        <v>1.2221017774675913E-2</v>
      </c>
      <c r="S138" s="63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81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2"/>
        <v>0.99429522224863331</v>
      </c>
      <c r="R139" s="73">
        <f t="shared" si="5"/>
        <v>1.2157157821744199E-2</v>
      </c>
      <c r="S139" s="63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81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2"/>
        <v>1.0627141604908756</v>
      </c>
      <c r="R140" s="73">
        <f t="shared" si="5"/>
        <v>1.2262612140277292E-2</v>
      </c>
      <c r="S140" s="63">
        <f t="shared" si="6"/>
        <v>1.7818144547726608E-2</v>
      </c>
    </row>
    <row r="141" spans="1:19" x14ac:dyDescent="0.25">
      <c r="A141" s="74">
        <v>44032</v>
      </c>
      <c r="B141" s="7">
        <v>3937</v>
      </c>
      <c r="C141" s="7">
        <v>130774</v>
      </c>
      <c r="D141" s="4">
        <v>113</v>
      </c>
      <c r="E141" s="7">
        <f t="shared" ref="E141:E146" si="13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2"/>
        <v>1.0314187162567487</v>
      </c>
      <c r="R141" s="73">
        <f t="shared" si="5"/>
        <v>1.2220105153073649E-2</v>
      </c>
      <c r="S141" s="63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4">C141+B142</f>
        <v>136118</v>
      </c>
      <c r="D142" s="4">
        <v>117</v>
      </c>
      <c r="E142" s="7">
        <f t="shared" si="13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2"/>
        <v>1.0617593602326425</v>
      </c>
      <c r="R142" s="73">
        <f t="shared" ref="R142:R147" si="15">G142/(C142-E142-F142)</f>
        <v>1.2175602281899393E-2</v>
      </c>
      <c r="S142" s="63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4"/>
        <v>141900</v>
      </c>
      <c r="D143" s="4">
        <v>98</v>
      </c>
      <c r="E143" s="7">
        <f t="shared" si="13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2"/>
        <v>1.0524495874559212</v>
      </c>
      <c r="R143" s="73">
        <f t="shared" si="15"/>
        <v>1.1791312077597814E-2</v>
      </c>
      <c r="S143" s="63">
        <f t="shared" ref="S143:S207" si="16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4"/>
        <v>148027</v>
      </c>
      <c r="D144" s="4">
        <f>29+85</f>
        <v>114</v>
      </c>
      <c r="E144" s="7">
        <f t="shared" si="13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73">
        <f t="shared" si="15"/>
        <v>1.1429930644232455E-2</v>
      </c>
      <c r="S144" s="63">
        <f t="shared" si="16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4"/>
        <v>153520</v>
      </c>
      <c r="D145" s="4">
        <f>20+85</f>
        <v>105</v>
      </c>
      <c r="E145" s="7">
        <f t="shared" si="13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1">
        <f>AVERAGE(B139:B145)/AVERAGE(B138:B144)</f>
        <v>1.0293286006497413</v>
      </c>
      <c r="R145" s="73">
        <f t="shared" si="15"/>
        <v>1.1549019844964991E-2</v>
      </c>
      <c r="S145" s="63">
        <f t="shared" si="16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4"/>
        <v>158334</v>
      </c>
      <c r="D146" s="4">
        <v>86</v>
      </c>
      <c r="E146" s="7">
        <f t="shared" si="13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73">
        <f t="shared" si="15"/>
        <v>1.1539865525240512E-2</v>
      </c>
      <c r="S146" s="63">
        <f t="shared" si="16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4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73">
        <f t="shared" si="15"/>
        <v>1.1412087848942112E-2</v>
      </c>
      <c r="S147" s="63">
        <f t="shared" si="16"/>
        <v>1.8077107662773956E-2</v>
      </c>
    </row>
    <row r="148" spans="1:19" x14ac:dyDescent="0.25">
      <c r="A148" s="74">
        <v>44039</v>
      </c>
      <c r="B148" s="4">
        <v>4890</v>
      </c>
      <c r="C148" s="7">
        <f t="shared" si="14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0" si="17">AVERAGE(B142:B148)/AVERAGE(B141:B147)</f>
        <v>1.0267029056572052</v>
      </c>
      <c r="R148" s="73">
        <f t="shared" ref="R148:R182" si="18">G148/(C148-E148-F148)</f>
        <v>1.1223872572081458E-2</v>
      </c>
      <c r="S148" s="63">
        <f t="shared" si="16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4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9">L149-K149</f>
        <v>785.48800000001211</v>
      </c>
      <c r="K149" s="7">
        <f t="shared" ref="K149:K160" si="20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7"/>
        <v>1.0162381966049887</v>
      </c>
      <c r="R149" s="73">
        <f t="shared" si="18"/>
        <v>1.1091614133142696E-2</v>
      </c>
      <c r="S149" s="63">
        <f t="shared" si="16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4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9"/>
        <v>801.66200000001118</v>
      </c>
      <c r="K150" s="7">
        <f t="shared" si="20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7"/>
        <v>0.99621344361790698</v>
      </c>
      <c r="R150" s="73">
        <f t="shared" si="18"/>
        <v>1.1113213895197241E-2</v>
      </c>
      <c r="S150" s="63">
        <f t="shared" si="16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4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9"/>
        <v>818.0800000000163</v>
      </c>
      <c r="K151" s="7">
        <f t="shared" si="20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7"/>
        <v>1.0067392710804399</v>
      </c>
      <c r="R151" s="73">
        <f t="shared" si="18"/>
        <v>1.0962700329084777E-2</v>
      </c>
      <c r="S151" s="63">
        <f t="shared" si="16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4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9"/>
        <v>833.97600000002421</v>
      </c>
      <c r="K152" s="7">
        <f t="shared" si="20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7"/>
        <v>1.0116746104000429</v>
      </c>
      <c r="R152" s="73">
        <f t="shared" si="18"/>
        <v>1.0902734571741771E-2</v>
      </c>
      <c r="S152" s="63">
        <f t="shared" si="16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4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9"/>
        <v>846.24599999998463</v>
      </c>
      <c r="K153" s="7">
        <f t="shared" si="20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7"/>
        <v>1.0113016780477475</v>
      </c>
      <c r="R153" s="73">
        <f t="shared" si="18"/>
        <v>1.0854399014636118E-2</v>
      </c>
      <c r="S153" s="63">
        <f t="shared" si="16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4"/>
        <v>201919</v>
      </c>
      <c r="D154" s="4">
        <f>15+36</f>
        <v>51</v>
      </c>
      <c r="E154" s="7">
        <f t="shared" ref="E154:E159" si="21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9"/>
        <v>856.68800000002375</v>
      </c>
      <c r="K154" s="7">
        <f t="shared" si="20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7"/>
        <v>1.0309874636865659</v>
      </c>
      <c r="R154" s="73">
        <f t="shared" si="18"/>
        <v>1.0395437973263533E-2</v>
      </c>
      <c r="S154" s="63">
        <f t="shared" si="16"/>
        <v>1.8061698007616915E-2</v>
      </c>
    </row>
    <row r="155" spans="1:19" x14ac:dyDescent="0.25">
      <c r="A155" s="74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9"/>
        <v>869.87800000002608</v>
      </c>
      <c r="K155" s="7">
        <f t="shared" si="20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7"/>
        <v>0.99832457543218334</v>
      </c>
      <c r="R155" s="73">
        <f t="shared" si="18"/>
        <v>1.0569561501061552E-2</v>
      </c>
      <c r="S155" s="63">
        <f t="shared" si="16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1">
        <f>116+52</f>
        <v>168</v>
      </c>
      <c r="E156" s="7">
        <f t="shared" si="21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9"/>
        <v>885.76199999998789</v>
      </c>
      <c r="K156" s="7">
        <f t="shared" si="20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7"/>
        <v>1.0216899331248253</v>
      </c>
      <c r="R156" s="73">
        <f t="shared" si="18"/>
        <v>1.0718599033816426E-2</v>
      </c>
      <c r="S156" s="63">
        <f t="shared" si="16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9"/>
        <v>902.90999999997439</v>
      </c>
      <c r="K157" s="7">
        <f t="shared" si="20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7"/>
        <v>1.0374813339970135</v>
      </c>
      <c r="R157" s="73">
        <f t="shared" si="18"/>
        <v>1.0443439224152702E-2</v>
      </c>
      <c r="S157" s="63">
        <f t="shared" si="16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9"/>
        <v>919.37199999997392</v>
      </c>
      <c r="K158" s="7">
        <f t="shared" si="20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7"/>
        <v>1.0272513553711078</v>
      </c>
      <c r="R158" s="73">
        <f t="shared" si="18"/>
        <v>1.0319361442887101E-2</v>
      </c>
      <c r="S158" s="63">
        <f t="shared" si="16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9"/>
        <v>940.32600000000093</v>
      </c>
      <c r="K159" s="7">
        <f t="shared" si="20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7"/>
        <v>1.0362664051188641</v>
      </c>
      <c r="R159" s="73">
        <f t="shared" si="18"/>
        <v>1.0510144362075693E-2</v>
      </c>
      <c r="S159" s="63">
        <f t="shared" si="16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9"/>
        <v>955.79399999999441</v>
      </c>
      <c r="K160" s="7">
        <f t="shared" si="20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7"/>
        <v>1.0201239436619718</v>
      </c>
      <c r="R160" s="73">
        <f t="shared" si="18"/>
        <v>2.2358177406630049E-2</v>
      </c>
      <c r="S160" s="63">
        <f t="shared" si="16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9"/>
        <v>966.1020000000135</v>
      </c>
      <c r="K161" s="7">
        <f t="shared" ref="K161:K178" si="24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7"/>
        <v>0.98480162587258102</v>
      </c>
      <c r="R161" s="73">
        <f>G161/(C161-E161-F161)</f>
        <v>2.3386482165005454E-2</v>
      </c>
      <c r="S161" s="63">
        <f t="shared" si="16"/>
        <v>1.8685674181233999E-2</v>
      </c>
    </row>
    <row r="162" spans="1:19" x14ac:dyDescent="0.25">
      <c r="A162" s="74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9"/>
        <v>983.05200000002515</v>
      </c>
      <c r="K162" s="7">
        <f t="shared" si="24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7"/>
        <v>1.0570883804396589</v>
      </c>
      <c r="R162" s="73">
        <f t="shared" ref="R162:R207" si="25">G162/(C162-E162-F162)</f>
        <v>2.3173721679024015E-2</v>
      </c>
      <c r="S162" s="63">
        <f t="shared" si="16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9"/>
        <v>1003.3040000000037</v>
      </c>
      <c r="K163" s="7">
        <f t="shared" si="24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7"/>
        <v>1.0053262599469497</v>
      </c>
      <c r="R163" s="73">
        <f t="shared" si="25"/>
        <v>2.3097212304912348E-2</v>
      </c>
      <c r="S163" s="63">
        <f t="shared" si="16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9"/>
        <v>1024.2339999999967</v>
      </c>
      <c r="K164" s="7">
        <f t="shared" si="24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7"/>
        <v>1.0108915906788247</v>
      </c>
      <c r="R164" s="73">
        <f t="shared" si="25"/>
        <v>2.3432873699348617E-2</v>
      </c>
      <c r="S164" s="63">
        <f t="shared" si="16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9"/>
        <v>1045.8319999999949</v>
      </c>
      <c r="K165" s="7">
        <f t="shared" si="24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7"/>
        <v>0.99968679528940119</v>
      </c>
      <c r="R165" s="73">
        <f t="shared" si="25"/>
        <v>2.3457547696083901E-2</v>
      </c>
      <c r="S165" s="63">
        <f t="shared" si="16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6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9"/>
        <v>1066.9579999999842</v>
      </c>
      <c r="K166" s="7">
        <f t="shared" si="24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7"/>
        <v>0.97666938195793385</v>
      </c>
      <c r="R166" s="73">
        <f t="shared" si="25"/>
        <v>2.4125147447059483E-2</v>
      </c>
      <c r="S166" s="63">
        <f t="shared" si="16"/>
        <v>1.9572506435063395E-2</v>
      </c>
    </row>
    <row r="167" spans="1:19" x14ac:dyDescent="0.25">
      <c r="A167" s="66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6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9"/>
        <v>1086.1879999999655</v>
      </c>
      <c r="K167" s="7">
        <f t="shared" si="24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7"/>
        <v>1.0113130881094954</v>
      </c>
      <c r="R167" s="73">
        <f t="shared" si="25"/>
        <v>2.3912710246512731E-2</v>
      </c>
      <c r="S167" s="63">
        <f t="shared" si="16"/>
        <v>1.9498443445174679E-2</v>
      </c>
    </row>
    <row r="168" spans="1:19" x14ac:dyDescent="0.25">
      <c r="A168" s="66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6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9"/>
        <v>1101.25</v>
      </c>
      <c r="K168" s="7">
        <f t="shared" si="24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7"/>
        <v>1.0165154687136544</v>
      </c>
      <c r="R168" s="73">
        <f t="shared" si="25"/>
        <v>2.4050918102962712E-2</v>
      </c>
      <c r="S168" s="63">
        <f t="shared" si="16"/>
        <v>1.9360489392977537E-2</v>
      </c>
    </row>
    <row r="169" spans="1:19" x14ac:dyDescent="0.25">
      <c r="A169" s="74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6"/>
        <v>5814</v>
      </c>
      <c r="F169" s="83">
        <v>223531</v>
      </c>
      <c r="G169" s="47">
        <v>1749</v>
      </c>
      <c r="H169" s="47">
        <v>13483</v>
      </c>
      <c r="I169" s="47">
        <f t="shared" ref="I169:I176" si="27">I168+H169</f>
        <v>994942</v>
      </c>
      <c r="J169" s="7">
        <f t="shared" si="19"/>
        <v>1116.6300000000047</v>
      </c>
      <c r="K169" s="7">
        <f t="shared" si="24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1">
        <f t="shared" si="17"/>
        <v>0.94150197628458498</v>
      </c>
      <c r="R169" s="73">
        <f t="shared" si="25"/>
        <v>2.5064129204224645E-2</v>
      </c>
      <c r="S169" s="63">
        <f t="shared" si="16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8">C169+B170</f>
        <v>305966</v>
      </c>
      <c r="D170" s="4">
        <f>63+170</f>
        <v>233</v>
      </c>
      <c r="E170" s="7">
        <f t="shared" si="26"/>
        <v>6047</v>
      </c>
      <c r="F170" s="94">
        <v>228725</v>
      </c>
      <c r="G170" s="4">
        <v>1799</v>
      </c>
      <c r="H170" s="4">
        <v>18037</v>
      </c>
      <c r="I170" s="4">
        <f t="shared" si="27"/>
        <v>1012979</v>
      </c>
      <c r="J170" s="7">
        <f t="shared" si="19"/>
        <v>1136.4399999999441</v>
      </c>
      <c r="K170" s="7">
        <f t="shared" si="24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7"/>
        <v>0.9955146051526802</v>
      </c>
      <c r="R170" s="73">
        <f t="shared" si="25"/>
        <v>2.5268983341292805E-2</v>
      </c>
      <c r="S170" s="63">
        <f t="shared" si="16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8"/>
        <v>312659</v>
      </c>
      <c r="D171" s="4">
        <f>217+66</f>
        <v>283</v>
      </c>
      <c r="E171" s="7">
        <f t="shared" si="26"/>
        <v>6330</v>
      </c>
      <c r="F171" s="94">
        <v>233651</v>
      </c>
      <c r="G171" s="4">
        <v>1795</v>
      </c>
      <c r="H171" s="4">
        <v>18013</v>
      </c>
      <c r="I171" s="4">
        <f t="shared" si="27"/>
        <v>1030992</v>
      </c>
      <c r="J171" s="7">
        <f t="shared" si="19"/>
        <v>1156.0860000000102</v>
      </c>
      <c r="K171" s="7">
        <f t="shared" si="24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1">
        <f t="shared" si="17"/>
        <v>0.97847075796249028</v>
      </c>
      <c r="R171" s="73">
        <f t="shared" si="25"/>
        <v>2.4697982883403507E-2</v>
      </c>
      <c r="S171" s="63">
        <f t="shared" si="16"/>
        <v>2.0245698988354724E-2</v>
      </c>
    </row>
    <row r="172" spans="1:19" x14ac:dyDescent="0.25">
      <c r="A172" s="2">
        <v>44063</v>
      </c>
      <c r="B172" s="86">
        <v>8225</v>
      </c>
      <c r="C172" s="7">
        <f t="shared" si="28"/>
        <v>320884</v>
      </c>
      <c r="D172" s="4">
        <f>111+75</f>
        <v>186</v>
      </c>
      <c r="E172" s="7">
        <f>E171+D172</f>
        <v>6516</v>
      </c>
      <c r="F172" s="94">
        <v>239806</v>
      </c>
      <c r="G172" s="4">
        <v>1832</v>
      </c>
      <c r="H172" s="4">
        <v>21695</v>
      </c>
      <c r="I172" s="4">
        <f t="shared" si="27"/>
        <v>1052687</v>
      </c>
      <c r="J172" s="7">
        <f t="shared" si="19"/>
        <v>1178.905999999959</v>
      </c>
      <c r="K172" s="7">
        <f t="shared" si="24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7"/>
        <v>1.0164908699104003</v>
      </c>
      <c r="R172" s="73">
        <f t="shared" si="25"/>
        <v>2.4570156379925431E-2</v>
      </c>
      <c r="S172" s="63">
        <f t="shared" si="16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8"/>
        <v>329043</v>
      </c>
      <c r="D173" s="4">
        <f>50+164</f>
        <v>214</v>
      </c>
      <c r="E173" s="7">
        <f>E172+D173</f>
        <v>6730</v>
      </c>
      <c r="F173" s="83">
        <v>245781</v>
      </c>
      <c r="G173" s="47">
        <v>1853</v>
      </c>
      <c r="H173" s="47">
        <v>21032</v>
      </c>
      <c r="I173" s="47">
        <f t="shared" si="27"/>
        <v>1073719</v>
      </c>
      <c r="J173" s="7">
        <f t="shared" si="19"/>
        <v>1201.0119999999879</v>
      </c>
      <c r="K173" s="7">
        <f t="shared" si="24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1">
        <f t="shared" si="17"/>
        <v>1.0400339194858521</v>
      </c>
      <c r="R173" s="73">
        <f t="shared" si="25"/>
        <v>2.4212094287356923E-2</v>
      </c>
      <c r="S173" s="63">
        <f t="shared" si="16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8"/>
        <v>336802</v>
      </c>
      <c r="D174" s="4">
        <v>118</v>
      </c>
      <c r="E174" s="7">
        <f>E173+D174</f>
        <v>6848</v>
      </c>
      <c r="F174" s="83">
        <v>251400</v>
      </c>
      <c r="G174" s="47">
        <v>1907</v>
      </c>
      <c r="H174" s="47">
        <v>18837</v>
      </c>
      <c r="I174" s="47">
        <f t="shared" si="27"/>
        <v>1092556</v>
      </c>
      <c r="J174" s="7">
        <f t="shared" si="19"/>
        <v>1220.3220000000438</v>
      </c>
      <c r="K174" s="7">
        <f t="shared" si="24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1">
        <f t="shared" si="17"/>
        <v>1.0235162854568081</v>
      </c>
      <c r="R174" s="73">
        <f t="shared" si="25"/>
        <v>2.4276294014308628E-2</v>
      </c>
      <c r="S174" s="63">
        <f t="shared" si="16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8"/>
        <v>342154</v>
      </c>
      <c r="D175" s="4">
        <f>99+37</f>
        <v>136</v>
      </c>
      <c r="E175" s="7">
        <f>E174+D175</f>
        <v>6984</v>
      </c>
      <c r="F175" s="94">
        <v>256789</v>
      </c>
      <c r="G175" s="4">
        <v>1922</v>
      </c>
      <c r="H175" s="4">
        <v>13322</v>
      </c>
      <c r="I175" s="4">
        <f t="shared" si="27"/>
        <v>1105878</v>
      </c>
      <c r="J175" s="7">
        <f t="shared" si="19"/>
        <v>1234.4039999999804</v>
      </c>
      <c r="K175" s="7">
        <f t="shared" si="24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9">C175-O175-N175-M175</f>
        <v>47516</v>
      </c>
      <c r="Q175" s="1">
        <f t="shared" si="17"/>
        <v>0.99754727265104193</v>
      </c>
      <c r="R175" s="73">
        <f t="shared" si="25"/>
        <v>2.4521248772023833E-2</v>
      </c>
      <c r="S175" s="63">
        <f t="shared" si="16"/>
        <v>2.041186132560192E-2</v>
      </c>
    </row>
    <row r="176" spans="1:19" x14ac:dyDescent="0.25">
      <c r="A176" s="74">
        <v>44067</v>
      </c>
      <c r="B176" s="4">
        <v>8713</v>
      </c>
      <c r="C176" s="7">
        <f t="shared" si="28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7"/>
        <v>1127098</v>
      </c>
      <c r="J176" s="7">
        <f t="shared" si="19"/>
        <v>1256.7859999999637</v>
      </c>
      <c r="K176" s="7">
        <f t="shared" si="24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9"/>
        <v>50739</v>
      </c>
      <c r="Q176" s="1">
        <f t="shared" si="17"/>
        <v>1.0873384469895975</v>
      </c>
      <c r="R176" s="73">
        <f t="shared" si="25"/>
        <v>2.4408468244084682E-2</v>
      </c>
      <c r="S176" s="63">
        <f t="shared" si="16"/>
        <v>2.0990859784476738E-2</v>
      </c>
    </row>
    <row r="177" spans="1:20" s="69" customFormat="1" x14ac:dyDescent="0.25">
      <c r="A177" s="2">
        <v>44068</v>
      </c>
      <c r="B177" s="4">
        <v>8771</v>
      </c>
      <c r="C177" s="7">
        <f t="shared" si="28"/>
        <v>359638</v>
      </c>
      <c r="D177" s="4">
        <f>36+162</f>
        <v>198</v>
      </c>
      <c r="E177" s="7">
        <f t="shared" ref="E177:E192" si="30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9"/>
        <v>1278.204000000027</v>
      </c>
      <c r="K177" s="7">
        <f t="shared" si="24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9"/>
        <v>51790</v>
      </c>
      <c r="Q177" s="1">
        <f t="shared" si="17"/>
        <v>1.0373205001836068</v>
      </c>
      <c r="R177" s="73">
        <f t="shared" si="25"/>
        <v>2.3897014674448207E-2</v>
      </c>
      <c r="S177" s="63">
        <f t="shared" si="16"/>
        <v>2.1029479643419217E-2</v>
      </c>
      <c r="T177" s="152"/>
    </row>
    <row r="178" spans="1:20" x14ac:dyDescent="0.25">
      <c r="A178" s="2">
        <v>44069</v>
      </c>
      <c r="B178" s="4">
        <v>10550</v>
      </c>
      <c r="C178" s="7">
        <f t="shared" ref="C178:C192" si="31">C177+B178</f>
        <v>370188</v>
      </c>
      <c r="D178" s="4">
        <f>98+178</f>
        <v>276</v>
      </c>
      <c r="E178" s="7">
        <f t="shared" si="30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9"/>
        <v>1301.7900000000373</v>
      </c>
      <c r="K178" s="7">
        <f t="shared" si="24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9"/>
        <v>54117</v>
      </c>
      <c r="Q178" s="1">
        <f t="shared" si="17"/>
        <v>1.071862423610076</v>
      </c>
      <c r="R178" s="73">
        <f t="shared" si="25"/>
        <v>2.300576850872103E-2</v>
      </c>
      <c r="S178" s="63">
        <f t="shared" si="16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31"/>
        <v>380292</v>
      </c>
      <c r="D179" s="4">
        <f>105+106</f>
        <v>211</v>
      </c>
      <c r="E179" s="7">
        <f t="shared" si="30"/>
        <v>8050</v>
      </c>
      <c r="F179" s="29">
        <v>274458</v>
      </c>
      <c r="G179" s="4">
        <v>2075</v>
      </c>
      <c r="H179" s="4">
        <v>24067</v>
      </c>
      <c r="I179" s="4">
        <f t="shared" ref="I179:I191" si="32">I178+H179</f>
        <v>1196878</v>
      </c>
      <c r="J179" s="7">
        <f t="shared" si="19"/>
        <v>1061.1663999999873</v>
      </c>
      <c r="K179" s="7">
        <f t="shared" ref="K179:K190" si="33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9"/>
        <v>56457</v>
      </c>
      <c r="Q179" s="1">
        <f t="shared" si="17"/>
        <v>1.0326617879678077</v>
      </c>
      <c r="R179" s="73">
        <f t="shared" si="25"/>
        <v>2.1220240530148083E-2</v>
      </c>
      <c r="S179" s="63">
        <f t="shared" si="16"/>
        <v>2.1167944632019604E-2</v>
      </c>
    </row>
    <row r="180" spans="1:20" x14ac:dyDescent="0.25">
      <c r="A180" s="2">
        <v>44071</v>
      </c>
      <c r="B180" s="85">
        <v>11717</v>
      </c>
      <c r="C180" s="67">
        <f t="shared" si="31"/>
        <v>392009</v>
      </c>
      <c r="D180" s="47">
        <f>80+142</f>
        <v>222</v>
      </c>
      <c r="E180" s="67">
        <f t="shared" si="30"/>
        <v>8272</v>
      </c>
      <c r="F180" s="91">
        <v>287220</v>
      </c>
      <c r="G180" s="47">
        <v>2114</v>
      </c>
      <c r="H180" s="47">
        <v>25481</v>
      </c>
      <c r="I180" s="47">
        <f t="shared" si="32"/>
        <v>1222359</v>
      </c>
      <c r="J180" s="7">
        <f t="shared" si="19"/>
        <v>1081.8352000000887</v>
      </c>
      <c r="K180" s="7">
        <f t="shared" si="33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9"/>
        <v>59757</v>
      </c>
      <c r="Q180" s="1">
        <f t="shared" si="17"/>
        <v>1.0598909237813088</v>
      </c>
      <c r="R180" s="73">
        <f t="shared" si="25"/>
        <v>2.1902877213340655E-2</v>
      </c>
      <c r="S180" s="63">
        <f t="shared" si="16"/>
        <v>2.1101556341818681E-2</v>
      </c>
    </row>
    <row r="181" spans="1:20" x14ac:dyDescent="0.25">
      <c r="A181" s="72">
        <v>44072</v>
      </c>
      <c r="B181" s="47">
        <v>9230</v>
      </c>
      <c r="C181" s="67">
        <f t="shared" si="31"/>
        <v>401239</v>
      </c>
      <c r="D181" s="47">
        <f>34+47</f>
        <v>81</v>
      </c>
      <c r="E181" s="67">
        <f t="shared" si="30"/>
        <v>8353</v>
      </c>
      <c r="F181" s="91">
        <v>294007</v>
      </c>
      <c r="G181" s="47">
        <v>2192</v>
      </c>
      <c r="H181" s="47">
        <v>19910</v>
      </c>
      <c r="I181" s="47">
        <f t="shared" si="32"/>
        <v>1242269</v>
      </c>
      <c r="J181" s="7">
        <f t="shared" ref="J181:J193" si="34">L181-K181</f>
        <v>1097.3584000000264</v>
      </c>
      <c r="K181" s="7">
        <f t="shared" si="33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9"/>
        <v>62462</v>
      </c>
      <c r="Q181" s="1">
        <f t="shared" si="17"/>
        <v>1.0233618143124861</v>
      </c>
      <c r="R181" s="73">
        <f t="shared" si="25"/>
        <v>2.2168508985730032E-2</v>
      </c>
      <c r="S181" s="63">
        <f t="shared" si="16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31"/>
        <v>408426</v>
      </c>
      <c r="D182" s="4">
        <f>48+55</f>
        <v>103</v>
      </c>
      <c r="E182" s="7">
        <f t="shared" si="30"/>
        <v>8456</v>
      </c>
      <c r="F182" s="29">
        <v>300195</v>
      </c>
      <c r="G182" s="4">
        <v>2232</v>
      </c>
      <c r="H182" s="4">
        <v>15637</v>
      </c>
      <c r="I182" s="4">
        <f t="shared" si="32"/>
        <v>1257906</v>
      </c>
      <c r="J182" s="7">
        <f t="shared" si="34"/>
        <v>1109.0415999999968</v>
      </c>
      <c r="K182" s="7">
        <f t="shared" si="33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9"/>
        <v>65003</v>
      </c>
      <c r="Q182" s="1">
        <f t="shared" si="17"/>
        <v>1.0284774275649082</v>
      </c>
      <c r="R182" s="73">
        <f t="shared" si="25"/>
        <v>2.2370333249812076E-2</v>
      </c>
      <c r="S182" s="63">
        <f t="shared" si="16"/>
        <v>2.0703872917003326E-2</v>
      </c>
    </row>
    <row r="183" spans="1:20" x14ac:dyDescent="0.25">
      <c r="A183" s="74">
        <v>44074</v>
      </c>
      <c r="B183" s="47">
        <v>9309</v>
      </c>
      <c r="C183" s="67">
        <f t="shared" si="31"/>
        <v>417735</v>
      </c>
      <c r="D183" s="47">
        <f>41+162</f>
        <v>203</v>
      </c>
      <c r="E183" s="67">
        <f t="shared" si="30"/>
        <v>8659</v>
      </c>
      <c r="F183" s="91">
        <v>308376</v>
      </c>
      <c r="G183" s="47">
        <v>2273</v>
      </c>
      <c r="H183" s="47">
        <v>19845</v>
      </c>
      <c r="I183" s="47">
        <f t="shared" si="32"/>
        <v>1277751</v>
      </c>
      <c r="J183" s="7">
        <f t="shared" si="34"/>
        <v>1125.2863999999827</v>
      </c>
      <c r="K183" s="7">
        <f t="shared" si="33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9"/>
        <v>64993</v>
      </c>
      <c r="Q183" s="1">
        <f t="shared" si="17"/>
        <v>1.0089932399806858</v>
      </c>
      <c r="R183" s="73">
        <f t="shared" si="25"/>
        <v>2.2571996027805363E-2</v>
      </c>
      <c r="S183" s="63">
        <f t="shared" si="16"/>
        <v>2.0728452248435014E-2</v>
      </c>
    </row>
    <row r="184" spans="1:20" x14ac:dyDescent="0.25">
      <c r="A184" s="76">
        <v>44075</v>
      </c>
      <c r="B184" s="4">
        <v>10504</v>
      </c>
      <c r="C184" s="7">
        <f t="shared" si="31"/>
        <v>428239</v>
      </c>
      <c r="D184" s="4">
        <f>70+189</f>
        <v>259</v>
      </c>
      <c r="E184" s="7">
        <f t="shared" si="30"/>
        <v>8918</v>
      </c>
      <c r="F184" s="29">
        <v>315530</v>
      </c>
      <c r="G184" s="4">
        <v>2314</v>
      </c>
      <c r="H184" s="4">
        <v>23115</v>
      </c>
      <c r="I184" s="4">
        <f t="shared" si="32"/>
        <v>1300866</v>
      </c>
      <c r="J184" s="7">
        <f t="shared" si="34"/>
        <v>1148.1040000000503</v>
      </c>
      <c r="K184" s="7">
        <f t="shared" si="33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9"/>
        <v>65758</v>
      </c>
      <c r="Q184" s="1">
        <f t="shared" si="17"/>
        <v>1.0259167314709576</v>
      </c>
      <c r="R184" s="73">
        <f t="shared" si="25"/>
        <v>2.2294803981077357E-2</v>
      </c>
      <c r="S184" s="63">
        <f t="shared" si="16"/>
        <v>2.0824819785213396E-2</v>
      </c>
    </row>
    <row r="185" spans="1:20" x14ac:dyDescent="0.25">
      <c r="A185" s="76">
        <v>44076</v>
      </c>
      <c r="B185" s="4">
        <v>10933</v>
      </c>
      <c r="C185" s="7">
        <f t="shared" si="31"/>
        <v>439172</v>
      </c>
      <c r="D185" s="4">
        <f>52+146</f>
        <v>198</v>
      </c>
      <c r="E185" s="7">
        <f t="shared" si="30"/>
        <v>9116</v>
      </c>
      <c r="F185" s="29">
        <v>322461</v>
      </c>
      <c r="G185" s="4">
        <v>2359</v>
      </c>
      <c r="H185" s="4">
        <v>23821</v>
      </c>
      <c r="I185" s="4">
        <f t="shared" si="32"/>
        <v>1324687</v>
      </c>
      <c r="J185" s="7">
        <f t="shared" si="34"/>
        <v>1166.611200000043</v>
      </c>
      <c r="K185" s="7">
        <f t="shared" si="33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9"/>
        <v>65923</v>
      </c>
      <c r="Q185" s="1">
        <f t="shared" si="17"/>
        <v>1.0055830089940381</v>
      </c>
      <c r="R185" s="73">
        <f t="shared" si="25"/>
        <v>2.1924810632464334E-2</v>
      </c>
      <c r="S185" s="63">
        <f t="shared" si="16"/>
        <v>2.075724317579445E-2</v>
      </c>
    </row>
    <row r="186" spans="1:20" x14ac:dyDescent="0.25">
      <c r="A186" s="76">
        <v>44077</v>
      </c>
      <c r="B186" s="78">
        <v>12026</v>
      </c>
      <c r="C186" s="7">
        <f t="shared" si="31"/>
        <v>451198</v>
      </c>
      <c r="D186" s="4">
        <f>38+206</f>
        <v>244</v>
      </c>
      <c r="E186" s="7">
        <f t="shared" si="30"/>
        <v>9360</v>
      </c>
      <c r="F186" s="29">
        <v>331621</v>
      </c>
      <c r="G186" s="4">
        <v>2394</v>
      </c>
      <c r="H186" s="4">
        <v>25351</v>
      </c>
      <c r="I186" s="4">
        <f t="shared" si="32"/>
        <v>1350038</v>
      </c>
      <c r="J186" s="7">
        <f t="shared" si="34"/>
        <v>1185.8656000000192</v>
      </c>
      <c r="K186" s="7">
        <f t="shared" si="33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9"/>
        <v>67675</v>
      </c>
      <c r="Q186" s="1">
        <f t="shared" si="17"/>
        <v>1.0278615331091268</v>
      </c>
      <c r="R186" s="73">
        <f t="shared" si="25"/>
        <v>2.1720787174392336E-2</v>
      </c>
      <c r="S186" s="63">
        <f t="shared" si="16"/>
        <v>2.0744772804843992E-2</v>
      </c>
    </row>
    <row r="187" spans="1:20" x14ac:dyDescent="0.25">
      <c r="A187" s="76">
        <v>44078</v>
      </c>
      <c r="B187" s="4">
        <v>10684</v>
      </c>
      <c r="C187" s="7">
        <f t="shared" si="31"/>
        <v>461882</v>
      </c>
      <c r="D187" s="4">
        <f>107+155</f>
        <v>262</v>
      </c>
      <c r="E187" s="7">
        <f t="shared" si="30"/>
        <v>9622</v>
      </c>
      <c r="F187" s="29">
        <v>340381</v>
      </c>
      <c r="G187" s="4">
        <v>2425</v>
      </c>
      <c r="H187" s="4">
        <v>24486</v>
      </c>
      <c r="I187" s="4">
        <f t="shared" si="32"/>
        <v>1374524</v>
      </c>
      <c r="J187" s="7">
        <f t="shared" si="34"/>
        <v>1205.8336000000127</v>
      </c>
      <c r="K187" s="7">
        <f t="shared" si="33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9"/>
        <v>68623</v>
      </c>
      <c r="Q187" s="1">
        <f t="shared" si="17"/>
        <v>0.98543141624122088</v>
      </c>
      <c r="R187" s="73">
        <f t="shared" si="25"/>
        <v>2.167520267431779E-2</v>
      </c>
      <c r="S187" s="63">
        <f t="shared" si="16"/>
        <v>2.0832160595130357E-2</v>
      </c>
    </row>
    <row r="188" spans="1:20" x14ac:dyDescent="0.25">
      <c r="A188" s="76">
        <v>44079</v>
      </c>
      <c r="B188" s="47">
        <v>9924</v>
      </c>
      <c r="C188" s="67">
        <f t="shared" si="31"/>
        <v>471806</v>
      </c>
      <c r="D188" s="47">
        <f>62+55</f>
        <v>117</v>
      </c>
      <c r="E188" s="67">
        <f t="shared" si="30"/>
        <v>9739</v>
      </c>
      <c r="F188" s="91">
        <v>349132</v>
      </c>
      <c r="G188" s="47">
        <v>2456</v>
      </c>
      <c r="H188" s="47">
        <v>22363</v>
      </c>
      <c r="I188" s="47">
        <f t="shared" si="32"/>
        <v>1396887</v>
      </c>
      <c r="J188" s="7">
        <f t="shared" si="34"/>
        <v>1223.704000000027</v>
      </c>
      <c r="K188" s="7">
        <f t="shared" si="33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9"/>
        <v>71174</v>
      </c>
      <c r="Q188" s="1">
        <f t="shared" si="17"/>
        <v>1.0099323057547265</v>
      </c>
      <c r="R188" s="73">
        <f t="shared" si="25"/>
        <v>2.1747022623633063E-2</v>
      </c>
      <c r="S188" s="63">
        <f t="shared" si="16"/>
        <v>2.0641958771189853E-2</v>
      </c>
    </row>
    <row r="189" spans="1:20" x14ac:dyDescent="0.25">
      <c r="A189" s="76">
        <v>44080</v>
      </c>
      <c r="B189" s="4">
        <v>6986</v>
      </c>
      <c r="C189" s="7">
        <f t="shared" si="31"/>
        <v>478792</v>
      </c>
      <c r="D189" s="4">
        <f>67+51+1</f>
        <v>119</v>
      </c>
      <c r="E189" s="7">
        <f t="shared" si="30"/>
        <v>9858</v>
      </c>
      <c r="F189" s="29">
        <v>357388</v>
      </c>
      <c r="G189" s="4">
        <v>2512</v>
      </c>
      <c r="H189" s="4">
        <v>15262</v>
      </c>
      <c r="I189" s="4">
        <f t="shared" si="32"/>
        <v>1412149</v>
      </c>
      <c r="J189" s="7">
        <f t="shared" si="34"/>
        <v>1235.9904000000097</v>
      </c>
      <c r="K189" s="7">
        <f t="shared" si="33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9"/>
        <v>72610</v>
      </c>
      <c r="Q189" s="1">
        <f t="shared" si="17"/>
        <v>0.99715164311930504</v>
      </c>
      <c r="R189" s="73">
        <f t="shared" si="25"/>
        <v>2.2519857278611513E-2</v>
      </c>
      <c r="S189" s="63">
        <f t="shared" si="16"/>
        <v>2.0589316446390081E-2</v>
      </c>
    </row>
    <row r="190" spans="1:20" x14ac:dyDescent="0.25">
      <c r="A190" s="93">
        <v>44081</v>
      </c>
      <c r="B190" s="47">
        <v>9215</v>
      </c>
      <c r="C190" s="67">
        <f t="shared" si="31"/>
        <v>488007</v>
      </c>
      <c r="D190" s="47">
        <f>53+215</f>
        <v>268</v>
      </c>
      <c r="E190" s="67">
        <f t="shared" si="30"/>
        <v>10126</v>
      </c>
      <c r="F190" s="91">
        <v>366590</v>
      </c>
      <c r="G190" s="47">
        <v>2698</v>
      </c>
      <c r="H190" s="47">
        <v>20475</v>
      </c>
      <c r="I190" s="47">
        <f t="shared" si="32"/>
        <v>1432624</v>
      </c>
      <c r="J190" s="7">
        <f t="shared" si="34"/>
        <v>1252.6800000000512</v>
      </c>
      <c r="K190" s="7">
        <f t="shared" si="33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9"/>
        <v>71720</v>
      </c>
      <c r="Q190" s="1">
        <f t="shared" si="17"/>
        <v>0.9986641275616065</v>
      </c>
      <c r="R190" s="73">
        <f t="shared" si="25"/>
        <v>2.4242750986153416E-2</v>
      </c>
      <c r="S190" s="63">
        <f t="shared" si="16"/>
        <v>2.074970236082679E-2</v>
      </c>
    </row>
    <row r="191" spans="1:20" x14ac:dyDescent="0.25">
      <c r="A191" s="76">
        <v>44082</v>
      </c>
      <c r="B191" s="4">
        <v>12027</v>
      </c>
      <c r="C191" s="7">
        <f t="shared" si="31"/>
        <v>500034</v>
      </c>
      <c r="D191" s="4">
        <f>50+227</f>
        <v>277</v>
      </c>
      <c r="E191" s="7">
        <f t="shared" si="30"/>
        <v>10403</v>
      </c>
      <c r="F191" s="29">
        <v>382490</v>
      </c>
      <c r="G191" s="4">
        <v>2719</v>
      </c>
      <c r="H191" s="4">
        <v>25995</v>
      </c>
      <c r="I191" s="4">
        <f t="shared" si="32"/>
        <v>1458619</v>
      </c>
      <c r="J191" s="7">
        <f t="shared" si="34"/>
        <v>1273.516799999983</v>
      </c>
      <c r="K191" s="7">
        <f t="shared" ref="K191:K202" si="35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9"/>
        <v>73038</v>
      </c>
      <c r="Q191" s="1">
        <f>AVERAGE(B185:B191)/AVERAGE(B184:B190)</f>
        <v>1.0216729280510017</v>
      </c>
      <c r="R191" s="73">
        <f t="shared" si="25"/>
        <v>2.5377773214735722E-2</v>
      </c>
      <c r="S191" s="63">
        <f t="shared" si="16"/>
        <v>2.0804585288200401E-2</v>
      </c>
    </row>
    <row r="192" spans="1:20" x14ac:dyDescent="0.25">
      <c r="A192" s="76">
        <v>44083</v>
      </c>
      <c r="B192" s="4">
        <v>12259</v>
      </c>
      <c r="C192" s="7">
        <f t="shared" si="31"/>
        <v>512293</v>
      </c>
      <c r="D192" s="4">
        <f>52+202</f>
        <v>254</v>
      </c>
      <c r="E192" s="7">
        <f t="shared" si="30"/>
        <v>10657</v>
      </c>
      <c r="F192" s="29">
        <v>390098</v>
      </c>
      <c r="G192" s="4">
        <v>2829</v>
      </c>
      <c r="H192" s="4">
        <v>27171</v>
      </c>
      <c r="I192" s="4">
        <f t="shared" ref="I192:I202" si="36">I191+H192</f>
        <v>1485790</v>
      </c>
      <c r="J192" s="7">
        <f t="shared" si="34"/>
        <v>1293.7232000000076</v>
      </c>
      <c r="K192" s="7">
        <f t="shared" si="35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9"/>
        <v>74787</v>
      </c>
      <c r="Q192" s="1">
        <f t="shared" ref="Q192:Q206" si="37">AVERAGE(B186:B192)/AVERAGE(B185:B191)</f>
        <v>1.0184692527334773</v>
      </c>
      <c r="R192" s="73">
        <f t="shared" si="25"/>
        <v>2.5363553228496118E-2</v>
      </c>
      <c r="S192" s="63">
        <f t="shared" si="16"/>
        <v>2.0802548541557272E-2</v>
      </c>
    </row>
    <row r="193" spans="1:19" x14ac:dyDescent="0.25">
      <c r="A193" s="76">
        <v>44084</v>
      </c>
      <c r="B193" s="4">
        <v>11905</v>
      </c>
      <c r="C193" s="7">
        <f t="shared" ref="C193:C207" si="38">C192+B193</f>
        <v>524198</v>
      </c>
      <c r="D193" s="4">
        <f>55+195</f>
        <v>250</v>
      </c>
      <c r="E193" s="7">
        <f t="shared" ref="E193:E206" si="39">E192+D193</f>
        <v>10907</v>
      </c>
      <c r="F193" s="29">
        <v>400121</v>
      </c>
      <c r="G193" s="4">
        <v>2880</v>
      </c>
      <c r="H193" s="4">
        <v>28057</v>
      </c>
      <c r="I193" s="4">
        <f t="shared" si="36"/>
        <v>1513847</v>
      </c>
      <c r="J193" s="7">
        <f t="shared" si="34"/>
        <v>1315.7488000000594</v>
      </c>
      <c r="K193" s="7">
        <f t="shared" si="35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9"/>
        <v>76356</v>
      </c>
      <c r="Q193" s="1">
        <f t="shared" si="37"/>
        <v>0.99834520862679677</v>
      </c>
      <c r="R193" s="73">
        <f t="shared" si="25"/>
        <v>2.5448440399399135E-2</v>
      </c>
      <c r="S193" s="63">
        <f t="shared" si="16"/>
        <v>2.0807023300355974E-2</v>
      </c>
    </row>
    <row r="194" spans="1:19" s="102" customFormat="1" x14ac:dyDescent="0.25">
      <c r="A194" s="93">
        <v>44085</v>
      </c>
      <c r="B194" s="1">
        <v>11507</v>
      </c>
      <c r="C194" s="21">
        <f t="shared" si="38"/>
        <v>535705</v>
      </c>
      <c r="D194" s="1">
        <f>87+154</f>
        <v>241</v>
      </c>
      <c r="E194" s="21">
        <f t="shared" si="39"/>
        <v>11148</v>
      </c>
      <c r="F194" s="84">
        <v>409771</v>
      </c>
      <c r="G194" s="1">
        <v>3093</v>
      </c>
      <c r="H194" s="4">
        <v>26254</v>
      </c>
      <c r="I194" s="4">
        <f t="shared" si="36"/>
        <v>1540101</v>
      </c>
      <c r="J194" s="7">
        <f t="shared" ref="J194:J202" si="40">L194-K194</f>
        <v>1338.017600000021</v>
      </c>
      <c r="K194" s="7">
        <f t="shared" si="35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9"/>
        <v>77432</v>
      </c>
      <c r="Q194" s="1">
        <f t="shared" si="37"/>
        <v>1.0112739726027395</v>
      </c>
      <c r="R194" s="73">
        <f t="shared" si="25"/>
        <v>2.6945794783335947E-2</v>
      </c>
      <c r="S194" s="63">
        <f t="shared" si="16"/>
        <v>2.0809960705985571E-2</v>
      </c>
    </row>
    <row r="195" spans="1:19" x14ac:dyDescent="0.25">
      <c r="A195" s="76">
        <v>44086</v>
      </c>
      <c r="B195" s="1">
        <v>10776</v>
      </c>
      <c r="C195" s="21">
        <f t="shared" si="38"/>
        <v>546481</v>
      </c>
      <c r="D195" s="1">
        <f>57+58</f>
        <v>115</v>
      </c>
      <c r="E195" s="21">
        <f t="shared" si="39"/>
        <v>11263</v>
      </c>
      <c r="F195" s="84">
        <v>419513</v>
      </c>
      <c r="G195" s="1">
        <v>2962</v>
      </c>
      <c r="H195" s="4">
        <v>23140</v>
      </c>
      <c r="I195" s="4">
        <f t="shared" si="36"/>
        <v>1563241</v>
      </c>
      <c r="J195" s="7">
        <f t="shared" si="40"/>
        <v>1355.5903999999864</v>
      </c>
      <c r="K195" s="7">
        <f t="shared" si="35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9"/>
        <v>80017</v>
      </c>
      <c r="Q195" s="1">
        <f t="shared" si="37"/>
        <v>1.0115411186215679</v>
      </c>
      <c r="R195" s="73">
        <f t="shared" si="25"/>
        <v>2.5599585151894904E-2</v>
      </c>
      <c r="S195" s="63">
        <f t="shared" si="16"/>
        <v>2.0610048656769402E-2</v>
      </c>
    </row>
    <row r="196" spans="1:19" ht="16.5" x14ac:dyDescent="0.25">
      <c r="A196" s="76">
        <v>44087</v>
      </c>
      <c r="B196" s="1">
        <v>9056</v>
      </c>
      <c r="C196" s="144">
        <f t="shared" si="38"/>
        <v>555537</v>
      </c>
      <c r="D196" s="1">
        <f>44+45</f>
        <v>89</v>
      </c>
      <c r="E196" s="21">
        <f t="shared" si="39"/>
        <v>11352</v>
      </c>
      <c r="F196" s="84">
        <v>428953</v>
      </c>
      <c r="G196" s="1">
        <v>2984</v>
      </c>
      <c r="H196" s="4">
        <v>17955</v>
      </c>
      <c r="I196" s="4">
        <f t="shared" si="36"/>
        <v>1581196</v>
      </c>
      <c r="J196" s="7">
        <f t="shared" si="40"/>
        <v>1368.1983999999939</v>
      </c>
      <c r="K196" s="7">
        <f t="shared" si="35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9"/>
        <v>82734</v>
      </c>
      <c r="Q196" s="1">
        <f t="shared" si="37"/>
        <v>1.0277201205222632</v>
      </c>
      <c r="R196" s="73">
        <f t="shared" si="25"/>
        <v>2.5895584559844486E-2</v>
      </c>
      <c r="S196" s="63">
        <f t="shared" si="16"/>
        <v>2.0434282505035668E-2</v>
      </c>
    </row>
    <row r="197" spans="1:19" ht="16.5" x14ac:dyDescent="0.25">
      <c r="A197" s="93">
        <v>44088</v>
      </c>
      <c r="B197" s="4">
        <v>9909</v>
      </c>
      <c r="C197" s="144">
        <f t="shared" si="38"/>
        <v>565446</v>
      </c>
      <c r="D197" s="4">
        <f>60+254</f>
        <v>314</v>
      </c>
      <c r="E197" s="7">
        <f t="shared" si="39"/>
        <v>11666</v>
      </c>
      <c r="F197" s="84">
        <v>438883</v>
      </c>
      <c r="G197" s="4">
        <v>2992</v>
      </c>
      <c r="H197" s="4">
        <v>21207</v>
      </c>
      <c r="I197" s="4">
        <f t="shared" si="36"/>
        <v>1602403</v>
      </c>
      <c r="J197" s="7">
        <f t="shared" si="40"/>
        <v>1385.3168000000296</v>
      </c>
      <c r="K197" s="7">
        <f t="shared" si="35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9"/>
        <v>82341</v>
      </c>
      <c r="Q197" s="1">
        <f t="shared" si="37"/>
        <v>1.00904293439312</v>
      </c>
      <c r="R197" s="73">
        <f t="shared" si="25"/>
        <v>2.6040714727103405E-2</v>
      </c>
      <c r="S197" s="63">
        <f t="shared" si="16"/>
        <v>2.0631501505006668E-2</v>
      </c>
    </row>
    <row r="198" spans="1:19" ht="16.5" x14ac:dyDescent="0.25">
      <c r="A198" s="76">
        <v>44089</v>
      </c>
      <c r="B198" s="4">
        <v>11892</v>
      </c>
      <c r="C198" s="144">
        <f t="shared" si="38"/>
        <v>577338</v>
      </c>
      <c r="D198" s="4">
        <f>43+142</f>
        <v>185</v>
      </c>
      <c r="E198" s="7">
        <f t="shared" si="39"/>
        <v>11851</v>
      </c>
      <c r="F198" s="84">
        <v>448263</v>
      </c>
      <c r="G198" s="4">
        <v>3049</v>
      </c>
      <c r="H198" s="4">
        <v>25791</v>
      </c>
      <c r="I198" s="4">
        <f t="shared" si="36"/>
        <v>1628194</v>
      </c>
      <c r="J198" s="7">
        <f t="shared" si="40"/>
        <v>1407.344000000041</v>
      </c>
      <c r="K198" s="7">
        <f t="shared" si="35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9"/>
        <v>78619</v>
      </c>
      <c r="Q198" s="1">
        <f t="shared" si="37"/>
        <v>0.99825669236431247</v>
      </c>
      <c r="R198" s="73">
        <f t="shared" si="25"/>
        <v>2.6010032075342932E-2</v>
      </c>
      <c r="S198" s="63">
        <f t="shared" si="16"/>
        <v>2.0526970336267488E-2</v>
      </c>
    </row>
    <row r="199" spans="1:19" ht="16.5" x14ac:dyDescent="0.25">
      <c r="A199" s="76">
        <v>44090</v>
      </c>
      <c r="B199" s="7">
        <v>11674</v>
      </c>
      <c r="C199" s="144">
        <f t="shared" si="38"/>
        <v>589012</v>
      </c>
      <c r="D199" s="4">
        <f>58+206</f>
        <v>264</v>
      </c>
      <c r="E199" s="7">
        <f t="shared" si="39"/>
        <v>12115</v>
      </c>
      <c r="F199" s="84">
        <v>456347</v>
      </c>
      <c r="G199" s="4">
        <v>3118</v>
      </c>
      <c r="H199" s="4">
        <v>25422</v>
      </c>
      <c r="I199" s="4">
        <f t="shared" si="36"/>
        <v>1653616</v>
      </c>
      <c r="J199" s="7">
        <f t="shared" si="40"/>
        <v>1429.5023999999976</v>
      </c>
      <c r="K199" s="7">
        <f t="shared" si="35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1">
        <f t="shared" si="37"/>
        <v>0.99243247438683646</v>
      </c>
      <c r="R199" s="73">
        <f t="shared" si="25"/>
        <v>2.5864786395686436E-2</v>
      </c>
      <c r="S199" s="63">
        <f t="shared" si="16"/>
        <v>2.0568341561801796E-2</v>
      </c>
    </row>
    <row r="200" spans="1:19" ht="16.5" x14ac:dyDescent="0.25">
      <c r="A200" s="76">
        <v>44091</v>
      </c>
      <c r="B200" s="4">
        <v>12701</v>
      </c>
      <c r="C200" s="144">
        <f t="shared" si="38"/>
        <v>601713</v>
      </c>
      <c r="D200" s="4">
        <v>345</v>
      </c>
      <c r="E200" s="7">
        <f t="shared" si="39"/>
        <v>12460</v>
      </c>
      <c r="F200" s="84">
        <v>467286</v>
      </c>
      <c r="G200" s="4">
        <v>3108</v>
      </c>
      <c r="H200" s="4">
        <v>28633</v>
      </c>
      <c r="I200" s="4">
        <f t="shared" si="36"/>
        <v>1682249</v>
      </c>
      <c r="J200" s="7">
        <f t="shared" si="40"/>
        <v>1451.9024000000209</v>
      </c>
      <c r="K200" s="7">
        <f t="shared" si="35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1">
        <f t="shared" si="37"/>
        <v>1.0103755262711975</v>
      </c>
      <c r="R200" s="73">
        <f t="shared" si="25"/>
        <v>2.5482302590044848E-2</v>
      </c>
      <c r="S200" s="63">
        <f t="shared" si="16"/>
        <v>2.0707546621063531E-2</v>
      </c>
    </row>
    <row r="201" spans="1:19" ht="16.5" x14ac:dyDescent="0.25">
      <c r="A201" s="76">
        <v>44092</v>
      </c>
      <c r="B201" s="4">
        <v>11945</v>
      </c>
      <c r="C201" s="144">
        <f t="shared" si="38"/>
        <v>613658</v>
      </c>
      <c r="D201" s="4">
        <f>31+166</f>
        <v>197</v>
      </c>
      <c r="E201" s="7">
        <f t="shared" si="39"/>
        <v>12657</v>
      </c>
      <c r="F201" s="84">
        <v>478077</v>
      </c>
      <c r="G201" s="4">
        <v>3225</v>
      </c>
      <c r="H201" s="4">
        <v>25698</v>
      </c>
      <c r="I201" s="4">
        <f t="shared" si="36"/>
        <v>1707947</v>
      </c>
      <c r="J201" s="7">
        <f t="shared" si="40"/>
        <v>1474.3456000000006</v>
      </c>
      <c r="K201" s="7">
        <f t="shared" si="35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1">
        <f t="shared" si="37"/>
        <v>1.0056505192543377</v>
      </c>
      <c r="R201" s="73">
        <f t="shared" si="25"/>
        <v>2.6235722885685465E-2</v>
      </c>
      <c r="S201" s="63">
        <f t="shared" si="16"/>
        <v>2.0625494982547281E-2</v>
      </c>
    </row>
    <row r="202" spans="1:19" x14ac:dyDescent="0.25">
      <c r="A202" s="76">
        <v>44093</v>
      </c>
      <c r="B202" s="4">
        <v>9276</v>
      </c>
      <c r="C202" s="7">
        <f t="shared" si="38"/>
        <v>622934</v>
      </c>
      <c r="D202" s="4">
        <f>49+94</f>
        <v>143</v>
      </c>
      <c r="E202" s="7">
        <f t="shared" si="39"/>
        <v>12800</v>
      </c>
      <c r="F202" s="84">
        <v>488231</v>
      </c>
      <c r="G202" s="4">
        <v>3213</v>
      </c>
      <c r="H202" s="4">
        <v>21093</v>
      </c>
      <c r="I202" s="4">
        <f t="shared" si="36"/>
        <v>1729040</v>
      </c>
      <c r="J202" s="7">
        <f t="shared" si="40"/>
        <v>1492.0336000000825</v>
      </c>
      <c r="K202" s="7">
        <f t="shared" si="35"/>
        <v>931028.96639999992</v>
      </c>
      <c r="L202" s="4">
        <v>932521</v>
      </c>
      <c r="M202" s="4">
        <v>1261</v>
      </c>
      <c r="N202" s="4">
        <v>133793</v>
      </c>
      <c r="O202" s="4">
        <v>406757</v>
      </c>
      <c r="P202" s="4">
        <f>C202-O202-N202-M202</f>
        <v>81123</v>
      </c>
      <c r="Q202" s="1">
        <f t="shared" si="37"/>
        <v>0.98075763601144283</v>
      </c>
      <c r="R202" s="73">
        <f t="shared" si="25"/>
        <v>2.6357021566327327E-2</v>
      </c>
      <c r="S202" s="63">
        <f t="shared" si="16"/>
        <v>2.0547923214979436E-2</v>
      </c>
    </row>
    <row r="203" spans="1:19" x14ac:dyDescent="0.25">
      <c r="A203" s="76">
        <v>44094</v>
      </c>
      <c r="B203" s="4">
        <v>8431</v>
      </c>
      <c r="C203" s="7">
        <f t="shared" si="38"/>
        <v>631365</v>
      </c>
      <c r="D203" s="4">
        <f>110+143</f>
        <v>253</v>
      </c>
      <c r="E203" s="7">
        <f t="shared" si="39"/>
        <v>13053</v>
      </c>
      <c r="F203" s="84">
        <v>498379</v>
      </c>
      <c r="G203" s="4">
        <v>3261</v>
      </c>
      <c r="H203" s="4"/>
      <c r="I203" s="4">
        <f t="shared" ref="I203:I204" si="41">I202+H203</f>
        <v>1729040</v>
      </c>
      <c r="J203" s="7">
        <v>1348</v>
      </c>
      <c r="K203" s="7">
        <v>939868</v>
      </c>
      <c r="L203" s="7">
        <f>K203+J203</f>
        <v>941216</v>
      </c>
      <c r="M203" s="4">
        <v>1262</v>
      </c>
      <c r="N203" s="4">
        <v>134820</v>
      </c>
      <c r="O203" s="4">
        <v>412203</v>
      </c>
      <c r="P203" s="4">
        <f>C203-O203-N203-M203</f>
        <v>83080</v>
      </c>
      <c r="Q203" s="1">
        <f t="shared" si="37"/>
        <v>0.99182504283677553</v>
      </c>
      <c r="R203" s="73">
        <f t="shared" si="25"/>
        <v>2.7190181184494677E-2</v>
      </c>
      <c r="S203" s="63">
        <f t="shared" si="16"/>
        <v>2.0674253403340382E-2</v>
      </c>
    </row>
    <row r="204" spans="1:19" x14ac:dyDescent="0.25">
      <c r="A204" s="76">
        <v>44095</v>
      </c>
      <c r="B204" s="4">
        <v>8782</v>
      </c>
      <c r="C204" s="7">
        <f t="shared" si="38"/>
        <v>640147</v>
      </c>
      <c r="D204" s="4">
        <v>429</v>
      </c>
      <c r="E204" s="7">
        <f t="shared" si="39"/>
        <v>13482</v>
      </c>
      <c r="F204" s="29">
        <v>508563</v>
      </c>
      <c r="G204" s="4">
        <v>3387</v>
      </c>
      <c r="H204" s="4">
        <v>18575</v>
      </c>
      <c r="I204" s="4">
        <f t="shared" si="41"/>
        <v>1747615</v>
      </c>
      <c r="J204" s="7">
        <v>1383</v>
      </c>
      <c r="K204" s="7">
        <v>949102</v>
      </c>
      <c r="L204" s="7">
        <f>K204+J204</f>
        <v>950485</v>
      </c>
      <c r="M204" s="4"/>
      <c r="N204" s="4"/>
      <c r="O204" s="4"/>
      <c r="P204" s="4"/>
      <c r="Q204" s="1">
        <f t="shared" si="37"/>
        <v>0.98513741625784668</v>
      </c>
      <c r="R204" s="73">
        <f t="shared" si="25"/>
        <v>2.8678599854363176E-2</v>
      </c>
      <c r="S204" s="63">
        <f t="shared" si="16"/>
        <v>2.1060787600348047E-2</v>
      </c>
    </row>
    <row r="205" spans="1:19" x14ac:dyDescent="0.25">
      <c r="A205" s="76">
        <v>44096</v>
      </c>
      <c r="B205" s="4">
        <v>12027</v>
      </c>
      <c r="C205" s="7">
        <f t="shared" si="38"/>
        <v>652174</v>
      </c>
      <c r="D205" s="4">
        <v>470</v>
      </c>
      <c r="E205" s="7">
        <f t="shared" si="39"/>
        <v>13952</v>
      </c>
      <c r="F205" s="29">
        <v>517228</v>
      </c>
      <c r="G205" s="4">
        <v>3362</v>
      </c>
      <c r="H205" s="4">
        <v>25766</v>
      </c>
      <c r="I205" s="4">
        <f>I204+H205</f>
        <v>1773381</v>
      </c>
      <c r="J205" s="7">
        <v>1448</v>
      </c>
      <c r="K205" s="7">
        <v>961776</v>
      </c>
      <c r="L205" s="7">
        <f>K205+J205</f>
        <v>963224</v>
      </c>
      <c r="M205" s="4"/>
      <c r="N205" s="4"/>
      <c r="O205" s="4"/>
      <c r="P205" s="4"/>
      <c r="Q205" s="1">
        <f t="shared" si="37"/>
        <v>1.0018072047228284</v>
      </c>
      <c r="R205" s="73">
        <f t="shared" si="25"/>
        <v>2.7786501810007108E-2</v>
      </c>
      <c r="S205" s="63">
        <f t="shared" si="16"/>
        <v>2.1393063814258158E-2</v>
      </c>
    </row>
    <row r="206" spans="1:19" x14ac:dyDescent="0.25">
      <c r="A206" s="76">
        <v>44097</v>
      </c>
      <c r="B206" s="4">
        <v>12625</v>
      </c>
      <c r="C206" s="7">
        <f t="shared" si="38"/>
        <v>664799</v>
      </c>
      <c r="D206" s="4">
        <v>423</v>
      </c>
      <c r="E206" s="7">
        <f t="shared" si="39"/>
        <v>14375</v>
      </c>
      <c r="F206" s="29">
        <v>525486</v>
      </c>
      <c r="G206" s="4">
        <v>3511</v>
      </c>
      <c r="H206" s="4">
        <v>24903</v>
      </c>
      <c r="I206" s="4">
        <f>I205+H206</f>
        <v>1798284</v>
      </c>
      <c r="J206" s="40">
        <v>1456</v>
      </c>
      <c r="K206" s="7">
        <v>974788</v>
      </c>
      <c r="L206" s="7">
        <f>K206+J206</f>
        <v>976244</v>
      </c>
      <c r="M206" s="4"/>
      <c r="N206" s="4"/>
      <c r="O206" s="4"/>
      <c r="P206" s="4"/>
      <c r="Q206" s="1">
        <f t="shared" si="37"/>
        <v>1.0127077876957615</v>
      </c>
      <c r="R206" s="73">
        <f t="shared" si="25"/>
        <v>2.8101938561526516E-2</v>
      </c>
      <c r="S206" s="63">
        <f t="shared" si="16"/>
        <v>2.1623077050356574E-2</v>
      </c>
    </row>
    <row r="207" spans="1:19" x14ac:dyDescent="0.25">
      <c r="A207" s="76">
        <v>44098</v>
      </c>
      <c r="B207" s="4">
        <v>13467</v>
      </c>
      <c r="C207" s="7">
        <f t="shared" si="38"/>
        <v>678266</v>
      </c>
      <c r="D207" s="4">
        <v>391</v>
      </c>
      <c r="E207" s="7">
        <f>E206+D207</f>
        <v>14766</v>
      </c>
      <c r="F207" s="29">
        <v>536589</v>
      </c>
      <c r="G207" s="4">
        <v>3527</v>
      </c>
      <c r="H207" s="4">
        <v>27253</v>
      </c>
      <c r="I207" s="4">
        <f>I206+H207</f>
        <v>1825537</v>
      </c>
      <c r="J207" s="36">
        <v>1488</v>
      </c>
      <c r="K207" s="36">
        <v>988976</v>
      </c>
      <c r="L207" s="6">
        <f>K207+J207</f>
        <v>990464</v>
      </c>
      <c r="R207" s="25">
        <f t="shared" si="25"/>
        <v>2.7791129216537574E-2</v>
      </c>
      <c r="S207" s="6">
        <f t="shared" si="16"/>
        <v>2.1770219943208123E-2</v>
      </c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4946"/>
  <sheetViews>
    <sheetView zoomScale="81" zoomScaleNormal="81" workbookViewId="0">
      <pane ySplit="1" topLeftCell="A4920" activePane="bottomLeft" state="frozen"/>
      <selection activeCell="D2374" sqref="A1:D2374"/>
      <selection pane="bottomLeft" activeCell="E4922" sqref="E4922:E4944"/>
    </sheetView>
  </sheetViews>
  <sheetFormatPr baseColWidth="10" defaultRowHeight="15" x14ac:dyDescent="0.25"/>
  <cols>
    <col min="1" max="1" width="22.7109375" style="62" customWidth="1"/>
    <col min="2" max="2" width="11.4257812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42" customWidth="1"/>
    <col min="7" max="7" width="8.28515625" customWidth="1"/>
    <col min="8" max="8" width="8" customWidth="1"/>
  </cols>
  <sheetData>
    <row r="1" spans="1:6" x14ac:dyDescent="0.25">
      <c r="A1" s="92" t="s">
        <v>31</v>
      </c>
      <c r="B1" s="47" t="s">
        <v>32</v>
      </c>
      <c r="C1" s="47" t="s">
        <v>33</v>
      </c>
      <c r="D1" s="91" t="s">
        <v>34</v>
      </c>
      <c r="E1" s="90" t="s">
        <v>117</v>
      </c>
      <c r="F1" s="140" t="s">
        <v>141</v>
      </c>
    </row>
    <row r="2" spans="1:6" x14ac:dyDescent="0.25">
      <c r="A2" s="62" t="s">
        <v>22</v>
      </c>
      <c r="B2" s="26">
        <v>43893</v>
      </c>
      <c r="C2" s="4">
        <v>0</v>
      </c>
      <c r="D2" s="29">
        <v>0</v>
      </c>
      <c r="F2" s="84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4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4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4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4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4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4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4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4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4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4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4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4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4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4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4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4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4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4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4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4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4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4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4"/>
    </row>
    <row r="26" spans="1:6" x14ac:dyDescent="0.25">
      <c r="A26" s="62" t="s">
        <v>22</v>
      </c>
      <c r="B26" s="26">
        <v>43894</v>
      </c>
      <c r="C26" s="4">
        <v>0</v>
      </c>
      <c r="D26" s="29">
        <v>0</v>
      </c>
      <c r="F26" s="84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4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4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4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4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4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4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4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4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4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4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4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4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4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4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4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4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4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4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4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4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4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4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4">
        <f t="shared" si="0"/>
        <v>0</v>
      </c>
    </row>
    <row r="50" spans="1:6" x14ac:dyDescent="0.25">
      <c r="A50" s="62" t="s">
        <v>22</v>
      </c>
      <c r="B50" s="26">
        <v>43895</v>
      </c>
      <c r="C50" s="4">
        <v>0</v>
      </c>
      <c r="D50" s="29">
        <v>0</v>
      </c>
      <c r="F50" s="84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4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4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4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4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4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4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4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4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4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4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4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4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4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4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4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4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4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4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4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4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4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4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4">
        <f t="shared" si="0"/>
        <v>0</v>
      </c>
    </row>
    <row r="74" spans="1:6" x14ac:dyDescent="0.25">
      <c r="A74" s="62" t="s">
        <v>22</v>
      </c>
      <c r="B74" s="26">
        <v>43896</v>
      </c>
      <c r="C74" s="4">
        <v>1</v>
      </c>
      <c r="D74" s="29">
        <v>1</v>
      </c>
      <c r="F74" s="84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4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4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4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4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4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4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4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4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4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4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4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4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4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4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4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4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4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4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4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4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4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4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4">
        <f t="shared" si="1"/>
        <v>0</v>
      </c>
    </row>
    <row r="98" spans="1:6" x14ac:dyDescent="0.25">
      <c r="A98" s="62" t="s">
        <v>22</v>
      </c>
      <c r="B98" s="26">
        <v>43897</v>
      </c>
      <c r="C98" s="4">
        <v>0</v>
      </c>
      <c r="D98" s="29">
        <v>1</v>
      </c>
      <c r="F98" s="84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4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4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4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4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4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4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4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4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4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4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4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4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4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4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4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4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4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4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4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4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4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4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4">
        <f t="shared" si="2"/>
        <v>0</v>
      </c>
    </row>
    <row r="122" spans="1:6" x14ac:dyDescent="0.25">
      <c r="A122" s="62" t="s">
        <v>22</v>
      </c>
      <c r="B122" s="26">
        <v>43898</v>
      </c>
      <c r="C122" s="4">
        <v>1</v>
      </c>
      <c r="D122" s="29">
        <v>2</v>
      </c>
      <c r="F122" s="84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4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4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4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4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4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4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4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4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4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4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4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4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4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4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4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4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4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4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4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4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4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4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4">
        <f t="shared" si="3"/>
        <v>0</v>
      </c>
    </row>
    <row r="146" spans="1:6" x14ac:dyDescent="0.25">
      <c r="A146" s="62" t="s">
        <v>22</v>
      </c>
      <c r="B146" s="26">
        <v>43899</v>
      </c>
      <c r="C146" s="4">
        <v>0</v>
      </c>
      <c r="D146" s="29">
        <v>2</v>
      </c>
      <c r="F146" s="84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4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4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4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4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4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4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4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4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4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4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4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4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4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4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4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4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4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4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4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4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4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4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4">
        <f t="shared" si="4"/>
        <v>0</v>
      </c>
    </row>
    <row r="170" spans="1:6" x14ac:dyDescent="0.25">
      <c r="A170" s="62" t="s">
        <v>22</v>
      </c>
      <c r="B170" s="26">
        <v>43900</v>
      </c>
      <c r="C170" s="4">
        <v>1</v>
      </c>
      <c r="D170" s="29">
        <v>3</v>
      </c>
      <c r="F170" s="84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4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4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4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4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4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4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4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4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4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4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4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4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4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4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4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4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4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4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4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4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4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4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4">
        <f t="shared" si="5"/>
        <v>0</v>
      </c>
    </row>
    <row r="194" spans="1:6" x14ac:dyDescent="0.25">
      <c r="A194" s="62" t="s">
        <v>22</v>
      </c>
      <c r="B194" s="26">
        <v>43901</v>
      </c>
      <c r="C194" s="4">
        <v>1</v>
      </c>
      <c r="D194" s="29">
        <v>4</v>
      </c>
      <c r="F194" s="84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4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4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4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4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4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4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4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4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4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4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4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4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4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4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4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4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4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4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4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4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4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4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4">
        <f t="shared" si="6"/>
        <v>0</v>
      </c>
    </row>
    <row r="218" spans="1:6" x14ac:dyDescent="0.25">
      <c r="A218" s="62" t="s">
        <v>22</v>
      </c>
      <c r="B218" s="26">
        <v>43902</v>
      </c>
      <c r="C218" s="4">
        <v>4</v>
      </c>
      <c r="D218" s="29">
        <v>8</v>
      </c>
      <c r="F218" s="84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4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4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4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4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4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4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4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4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4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4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4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4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4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4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4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4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4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4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4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4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4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4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4">
        <f t="shared" si="7"/>
        <v>0</v>
      </c>
    </row>
    <row r="242" spans="1:6" x14ac:dyDescent="0.25">
      <c r="A242" s="62" t="s">
        <v>22</v>
      </c>
      <c r="B242" s="26">
        <v>43903</v>
      </c>
      <c r="C242" s="4">
        <v>1</v>
      </c>
      <c r="D242" s="29">
        <v>9</v>
      </c>
      <c r="F242" s="84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4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4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4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4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4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4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4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4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4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4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4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4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4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4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4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4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4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4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4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4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4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4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4">
        <f t="shared" si="8"/>
        <v>0</v>
      </c>
    </row>
    <row r="266" spans="1:6" x14ac:dyDescent="0.25">
      <c r="A266" s="62" t="s">
        <v>22</v>
      </c>
      <c r="B266" s="26">
        <v>43904</v>
      </c>
      <c r="C266" s="4">
        <v>1</v>
      </c>
      <c r="D266" s="29">
        <v>10</v>
      </c>
      <c r="F266" s="84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4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4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4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4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4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4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4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4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4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4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4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4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4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4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4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4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4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4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4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4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4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4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4">
        <f t="shared" si="9"/>
        <v>0</v>
      </c>
    </row>
    <row r="290" spans="1:6" x14ac:dyDescent="0.25">
      <c r="A290" s="62" t="s">
        <v>22</v>
      </c>
      <c r="B290" s="26">
        <v>43905</v>
      </c>
      <c r="C290" s="4">
        <v>1</v>
      </c>
      <c r="D290" s="29">
        <v>11</v>
      </c>
      <c r="F290" s="84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4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4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4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4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4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4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4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4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4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4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4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4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4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4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4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4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4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4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4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4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4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4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4">
        <f t="shared" si="10"/>
        <v>0</v>
      </c>
    </row>
    <row r="314" spans="1:6" x14ac:dyDescent="0.25">
      <c r="A314" s="62" t="s">
        <v>22</v>
      </c>
      <c r="B314" s="26">
        <v>43906</v>
      </c>
      <c r="C314" s="4">
        <v>1</v>
      </c>
      <c r="D314" s="29">
        <v>12</v>
      </c>
      <c r="F314" s="84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4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4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4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4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4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4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4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4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4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4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4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4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4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4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4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4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4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4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4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4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4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4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4">
        <f t="shared" si="11"/>
        <v>0</v>
      </c>
    </row>
    <row r="338" spans="1:6" x14ac:dyDescent="0.25">
      <c r="A338" s="62" t="s">
        <v>22</v>
      </c>
      <c r="B338" s="26">
        <v>43907</v>
      </c>
      <c r="C338" s="4">
        <v>1</v>
      </c>
      <c r="D338" s="29">
        <v>13</v>
      </c>
      <c r="F338" s="84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4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4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4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4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4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4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4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4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4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4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4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4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4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4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4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4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4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4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4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4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4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4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4">
        <f t="shared" si="12"/>
        <v>0</v>
      </c>
    </row>
    <row r="362" spans="1:6" x14ac:dyDescent="0.25">
      <c r="A362" s="62" t="s">
        <v>22</v>
      </c>
      <c r="B362" s="26">
        <v>43908</v>
      </c>
      <c r="C362" s="4">
        <v>6</v>
      </c>
      <c r="D362" s="29">
        <v>19</v>
      </c>
      <c r="E362" s="15"/>
      <c r="F362" s="84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4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4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4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4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4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4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4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4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4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4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4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4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4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4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4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4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4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4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4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4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4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4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4">
        <f t="shared" si="13"/>
        <v>0</v>
      </c>
    </row>
    <row r="386" spans="1:6" x14ac:dyDescent="0.25">
      <c r="A386" s="62" t="s">
        <v>22</v>
      </c>
      <c r="B386" s="26">
        <v>43909</v>
      </c>
      <c r="C386" s="4">
        <v>14</v>
      </c>
      <c r="D386" s="29">
        <v>33</v>
      </c>
      <c r="F386" s="84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4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4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4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4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4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4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4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4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4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4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4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4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4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4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4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4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4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4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4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4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4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4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4">
        <f t="shared" si="14"/>
        <v>0</v>
      </c>
    </row>
    <row r="410" spans="1:6" x14ac:dyDescent="0.25">
      <c r="A410" s="62" t="s">
        <v>22</v>
      </c>
      <c r="B410" s="26">
        <v>43910</v>
      </c>
      <c r="C410" s="4">
        <v>9</v>
      </c>
      <c r="D410" s="29">
        <v>42</v>
      </c>
      <c r="F410" s="84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4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4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4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4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4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4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4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4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4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4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4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4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4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4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4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4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4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4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4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4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4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4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4">
        <f t="shared" si="15"/>
        <v>0</v>
      </c>
    </row>
    <row r="434" spans="1:6" x14ac:dyDescent="0.25">
      <c r="A434" s="62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4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4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4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4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4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4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4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4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4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4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4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4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4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4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4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4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4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4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4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4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4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4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4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4">
        <f t="shared" si="16"/>
        <v>0</v>
      </c>
    </row>
    <row r="458" spans="1:6" x14ac:dyDescent="0.25">
      <c r="A458" s="62" t="s">
        <v>22</v>
      </c>
      <c r="B458" s="26">
        <v>43912</v>
      </c>
      <c r="C458" s="4">
        <v>8</v>
      </c>
      <c r="D458" s="29">
        <v>65</v>
      </c>
      <c r="F458" s="84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4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4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4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4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4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4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4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4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4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4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4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4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4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4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4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4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4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4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4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4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4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4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4">
        <f t="shared" si="17"/>
        <v>0</v>
      </c>
    </row>
    <row r="482" spans="1:6" x14ac:dyDescent="0.25">
      <c r="A482" s="62" t="s">
        <v>22</v>
      </c>
      <c r="B482" s="26">
        <v>43913</v>
      </c>
      <c r="C482" s="4">
        <v>5</v>
      </c>
      <c r="D482" s="29">
        <v>70</v>
      </c>
      <c r="F482" s="84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4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4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4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4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4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4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4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4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4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4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4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4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4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4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4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4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4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4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4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4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4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4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4">
        <f t="shared" si="18"/>
        <v>0</v>
      </c>
    </row>
    <row r="506" spans="1:6" x14ac:dyDescent="0.25">
      <c r="A506" s="62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4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4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4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4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4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4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4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4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4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4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4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4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4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4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4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4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4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4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4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4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4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4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4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4">
        <f t="shared" si="19"/>
        <v>0</v>
      </c>
    </row>
    <row r="530" spans="1:6" x14ac:dyDescent="0.25">
      <c r="A530" s="62" t="s">
        <v>22</v>
      </c>
      <c r="B530" s="26">
        <v>43915</v>
      </c>
      <c r="C530" s="4">
        <v>30</v>
      </c>
      <c r="D530" s="29">
        <v>128</v>
      </c>
      <c r="F530" s="84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4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4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4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4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4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4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4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4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4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4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4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4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4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4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4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4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4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4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4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4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4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4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4">
        <f t="shared" si="19"/>
        <v>0</v>
      </c>
    </row>
    <row r="554" spans="1:6" x14ac:dyDescent="0.25">
      <c r="A554" s="62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4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4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4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4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4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4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4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4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4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4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4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4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4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4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4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4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4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4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4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4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4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4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4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4">
        <f t="shared" si="20"/>
        <v>0</v>
      </c>
    </row>
    <row r="578" spans="1:6" x14ac:dyDescent="0.25">
      <c r="A578" s="62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4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4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4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4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4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4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4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4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4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4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4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4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4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4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4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4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4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4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4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4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4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4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4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4">
        <f t="shared" si="21"/>
        <v>0</v>
      </c>
    </row>
    <row r="602" spans="1:6" x14ac:dyDescent="0.25">
      <c r="A602" s="62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4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4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4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4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4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4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4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4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4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4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4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4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4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4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4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4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4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4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4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4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4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4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4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4">
        <f t="shared" si="22"/>
        <v>0</v>
      </c>
    </row>
    <row r="626" spans="1:6" x14ac:dyDescent="0.25">
      <c r="A626" s="62" t="s">
        <v>22</v>
      </c>
      <c r="B626" s="26">
        <v>43919</v>
      </c>
      <c r="C626" s="4">
        <v>18</v>
      </c>
      <c r="D626" s="29">
        <v>217</v>
      </c>
      <c r="E626" s="15"/>
      <c r="F626" s="84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4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4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4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4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4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4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4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4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4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4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4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4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4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4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4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4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4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4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4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4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4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4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4">
        <f t="shared" si="23"/>
        <v>0</v>
      </c>
    </row>
    <row r="650" spans="1:6" x14ac:dyDescent="0.25">
      <c r="A650" s="62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4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4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4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4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4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4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4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4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4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4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4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4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4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4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4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4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4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4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4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4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4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4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4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4">
        <f t="shared" si="24"/>
        <v>1</v>
      </c>
    </row>
    <row r="674" spans="1:6" x14ac:dyDescent="0.25">
      <c r="A674" s="62" t="s">
        <v>22</v>
      </c>
      <c r="B674" s="26">
        <v>43921</v>
      </c>
      <c r="C674" s="4">
        <v>17</v>
      </c>
      <c r="D674" s="29">
        <v>270</v>
      </c>
      <c r="F674" s="84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4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4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4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4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4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4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4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4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4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4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4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4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4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4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4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4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4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4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4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4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4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4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4">
        <f t="shared" si="25"/>
        <v>1</v>
      </c>
    </row>
    <row r="698" spans="1:6" x14ac:dyDescent="0.25">
      <c r="A698" s="62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4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4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4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4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4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4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4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4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4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4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4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4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4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4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4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4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4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4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4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4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4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4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4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4">
        <f t="shared" si="26"/>
        <v>1</v>
      </c>
    </row>
    <row r="722" spans="1:6" x14ac:dyDescent="0.25">
      <c r="A722" s="62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4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4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4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4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4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4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4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4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4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4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4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4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4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4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4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4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4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4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4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4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4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4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4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4">
        <f t="shared" si="27"/>
        <v>1</v>
      </c>
    </row>
    <row r="746" spans="1:6" x14ac:dyDescent="0.25">
      <c r="A746" s="62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4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4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4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4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4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4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4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4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4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4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4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4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4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4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4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4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4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4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4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4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4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4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4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4">
        <f t="shared" si="28"/>
        <v>1</v>
      </c>
    </row>
    <row r="770" spans="1:6" x14ac:dyDescent="0.25">
      <c r="A770" s="62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4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4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4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4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4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4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4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4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4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4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4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4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4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4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4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4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4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4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4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4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4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4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4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4">
        <f t="shared" si="29"/>
        <v>1</v>
      </c>
    </row>
    <row r="794" spans="1:6" x14ac:dyDescent="0.25">
      <c r="A794" s="62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4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4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4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4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4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4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4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4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4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4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4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4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4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4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4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4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4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4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4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4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4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4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4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4">
        <f t="shared" si="30"/>
        <v>1</v>
      </c>
    </row>
    <row r="818" spans="1:6" x14ac:dyDescent="0.25">
      <c r="A818" s="62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4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4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4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4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4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4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4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4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4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4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4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4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4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4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4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4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4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4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4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4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4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4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4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4">
        <f t="shared" si="31"/>
        <v>1</v>
      </c>
    </row>
    <row r="842" spans="1:6" x14ac:dyDescent="0.25">
      <c r="A842" s="62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4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4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4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4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4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4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4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4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4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4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4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4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4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4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4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4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4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4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4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4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4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4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4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4">
        <f t="shared" si="32"/>
        <v>1</v>
      </c>
    </row>
    <row r="866" spans="1:6" x14ac:dyDescent="0.25">
      <c r="A866" s="62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4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4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4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4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4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4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4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4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4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4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4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4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4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4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4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4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4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4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4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4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4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4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4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4">
        <f t="shared" si="33"/>
        <v>2</v>
      </c>
    </row>
    <row r="890" spans="1:6" x14ac:dyDescent="0.25">
      <c r="A890" s="62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4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4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4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4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4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4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4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4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4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4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4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4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4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4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4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4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4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4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4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4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4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4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4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4">
        <f t="shared" si="34"/>
        <v>2</v>
      </c>
    </row>
    <row r="914" spans="1:6" x14ac:dyDescent="0.25">
      <c r="A914" s="62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4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4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4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4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4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4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4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4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4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4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4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4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4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4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4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4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4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4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4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4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4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4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4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4">
        <f t="shared" si="35"/>
        <v>2</v>
      </c>
    </row>
    <row r="938" spans="1:6" x14ac:dyDescent="0.25">
      <c r="A938" s="62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4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4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4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4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4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4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4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4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4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4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4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4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4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4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4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4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4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4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4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4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4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4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4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4">
        <f t="shared" si="36"/>
        <v>2</v>
      </c>
    </row>
    <row r="962" spans="1:6" x14ac:dyDescent="0.25">
      <c r="A962" s="62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4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4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4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4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4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4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4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4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4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4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4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4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4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4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4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4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4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4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4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4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4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4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4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4">
        <f t="shared" si="37"/>
        <v>2</v>
      </c>
    </row>
    <row r="986" spans="1:6" x14ac:dyDescent="0.25">
      <c r="A986" s="62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4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4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4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4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4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4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4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4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4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4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4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4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4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4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4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4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4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4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4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4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4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4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4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4">
        <f t="shared" si="38"/>
        <v>2</v>
      </c>
    </row>
    <row r="1010" spans="1:6" x14ac:dyDescent="0.25">
      <c r="A1010" s="62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4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4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4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4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4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4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4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4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4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4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4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4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4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4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4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4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4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4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4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4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4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4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4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4">
        <f t="shared" si="39"/>
        <v>2</v>
      </c>
    </row>
    <row r="1034" spans="1:6" x14ac:dyDescent="0.25">
      <c r="A1034" s="62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4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4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4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4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4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4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4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4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4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4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4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4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4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4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4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4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4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4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4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4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4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4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4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4">
        <f t="shared" si="40"/>
        <v>2</v>
      </c>
    </row>
    <row r="1058" spans="1:6" x14ac:dyDescent="0.25">
      <c r="A1058" s="62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4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4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4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4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4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4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4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4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4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4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4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4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4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4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4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4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4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4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4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4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4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4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4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4">
        <f t="shared" si="41"/>
        <v>2</v>
      </c>
    </row>
    <row r="1082" spans="1:6" x14ac:dyDescent="0.25">
      <c r="A1082" s="62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4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4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4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4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4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4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4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4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4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4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4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4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4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4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4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4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4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4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4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4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4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4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4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4">
        <f t="shared" si="42"/>
        <v>2</v>
      </c>
    </row>
    <row r="1106" spans="1:6" x14ac:dyDescent="0.25">
      <c r="A1106" s="62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4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4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4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4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4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4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4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4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4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4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4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4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4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4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4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4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4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4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4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4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4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4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4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4">
        <f t="shared" si="43"/>
        <v>2</v>
      </c>
    </row>
    <row r="1130" spans="1:6" x14ac:dyDescent="0.25">
      <c r="A1130" s="62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4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4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4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4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4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4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4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4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4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4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4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4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4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4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4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4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4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4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4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4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4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4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4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4">
        <f t="shared" si="44"/>
        <v>2</v>
      </c>
    </row>
    <row r="1154" spans="1:6" x14ac:dyDescent="0.25">
      <c r="A1154" s="62" t="s">
        <v>22</v>
      </c>
      <c r="B1154" s="26">
        <v>43941</v>
      </c>
      <c r="C1154" s="4">
        <v>42</v>
      </c>
      <c r="D1154" s="29">
        <v>915</v>
      </c>
      <c r="F1154" s="84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4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4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4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4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4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4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4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4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4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4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4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4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4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4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4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4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4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4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4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4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4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4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4">
        <f t="shared" si="45"/>
        <v>2</v>
      </c>
    </row>
    <row r="1178" spans="1:6" x14ac:dyDescent="0.25">
      <c r="A1178" s="62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4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4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4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4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4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4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4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4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4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4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4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4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4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4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4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4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4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4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4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4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4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4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4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4">
        <f t="shared" si="46"/>
        <v>2</v>
      </c>
    </row>
    <row r="1202" spans="1:6" x14ac:dyDescent="0.25">
      <c r="A1202" s="62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4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4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4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4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4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4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4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4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4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4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4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4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4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4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4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4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4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4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4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4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4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4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4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4">
        <f t="shared" si="47"/>
        <v>2</v>
      </c>
    </row>
    <row r="1226" spans="1:6" x14ac:dyDescent="0.25">
      <c r="A1226" s="62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4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4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4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4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4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4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4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4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4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4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4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4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4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4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4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4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4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4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4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4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4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4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4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4">
        <f t="shared" si="48"/>
        <v>2</v>
      </c>
    </row>
    <row r="1250" spans="1:6" x14ac:dyDescent="0.25">
      <c r="A1250" s="62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4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4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4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4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4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4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4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4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4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4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4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4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4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4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4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4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4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4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4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4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4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4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4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4">
        <f t="shared" si="49"/>
        <v>2</v>
      </c>
    </row>
    <row r="1274" spans="1:6" x14ac:dyDescent="0.25">
      <c r="A1274" s="62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4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4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4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4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4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4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4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4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4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4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4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4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4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4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4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4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4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4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4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4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4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4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4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4">
        <f t="shared" si="50"/>
        <v>2</v>
      </c>
    </row>
    <row r="1298" spans="1:6" x14ac:dyDescent="0.25">
      <c r="A1298" s="62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4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4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4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4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4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4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4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4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4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4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4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4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4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4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4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4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4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4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4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4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4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4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4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4">
        <f>E1321+F1297</f>
        <v>2</v>
      </c>
    </row>
    <row r="1322" spans="1:6" x14ac:dyDescent="0.25">
      <c r="A1322" s="62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4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4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4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4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4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4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4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4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4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4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4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4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4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4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4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4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4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4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4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4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4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4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4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4">
        <f>E1345+F1321</f>
        <v>2</v>
      </c>
    </row>
    <row r="1346" spans="1:7" x14ac:dyDescent="0.25">
      <c r="A1346" s="62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4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4">
        <f t="shared" ref="F1347:F1353" si="53">E1347+F1323</f>
        <v>0</v>
      </c>
      <c r="G1347" s="95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4">
        <f t="shared" si="53"/>
        <v>12</v>
      </c>
      <c r="G1348" s="95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4">
        <f t="shared" si="53"/>
        <v>1</v>
      </c>
      <c r="G1349" s="95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4">
        <f t="shared" si="53"/>
        <v>61</v>
      </c>
      <c r="G1350" s="95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4">
        <f t="shared" si="53"/>
        <v>14</v>
      </c>
      <c r="G1351" s="95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4">
        <f t="shared" si="53"/>
        <v>0</v>
      </c>
      <c r="G1352" s="95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4">
        <f t="shared" si="53"/>
        <v>0</v>
      </c>
      <c r="G1353" s="95"/>
    </row>
    <row r="1354" spans="1:7" s="95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4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4">
        <f t="shared" si="54"/>
        <v>0</v>
      </c>
      <c r="G1355" s="95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4">
        <f t="shared" si="54"/>
        <v>0</v>
      </c>
      <c r="G1356" s="95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4">
        <f t="shared" si="54"/>
        <v>0</v>
      </c>
      <c r="G1357" s="95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4">
        <f t="shared" si="54"/>
        <v>6</v>
      </c>
      <c r="G1358" s="95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4">
        <f t="shared" si="54"/>
        <v>9</v>
      </c>
      <c r="G1359" s="95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4">
        <f t="shared" si="54"/>
        <v>2</v>
      </c>
      <c r="G1360" s="95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4">
        <f t="shared" si="54"/>
        <v>3</v>
      </c>
      <c r="G1361" s="95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4">
        <f t="shared" si="54"/>
        <v>8</v>
      </c>
      <c r="G1362" s="95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4">
        <f t="shared" si="54"/>
        <v>0</v>
      </c>
      <c r="G1363" s="95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4">
        <f t="shared" si="54"/>
        <v>0</v>
      </c>
      <c r="G1364" s="95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4">
        <f t="shared" si="54"/>
        <v>0</v>
      </c>
      <c r="G1365" s="95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4">
        <f>E1366+F1342</f>
        <v>2</v>
      </c>
      <c r="G1366" s="95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4">
        <f>E1367+F1343</f>
        <v>0</v>
      </c>
      <c r="G1367" s="95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4">
        <f t="shared" si="54"/>
        <v>0</v>
      </c>
      <c r="G1368" s="95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4">
        <f>E1369+F1345</f>
        <v>2</v>
      </c>
      <c r="G1369" s="95"/>
    </row>
    <row r="1370" spans="1:7" x14ac:dyDescent="0.25">
      <c r="A1370" s="62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4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4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4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4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4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4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4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4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4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4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4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4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4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4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4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4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4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4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4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4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4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4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4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4">
        <f>E1393+F1369</f>
        <v>2</v>
      </c>
    </row>
    <row r="1394" spans="1:6" x14ac:dyDescent="0.25">
      <c r="A1394" s="62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4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4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4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4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4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4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4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4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4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4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4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4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4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4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4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4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4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4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4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4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4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4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4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4">
        <f>E1417+F1393</f>
        <v>2</v>
      </c>
    </row>
    <row r="1418" spans="1:6" x14ac:dyDescent="0.25">
      <c r="A1418" s="62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4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4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4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4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4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4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4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4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4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4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4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4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4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4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4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4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4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4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4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4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4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4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4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4">
        <f>E1441+F1417</f>
        <v>2</v>
      </c>
    </row>
    <row r="1442" spans="1:6" x14ac:dyDescent="0.25">
      <c r="A1442" s="62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4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4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4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4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4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4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4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4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4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4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4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4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4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4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4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4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4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4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4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4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4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4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4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4">
        <f>E1465+F1441</f>
        <v>2</v>
      </c>
    </row>
    <row r="1466" spans="1:6" x14ac:dyDescent="0.25">
      <c r="A1466" s="62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4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4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4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4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4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4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4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4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4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4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4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4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4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4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4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4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4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4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4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4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4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4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4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4">
        <f>E1489+F1465</f>
        <v>2</v>
      </c>
    </row>
    <row r="1490" spans="1:6" x14ac:dyDescent="0.25">
      <c r="A1490" s="62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4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4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4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4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4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4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4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4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4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4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4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4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4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4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4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4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4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4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4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4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4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4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4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4">
        <f>E1513+F1489</f>
        <v>2</v>
      </c>
    </row>
    <row r="1514" spans="1:6" x14ac:dyDescent="0.25">
      <c r="A1514" s="62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4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4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4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4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4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4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4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4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4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4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4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4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4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4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4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4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4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4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4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4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4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4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4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4">
        <f>E1537+F1513</f>
        <v>2</v>
      </c>
    </row>
    <row r="1538" spans="1:6" x14ac:dyDescent="0.25">
      <c r="A1538" s="62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4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4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4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4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4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4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4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4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4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4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4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4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4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4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4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4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4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4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4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4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4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4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4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4">
        <f>E1561+F1537</f>
        <v>3</v>
      </c>
    </row>
    <row r="1562" spans="1:6" x14ac:dyDescent="0.25">
      <c r="A1562" s="62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4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4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4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4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4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4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4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4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4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4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4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4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4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4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4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4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4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4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4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4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4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4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4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4">
        <f>E1585+F1561</f>
        <v>3</v>
      </c>
    </row>
    <row r="1586" spans="1:6" x14ac:dyDescent="0.25">
      <c r="A1586" s="62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4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4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4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4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4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4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4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4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4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4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4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4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4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4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4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4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4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4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4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4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4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4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4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4">
        <f>E1609+F1585</f>
        <v>3</v>
      </c>
    </row>
    <row r="1610" spans="1:6" x14ac:dyDescent="0.25">
      <c r="A1610" s="62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4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4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4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4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4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4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4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4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4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4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4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4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4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4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4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4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4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4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4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4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4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4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4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4">
        <f>E1633+F1609</f>
        <v>3</v>
      </c>
    </row>
    <row r="1634" spans="1:6" x14ac:dyDescent="0.25">
      <c r="A1634" s="62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4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4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4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4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4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4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4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4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4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4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4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4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4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4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4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4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4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4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4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4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4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4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4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4">
        <f>E1657+F1633</f>
        <v>3</v>
      </c>
    </row>
    <row r="1658" spans="1:6" x14ac:dyDescent="0.25">
      <c r="A1658" s="62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4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4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4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4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4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4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4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4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4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4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4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4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4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4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4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4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4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4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4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4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4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4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4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4">
        <f>E1681+F1657</f>
        <v>3</v>
      </c>
    </row>
    <row r="1682" spans="1:6" x14ac:dyDescent="0.25">
      <c r="A1682" s="62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4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4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4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4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4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4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4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4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4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4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4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4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4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4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4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4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4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4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4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4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4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4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4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4">
        <f>E1705+F1681</f>
        <v>3</v>
      </c>
    </row>
    <row r="1706" spans="1:6" x14ac:dyDescent="0.25">
      <c r="A1706" s="62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4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4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4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4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4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4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4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4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4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4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4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4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4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4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4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4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4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4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4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4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4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4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4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4">
        <f>E1729+F1705</f>
        <v>3</v>
      </c>
    </row>
    <row r="1730" spans="1:6" x14ac:dyDescent="0.25">
      <c r="A1730" s="62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4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4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4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4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4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4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4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4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4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4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4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4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4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4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4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4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4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4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4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4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4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4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4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4">
        <f>E1753+F1729</f>
        <v>3</v>
      </c>
    </row>
    <row r="1754" spans="1:6" x14ac:dyDescent="0.25">
      <c r="A1754" s="62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4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4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4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4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4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4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4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4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4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4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4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4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4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4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4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4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4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4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4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4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4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4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4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4">
        <f>E1777+F1753</f>
        <v>3</v>
      </c>
    </row>
    <row r="1778" spans="1:6" x14ac:dyDescent="0.25">
      <c r="A1778" s="62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4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4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4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4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4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4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4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4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4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4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4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4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4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4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4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4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4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4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4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4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4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4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4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4">
        <f>E1801+F1777</f>
        <v>3</v>
      </c>
    </row>
    <row r="1802" spans="1:6" x14ac:dyDescent="0.25">
      <c r="A1802" s="62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4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4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4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4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4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4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4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4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4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4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4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4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4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4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4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4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4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4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4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4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4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4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4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4">
        <f>E1825+F1801</f>
        <v>3</v>
      </c>
    </row>
    <row r="1826" spans="1:6" x14ac:dyDescent="0.25">
      <c r="A1826" s="62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4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4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4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4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4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4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4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4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4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4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4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4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4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4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4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4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4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4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4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4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4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4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4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4">
        <f>E1849+F1825</f>
        <v>3</v>
      </c>
    </row>
    <row r="1850" spans="1:6" x14ac:dyDescent="0.25">
      <c r="A1850" s="62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4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4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4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4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4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4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4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4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4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4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4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4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4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4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4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4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4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4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4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4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4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4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4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4">
        <f>E1873+F1849</f>
        <v>3</v>
      </c>
    </row>
    <row r="1874" spans="1:6" x14ac:dyDescent="0.25">
      <c r="A1874" s="62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4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4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4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4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4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4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4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4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4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4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4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4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4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4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4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4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4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4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4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4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4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4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4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4">
        <f>E1897+F1873</f>
        <v>3</v>
      </c>
    </row>
    <row r="1898" spans="1:6" x14ac:dyDescent="0.25">
      <c r="A1898" s="62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4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4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4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4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4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4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4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4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4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4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4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4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4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4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4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4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4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4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4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4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4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4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4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4">
        <f>E1921+F1897</f>
        <v>3</v>
      </c>
    </row>
    <row r="1922" spans="1:6" x14ac:dyDescent="0.25">
      <c r="A1922" s="62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4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4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4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4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4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4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4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4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4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4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4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4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4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4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4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4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4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4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4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4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4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4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4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4">
        <f>E1945+F1921</f>
        <v>3</v>
      </c>
    </row>
    <row r="1946" spans="1:6" x14ac:dyDescent="0.25">
      <c r="A1946" s="62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4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4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4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4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4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4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4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4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4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4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4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4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4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4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4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4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4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4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4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4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4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4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4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4">
        <f>E1969+F1945</f>
        <v>3</v>
      </c>
    </row>
    <row r="1970" spans="1:6" x14ac:dyDescent="0.25">
      <c r="A1970" s="62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4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4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4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4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4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4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4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4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4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4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4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4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4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4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4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4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4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4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4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4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4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4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4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4">
        <f>E1993+F1969</f>
        <v>3</v>
      </c>
    </row>
    <row r="1994" spans="1:6" x14ac:dyDescent="0.25">
      <c r="A1994" s="62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4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4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4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4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4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4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4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4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4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4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4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4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4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4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4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4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4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4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4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4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4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4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4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4">
        <f>E2017+F1993</f>
        <v>3</v>
      </c>
    </row>
    <row r="2018" spans="1:6" x14ac:dyDescent="0.25">
      <c r="A2018" s="62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4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4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4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4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4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4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4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4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4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4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4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4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4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4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4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4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4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4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4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4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4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4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4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4">
        <f>E2041+F2017</f>
        <v>3</v>
      </c>
    </row>
    <row r="2042" spans="1:6" x14ac:dyDescent="0.25">
      <c r="A2042" s="62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4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4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4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4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4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4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4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4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4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4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4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4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4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4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4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4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4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4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4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4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4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4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4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4">
        <f>E2065+F2041</f>
        <v>3</v>
      </c>
    </row>
    <row r="2066" spans="1:6" x14ac:dyDescent="0.25">
      <c r="A2066" s="62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4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4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4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4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4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4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4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4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4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4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4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4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4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4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4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4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4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4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4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4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4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4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4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4">
        <f>E2089+F2065</f>
        <v>3</v>
      </c>
    </row>
    <row r="2090" spans="1:6" x14ac:dyDescent="0.25">
      <c r="A2090" s="62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4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4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4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4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4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4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4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4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4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4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4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4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4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4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4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4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4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4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4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4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4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4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4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4">
        <f>E2113+F2089</f>
        <v>3</v>
      </c>
    </row>
    <row r="2114" spans="1:6" x14ac:dyDescent="0.25">
      <c r="A2114" s="62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4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4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4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4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4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4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4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4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4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4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4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4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4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4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4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4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4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4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4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4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4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4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4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4">
        <f>E2137+F2113</f>
        <v>3</v>
      </c>
    </row>
    <row r="2138" spans="1:6" x14ac:dyDescent="0.25">
      <c r="A2138" s="62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4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4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4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4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4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4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4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4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4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4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4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4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4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4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4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4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4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4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4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4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4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4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4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4">
        <f>E2161+F2137</f>
        <v>3</v>
      </c>
    </row>
    <row r="2162" spans="1:6" x14ac:dyDescent="0.25">
      <c r="A2162" s="62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4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4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4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4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4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4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4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4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4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4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4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4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4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4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4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4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4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4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4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4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4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4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4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4">
        <f>E2185+F2161</f>
        <v>3</v>
      </c>
    </row>
    <row r="2186" spans="1:6" x14ac:dyDescent="0.25">
      <c r="A2186" s="62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4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4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4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4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4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4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4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4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4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4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4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4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4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4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4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4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4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4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4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4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4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4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4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4">
        <f>E2209+F2185</f>
        <v>3</v>
      </c>
    </row>
    <row r="2210" spans="1:6" x14ac:dyDescent="0.25">
      <c r="A2210" s="62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4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4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4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4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4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4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4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4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4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4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4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4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4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4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4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4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4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4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4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4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4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4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4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4">
        <f>E2233+F2209</f>
        <v>3</v>
      </c>
    </row>
    <row r="2234" spans="1:6" x14ac:dyDescent="0.25">
      <c r="A2234" s="62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4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4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4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4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4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4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4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4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4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4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4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4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4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4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4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4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4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4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4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4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4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4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4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4">
        <f>E2257+F2233</f>
        <v>3</v>
      </c>
    </row>
    <row r="2258" spans="1:6" x14ac:dyDescent="0.25">
      <c r="A2258" s="62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4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4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4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4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4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4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4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4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4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4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4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4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4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4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4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4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4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4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4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4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4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4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4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4">
        <f>E2281+F2257</f>
        <v>3</v>
      </c>
    </row>
    <row r="2282" spans="1:6" x14ac:dyDescent="0.25">
      <c r="A2282" s="62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4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4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4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4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4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4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4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4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4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4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4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4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4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4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4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4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4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4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4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4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4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4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4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4">
        <f>E2305+F2281</f>
        <v>3</v>
      </c>
    </row>
    <row r="2306" spans="1:6" x14ac:dyDescent="0.25">
      <c r="A2306" s="62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4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4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4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4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4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4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4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4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4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4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4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4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4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4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4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4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4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4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4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4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4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4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4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4">
        <f>E2329+F2305</f>
        <v>3</v>
      </c>
    </row>
    <row r="2330" spans="1:6" x14ac:dyDescent="0.25">
      <c r="A2330" s="62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4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4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4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4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4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4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4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4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4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4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4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4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4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4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4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4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4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4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4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4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4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4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4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4">
        <f>E2353+F2329</f>
        <v>4</v>
      </c>
    </row>
    <row r="2354" spans="1:6" x14ac:dyDescent="0.25">
      <c r="A2354" s="62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4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4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4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4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4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4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4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4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4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4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4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4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4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4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4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4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4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4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4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4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4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4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4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4">
        <f>E2377+F2353</f>
        <v>4</v>
      </c>
    </row>
    <row r="2378" spans="1:6" x14ac:dyDescent="0.25">
      <c r="A2378" s="62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4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4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4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4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4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4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4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4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4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4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4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4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4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4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4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4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4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4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4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4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4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4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4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4">
        <f>E2401+F2377</f>
        <v>4</v>
      </c>
    </row>
    <row r="2402" spans="1:6" x14ac:dyDescent="0.25">
      <c r="A2402" s="62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4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4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4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4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4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4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4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4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4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4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4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4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4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4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4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4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4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4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4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4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4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4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4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4">
        <f>E2425+F2401</f>
        <v>4</v>
      </c>
    </row>
    <row r="2426" spans="1:6" x14ac:dyDescent="0.25">
      <c r="A2426" s="62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4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4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4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4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4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4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4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4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4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4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4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4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4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4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4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4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4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4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4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4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4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4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4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4">
        <f>E2449+F2425</f>
        <v>4</v>
      </c>
    </row>
    <row r="2450" spans="1:6" x14ac:dyDescent="0.25">
      <c r="A2450" s="62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4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4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4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4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4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4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4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4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4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4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4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4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4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4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4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4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4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4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4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4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4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4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4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4">
        <f>E2473+F2449</f>
        <v>4</v>
      </c>
    </row>
    <row r="2474" spans="1:6" x14ac:dyDescent="0.25">
      <c r="A2474" s="62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4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4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4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4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4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4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4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4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4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4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4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4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4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4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4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4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4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4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4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4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4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4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4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4">
        <f>E2497+F2473</f>
        <v>4</v>
      </c>
    </row>
    <row r="2498" spans="1:6" x14ac:dyDescent="0.25">
      <c r="A2498" s="62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4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4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4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4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4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4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4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4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4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4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4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4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4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4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4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4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4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4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4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4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4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4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4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4">
        <f>E2521+F2497</f>
        <v>4</v>
      </c>
    </row>
    <row r="2522" spans="1:6" x14ac:dyDescent="0.25">
      <c r="A2522" s="62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4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4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4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4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4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4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4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4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4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4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4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4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4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4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4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4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4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4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4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4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4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4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4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4">
        <f>E2545+F2521</f>
        <v>4</v>
      </c>
    </row>
    <row r="2546" spans="1:6" x14ac:dyDescent="0.25">
      <c r="A2546" s="62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4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4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4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4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4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4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4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4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4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4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4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4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4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4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4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4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4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4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4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4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4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4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4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4">
        <f>E2569+F2545</f>
        <v>4</v>
      </c>
    </row>
    <row r="2570" spans="1:6" x14ac:dyDescent="0.25">
      <c r="A2570" s="62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4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4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4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4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4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4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4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4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4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4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4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4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4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4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4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4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4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4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4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4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4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4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4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4">
        <f>E2593+F2569</f>
        <v>4</v>
      </c>
    </row>
    <row r="2594" spans="1:6" x14ac:dyDescent="0.25">
      <c r="A2594" s="62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4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4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4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4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4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4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4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4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4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4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4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4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4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4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4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4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4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4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4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4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4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4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4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4">
        <f>E2617+F2593</f>
        <v>4</v>
      </c>
    </row>
    <row r="2618" spans="1:6" x14ac:dyDescent="0.25">
      <c r="A2618" s="62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4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4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4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4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4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4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4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4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4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4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4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4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4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4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4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4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4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4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4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4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4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4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4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4">
        <f>E2641+F2617</f>
        <v>4</v>
      </c>
    </row>
    <row r="2642" spans="1:6" x14ac:dyDescent="0.25">
      <c r="A2642" s="62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4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4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4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4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4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4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4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4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4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4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4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4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4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4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4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4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4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4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4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4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4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4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4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4">
        <f>E2665+F2641</f>
        <v>4</v>
      </c>
    </row>
    <row r="2666" spans="1:6" x14ac:dyDescent="0.25">
      <c r="A2666" s="62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4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4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4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4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4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4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4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4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4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4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4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4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4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4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4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4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4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4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4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4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4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4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4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4">
        <f>E2689+F2665</f>
        <v>4</v>
      </c>
    </row>
    <row r="2690" spans="1:6" x14ac:dyDescent="0.25">
      <c r="A2690" s="62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4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4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4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4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4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4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4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4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4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4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4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4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4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4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4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4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4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4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4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4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4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4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4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4">
        <f>E2713+F2689</f>
        <v>4</v>
      </c>
    </row>
    <row r="2714" spans="1:6" x14ac:dyDescent="0.25">
      <c r="A2714" s="62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4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4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4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4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4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4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4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4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4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4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4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4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4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4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4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4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4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4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4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4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4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4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4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4">
        <f>E2737+F2713</f>
        <v>4</v>
      </c>
    </row>
    <row r="2738" spans="1:6" x14ac:dyDescent="0.25">
      <c r="A2738" s="62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4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4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4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4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4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4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4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4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4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4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4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4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4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4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4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4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4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4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4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4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4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4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4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4">
        <f>E2761+F2737</f>
        <v>4</v>
      </c>
    </row>
    <row r="2762" spans="1:6" x14ac:dyDescent="0.25">
      <c r="A2762" s="62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4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4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4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4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4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4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4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4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4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4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4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4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4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4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4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4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4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4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4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4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4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4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4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4">
        <f>E2785+F2761</f>
        <v>4</v>
      </c>
    </row>
    <row r="2786" spans="1:6" x14ac:dyDescent="0.25">
      <c r="A2786" s="62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4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4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4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4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4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4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4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4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4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4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4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4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4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4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4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4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4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4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4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4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4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4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4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4">
        <f>E2809+F2785</f>
        <v>4</v>
      </c>
    </row>
    <row r="2810" spans="1:6" x14ac:dyDescent="0.25">
      <c r="A2810" s="62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4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4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4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4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4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4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4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4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4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4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4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4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4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4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4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4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4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4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4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4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4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4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4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4">
        <f>E2833+F2809</f>
        <v>4</v>
      </c>
    </row>
    <row r="2834" spans="1:6" x14ac:dyDescent="0.25">
      <c r="A2834" s="62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4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4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4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4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4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4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4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4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4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4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4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4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4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4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4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4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4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4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4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4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4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4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4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4">
        <f>E2857+F2833</f>
        <v>4</v>
      </c>
    </row>
    <row r="2858" spans="1:6" x14ac:dyDescent="0.25">
      <c r="A2858" s="62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4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4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4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4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4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4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4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4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4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4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4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4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4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4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4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4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4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4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4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4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4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4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4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4">
        <f>E2881+F2857</f>
        <v>4</v>
      </c>
    </row>
    <row r="2882" spans="1:6" x14ac:dyDescent="0.25">
      <c r="A2882" s="62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4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4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4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4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4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4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4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4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4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4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4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4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4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4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4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4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4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4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4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4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4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4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4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4">
        <f>E2905+F2881</f>
        <v>4</v>
      </c>
    </row>
    <row r="2906" spans="1:6" x14ac:dyDescent="0.25">
      <c r="A2906" s="62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4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4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4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4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4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4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4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4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4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4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4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4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4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4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4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4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4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4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4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4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4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4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4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4">
        <f>E2929+F2905</f>
        <v>4</v>
      </c>
    </row>
    <row r="2930" spans="1:6" x14ac:dyDescent="0.25">
      <c r="A2930" s="62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4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4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4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4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4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4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4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4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4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4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4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4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4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4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4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4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4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4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4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4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4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4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4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4">
        <f>E2953+F2929</f>
        <v>4</v>
      </c>
    </row>
    <row r="2954" spans="1:6" x14ac:dyDescent="0.25">
      <c r="A2954" s="62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4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4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4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4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4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4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4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4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4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4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4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4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4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4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4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4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4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4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4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4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4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4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4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4">
        <f>E2977+F2953</f>
        <v>4</v>
      </c>
    </row>
    <row r="2978" spans="1:6" x14ac:dyDescent="0.25">
      <c r="A2978" s="62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4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4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4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4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4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4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4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4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4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4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4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4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4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4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4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4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4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4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4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4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4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4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4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4">
        <f>E3001+F2977</f>
        <v>4</v>
      </c>
    </row>
    <row r="3002" spans="1:6" x14ac:dyDescent="0.25">
      <c r="A3002" s="62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4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4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4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4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4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4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4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4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4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4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4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4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4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4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4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4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4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4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4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4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4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4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4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4">
        <f>E3025+F3001</f>
        <v>4</v>
      </c>
    </row>
    <row r="3026" spans="1:6" x14ac:dyDescent="0.25">
      <c r="A3026" s="62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4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4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4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4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4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4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4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4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4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4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4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4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4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4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4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4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4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4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4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4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4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4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4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4">
        <f>E3049+F3025</f>
        <v>4</v>
      </c>
    </row>
    <row r="3050" spans="1:6" x14ac:dyDescent="0.25">
      <c r="A3050" s="62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4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4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4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4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4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4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4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4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4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4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4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4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4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4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4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4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4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4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4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4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4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4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4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4">
        <f>E3073+F3049</f>
        <v>4</v>
      </c>
    </row>
    <row r="3074" spans="1:6" x14ac:dyDescent="0.25">
      <c r="A3074" s="62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4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4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4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4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4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4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4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4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4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4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4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4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4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4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4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4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4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4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4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4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4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4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4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4">
        <f>E3097+F3073</f>
        <v>4</v>
      </c>
    </row>
    <row r="3098" spans="1:6" x14ac:dyDescent="0.25">
      <c r="A3098" s="62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4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4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4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4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4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4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4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4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4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4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4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4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4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4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4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4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4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4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4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4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4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4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4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4">
        <f>E3121+F3097</f>
        <v>4</v>
      </c>
    </row>
    <row r="3122" spans="1:6" x14ac:dyDescent="0.25">
      <c r="A3122" s="62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4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4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4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4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4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4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4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4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4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4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4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4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4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4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4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4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4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4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4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4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4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4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4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4">
        <f>E3145+F3121</f>
        <v>4</v>
      </c>
    </row>
    <row r="3146" spans="1:6" x14ac:dyDescent="0.25">
      <c r="A3146" s="62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4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4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4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4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4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4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4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4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4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4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4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4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4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4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4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4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4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4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4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4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4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4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4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4">
        <f>E3169+F3145</f>
        <v>4</v>
      </c>
    </row>
    <row r="3170" spans="1:6" x14ac:dyDescent="0.25">
      <c r="A3170" s="62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4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4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4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4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4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4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4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4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4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4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4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4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4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4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4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4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4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4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4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4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4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4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4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4">
        <f>E3193+F3169</f>
        <v>4</v>
      </c>
    </row>
    <row r="3194" spans="1:6" x14ac:dyDescent="0.25">
      <c r="A3194" s="62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4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4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4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4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4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4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4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4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4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4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4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4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4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4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4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4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4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4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4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4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4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4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4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4">
        <f>E3217+F3193</f>
        <v>4</v>
      </c>
    </row>
    <row r="3218" spans="1:6" x14ac:dyDescent="0.25">
      <c r="A3218" s="62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4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4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4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4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4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4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4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4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4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4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4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4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4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4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4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4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4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4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4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4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4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4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4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4">
        <f>E3241+F3217</f>
        <v>4</v>
      </c>
    </row>
    <row r="3242" spans="1:6" x14ac:dyDescent="0.25">
      <c r="A3242" s="62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4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4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4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4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4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4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4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4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4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4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4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4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4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4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4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4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4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4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4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4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4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4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4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4">
        <f>E3265+F3241</f>
        <v>4</v>
      </c>
    </row>
    <row r="3266" spans="1:6" x14ac:dyDescent="0.25">
      <c r="A3266" s="62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4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4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4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4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4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4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4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4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4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4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4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4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4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4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4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4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4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4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4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4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4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4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4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4">
        <f>E3289+F3265</f>
        <v>4</v>
      </c>
    </row>
    <row r="3290" spans="1:6" x14ac:dyDescent="0.25">
      <c r="A3290" s="62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4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4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4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4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4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4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4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4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4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4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4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4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4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4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4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4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4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4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4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4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4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4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4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4">
        <f>E3313+F3289</f>
        <v>4</v>
      </c>
    </row>
    <row r="3314" spans="1:6" x14ac:dyDescent="0.25">
      <c r="A3314" s="62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4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4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4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4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4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4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4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4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4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4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4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4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4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4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4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4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4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4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4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4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4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4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4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4">
        <f>E3337+F3313</f>
        <v>4</v>
      </c>
    </row>
    <row r="3338" spans="1:6" x14ac:dyDescent="0.25">
      <c r="A3338" s="62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4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4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4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4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4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4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4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4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4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4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4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4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4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4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4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4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4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4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4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4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4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4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4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4">
        <f>E3361+F3337</f>
        <v>4</v>
      </c>
    </row>
    <row r="3362" spans="1:6" x14ac:dyDescent="0.25">
      <c r="A3362" s="62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4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4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4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4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4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4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4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4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4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4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4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4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4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4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4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4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4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4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4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4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4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4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4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4">
        <f>E3385+F3361</f>
        <v>4</v>
      </c>
    </row>
    <row r="3386" spans="1:6" x14ac:dyDescent="0.25">
      <c r="A3386" s="62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4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4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4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4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4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4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4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4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4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4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4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4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4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4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4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4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4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4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4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4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4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4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4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4">
        <f>E3409+F3385</f>
        <v>4</v>
      </c>
    </row>
    <row r="3410" spans="1:6" x14ac:dyDescent="0.25">
      <c r="A3410" s="62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4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4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4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4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4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4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4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4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4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4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4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4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4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4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4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4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4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4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4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4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4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4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4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4">
        <f>E3433+F3409</f>
        <v>4</v>
      </c>
    </row>
    <row r="3434" spans="1:6" x14ac:dyDescent="0.25">
      <c r="A3434" s="62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4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4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4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4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4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4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4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4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4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4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4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4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4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4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4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4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4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4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4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4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4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4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4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4">
        <f>E3457+F3433</f>
        <v>4</v>
      </c>
    </row>
    <row r="3458" spans="1:6" x14ac:dyDescent="0.25">
      <c r="A3458" s="62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4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4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4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4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4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4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4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4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4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4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4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4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4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4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4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4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4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4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4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4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4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4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4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4">
        <f>E3481+F3457</f>
        <v>4</v>
      </c>
    </row>
    <row r="3482" spans="1:6" x14ac:dyDescent="0.25">
      <c r="A3482" s="62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4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4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4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4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4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4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4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4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4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4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4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4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4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4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4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4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4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4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4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4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4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4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4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4">
        <f>E3505+F3481</f>
        <v>4</v>
      </c>
    </row>
    <row r="3506" spans="1:6" x14ac:dyDescent="0.25">
      <c r="A3506" s="62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4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4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4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4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4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4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4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4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4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4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4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4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4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4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4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4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4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4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4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4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4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4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4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4">
        <f>E3529+F3505</f>
        <v>4</v>
      </c>
    </row>
    <row r="3530" spans="1:6" x14ac:dyDescent="0.25">
      <c r="A3530" s="62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4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4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4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4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4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4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4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4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4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4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4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4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4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4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4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4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4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4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4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4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4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4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4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4">
        <f>E3553+F3529</f>
        <v>4</v>
      </c>
    </row>
    <row r="3554" spans="1:6" x14ac:dyDescent="0.25">
      <c r="A3554" s="62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4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4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4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4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4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4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4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4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4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4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4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4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4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4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4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4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4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4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4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4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4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4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4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4">
        <f>E3577+F3553</f>
        <v>4</v>
      </c>
    </row>
    <row r="3578" spans="1:6" x14ac:dyDescent="0.25">
      <c r="A3578" s="62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4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4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4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4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4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4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4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4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4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4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4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4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4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4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4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4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4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4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4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4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4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4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4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4">
        <f t="shared" si="241"/>
        <v>4</v>
      </c>
    </row>
    <row r="3602" spans="1:6" x14ac:dyDescent="0.25">
      <c r="A3602" s="62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4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4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4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4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4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4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4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4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4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4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4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4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4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4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4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4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4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4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4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4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4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4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4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4">
        <f t="shared" si="244"/>
        <v>4</v>
      </c>
    </row>
    <row r="3626" spans="1:6" x14ac:dyDescent="0.25">
      <c r="A3626" s="62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4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4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4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4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4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4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4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4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4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4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4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4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4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4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4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4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4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4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4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4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4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4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4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4">
        <f t="shared" si="247"/>
        <v>4</v>
      </c>
    </row>
    <row r="3650" spans="1:6" x14ac:dyDescent="0.25">
      <c r="A3650" s="62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4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4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4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4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4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4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4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4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4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4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4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4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4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4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4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4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4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4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4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4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4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4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4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4">
        <f t="shared" si="250"/>
        <v>4</v>
      </c>
    </row>
    <row r="3674" spans="1:6" x14ac:dyDescent="0.25">
      <c r="A3674" s="62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4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4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4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4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4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4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4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4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4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4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4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4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4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4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4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4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4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4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4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4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4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4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4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4">
        <f t="shared" si="253"/>
        <v>4</v>
      </c>
    </row>
    <row r="3698" spans="1:6" x14ac:dyDescent="0.25">
      <c r="A3698" s="62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4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4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4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4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4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4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4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4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4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4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4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4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4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4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4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4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4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4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4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4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4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4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4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4">
        <f t="shared" si="256"/>
        <v>4</v>
      </c>
    </row>
    <row r="3722" spans="1:6" x14ac:dyDescent="0.25">
      <c r="A3722" s="62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4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4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4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4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4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4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4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4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4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4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4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4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4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4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4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4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4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4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4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4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4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4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4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4">
        <f t="shared" si="259"/>
        <v>4</v>
      </c>
    </row>
    <row r="3746" spans="1:6" x14ac:dyDescent="0.25">
      <c r="A3746" s="62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4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4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4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4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4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4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4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4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4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4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4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4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4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4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4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4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4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4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4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4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4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4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4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4">
        <f t="shared" si="262"/>
        <v>5</v>
      </c>
    </row>
    <row r="3770" spans="1:6" x14ac:dyDescent="0.25">
      <c r="A3770" s="62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4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4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4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4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4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4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4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4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4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4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4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4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4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4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4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4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4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4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4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4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4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4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4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4">
        <f t="shared" si="265"/>
        <v>5</v>
      </c>
    </row>
    <row r="3794" spans="1:6" x14ac:dyDescent="0.25">
      <c r="A3794" s="62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4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4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4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4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4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4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4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4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4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4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4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4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4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4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4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4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4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4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4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4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4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4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4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4">
        <f t="shared" si="268"/>
        <v>5</v>
      </c>
    </row>
    <row r="3818" spans="1:6" x14ac:dyDescent="0.25">
      <c r="A3818" s="62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4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4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4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4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4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4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4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4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4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4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4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4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4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4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4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4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4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4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4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4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4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4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4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4">
        <f t="shared" si="271"/>
        <v>5</v>
      </c>
    </row>
    <row r="3842" spans="1:6" x14ac:dyDescent="0.25">
      <c r="A3842" s="62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4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4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4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4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4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4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4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4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4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4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4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4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4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4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4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4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4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4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4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4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4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4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4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4">
        <f t="shared" si="273"/>
        <v>5</v>
      </c>
    </row>
    <row r="3866" spans="1:6" x14ac:dyDescent="0.25">
      <c r="A3866" s="62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4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4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4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4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4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4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4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4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4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4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4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4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4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4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4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4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4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4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4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4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4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4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4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4">
        <f t="shared" si="275"/>
        <v>5</v>
      </c>
    </row>
    <row r="3890" spans="1:6" x14ac:dyDescent="0.25">
      <c r="A3890" s="62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4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4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4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4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4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4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4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4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4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4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4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4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4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4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4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4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4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4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4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4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4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4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4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4">
        <f t="shared" si="277"/>
        <v>5</v>
      </c>
    </row>
    <row r="3914" spans="1:6" x14ac:dyDescent="0.25">
      <c r="A3914" s="62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4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4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4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4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4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4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4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4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4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4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4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4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4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4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4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4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4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4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4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4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4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4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4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4">
        <f t="shared" si="281"/>
        <v>5</v>
      </c>
    </row>
    <row r="3938" spans="1:6" x14ac:dyDescent="0.25">
      <c r="A3938" s="62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4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4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4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4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4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4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4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4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4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4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4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4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4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4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4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4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4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4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4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4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4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4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4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4">
        <f t="shared" si="285"/>
        <v>5</v>
      </c>
    </row>
    <row r="3962" spans="1:6" x14ac:dyDescent="0.25">
      <c r="A3962" s="62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4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4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4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4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4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4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4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4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4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4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4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4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4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4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4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4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4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4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4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4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4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4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4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4">
        <f t="shared" si="289"/>
        <v>5</v>
      </c>
    </row>
    <row r="3986" spans="1:6" x14ac:dyDescent="0.25">
      <c r="A3986" s="62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4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4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4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4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4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4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4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4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4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4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4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4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4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4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4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4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4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4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4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4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4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4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4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4">
        <f t="shared" si="293"/>
        <v>5</v>
      </c>
    </row>
    <row r="4010" spans="1:6" x14ac:dyDescent="0.25">
      <c r="A4010" s="62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4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4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4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4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4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4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4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4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4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4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4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4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4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4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4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4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4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4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4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4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4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4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4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4">
        <f t="shared" si="297"/>
        <v>5</v>
      </c>
    </row>
    <row r="4034" spans="1:6" x14ac:dyDescent="0.25">
      <c r="A4034" s="62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4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4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4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4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4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4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4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4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4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4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4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4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4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4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4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4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4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4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4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4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4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4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4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4">
        <f t="shared" si="299"/>
        <v>5</v>
      </c>
    </row>
    <row r="4058" spans="1:6" x14ac:dyDescent="0.25">
      <c r="A4058" s="62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4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4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4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4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4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4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4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4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4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4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4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4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4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4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4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4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4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4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4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4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4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4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4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4">
        <f t="shared" si="303"/>
        <v>5</v>
      </c>
    </row>
    <row r="4082" spans="1:6" x14ac:dyDescent="0.25">
      <c r="A4082" s="62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4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4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4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4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4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4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4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4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4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4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4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4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4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4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4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4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4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4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4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4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4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4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4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4">
        <f t="shared" si="307"/>
        <v>6</v>
      </c>
    </row>
    <row r="4106" spans="1:6" x14ac:dyDescent="0.25">
      <c r="A4106" s="62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4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4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4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4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4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4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4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4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4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4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4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4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4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4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4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4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4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4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4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4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4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4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4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4">
        <f t="shared" si="311"/>
        <v>6</v>
      </c>
    </row>
    <row r="4130" spans="1:6" x14ac:dyDescent="0.25">
      <c r="A4130" s="62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4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4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4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4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4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4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4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4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4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4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4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4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4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4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4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4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4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4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4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4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4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4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4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4">
        <f t="shared" si="315"/>
        <v>6</v>
      </c>
    </row>
    <row r="4154" spans="1:6" x14ac:dyDescent="0.25">
      <c r="A4154" s="62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4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4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4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4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4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4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4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4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4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4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4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4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4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4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4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4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4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4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4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4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4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4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4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4">
        <f t="shared" si="319"/>
        <v>6</v>
      </c>
    </row>
    <row r="4178" spans="1:6" x14ac:dyDescent="0.25">
      <c r="A4178" s="62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4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4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4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4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4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4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4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4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4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4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4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4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4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4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4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4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4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4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4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4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4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4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4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4">
        <f t="shared" si="323"/>
        <v>6</v>
      </c>
    </row>
    <row r="4202" spans="1:6" x14ac:dyDescent="0.25">
      <c r="A4202" s="62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4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4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4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4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4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4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4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4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4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4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4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4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4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4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4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4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4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4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4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4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4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4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4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4">
        <f t="shared" si="327"/>
        <v>7</v>
      </c>
    </row>
    <row r="4226" spans="1:6" x14ac:dyDescent="0.25">
      <c r="A4226" s="62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4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4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4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4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4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4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4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4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4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4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4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4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4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4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4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4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4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4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4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4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4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4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4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4">
        <f t="shared" si="331"/>
        <v>7</v>
      </c>
    </row>
    <row r="4250" spans="1:6" x14ac:dyDescent="0.25">
      <c r="A4250" s="62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4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4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4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4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4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4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4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4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4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4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4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4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4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4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4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4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4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4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4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4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4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4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4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4">
        <f t="shared" si="335"/>
        <v>8</v>
      </c>
    </row>
    <row r="4274" spans="1:6" x14ac:dyDescent="0.25">
      <c r="A4274" s="62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4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4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4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4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4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4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4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4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4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4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4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4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4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4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4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4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4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4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4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4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4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4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4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4">
        <f t="shared" si="339"/>
        <v>13</v>
      </c>
    </row>
    <row r="4298" spans="1:6" x14ac:dyDescent="0.25">
      <c r="A4298" s="62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4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4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4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4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4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4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4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4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4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4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4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4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4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4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4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4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4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4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4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4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4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4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4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4">
        <f t="shared" si="343"/>
        <v>13</v>
      </c>
    </row>
    <row r="4322" spans="1:6" x14ac:dyDescent="0.25">
      <c r="A4322" s="62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4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4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4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4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4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4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4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4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4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4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4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4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4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4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4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4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4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4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4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4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4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4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4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4">
        <f t="shared" si="347"/>
        <v>13</v>
      </c>
    </row>
    <row r="4346" spans="1:6" x14ac:dyDescent="0.25">
      <c r="A4346" s="62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4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4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4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4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4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4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4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4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4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4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4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4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4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4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4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4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4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4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4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4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4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4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4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4">
        <f t="shared" si="351"/>
        <v>14</v>
      </c>
    </row>
    <row r="4370" spans="1:6" x14ac:dyDescent="0.25">
      <c r="A4370" s="62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4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4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4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4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4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4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4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4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4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4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4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4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4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4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4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4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4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4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4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4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4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4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4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4">
        <f t="shared" si="355"/>
        <v>14</v>
      </c>
    </row>
    <row r="4394" spans="1:6" x14ac:dyDescent="0.25">
      <c r="A4394" s="62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4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4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4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4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4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4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4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4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4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4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4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4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4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4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4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4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4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4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4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4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4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4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4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4">
        <f t="shared" si="359"/>
        <v>14</v>
      </c>
    </row>
    <row r="4418" spans="1:6" x14ac:dyDescent="0.25">
      <c r="A4418" s="62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4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4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4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4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4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4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4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4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4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4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4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4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4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4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4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4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4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4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4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4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4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4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4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4">
        <f t="shared" si="363"/>
        <v>14</v>
      </c>
    </row>
    <row r="4442" spans="1:6" x14ac:dyDescent="0.25">
      <c r="A4442" s="62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4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4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4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4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4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4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4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4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4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4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4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4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4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4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4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4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4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4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4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4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4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4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4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4">
        <f t="shared" si="367"/>
        <v>14</v>
      </c>
    </row>
    <row r="4466" spans="1:10" x14ac:dyDescent="0.25">
      <c r="A4466" s="62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4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4">
        <f t="shared" ref="F4467:F4505" si="369">E4467+F4443</f>
        <v>2372</v>
      </c>
      <c r="J4467" s="95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4">
        <f t="shared" si="369"/>
        <v>0</v>
      </c>
      <c r="J4468" s="95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4">
        <f t="shared" si="369"/>
        <v>221</v>
      </c>
      <c r="J4469" s="95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4">
        <f t="shared" si="369"/>
        <v>7</v>
      </c>
      <c r="J4470" s="95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4">
        <f t="shared" si="369"/>
        <v>154</v>
      </c>
      <c r="J4471" s="95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4">
        <f t="shared" si="369"/>
        <v>5</v>
      </c>
      <c r="J4472" s="95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4">
        <f t="shared" si="369"/>
        <v>59</v>
      </c>
      <c r="J4473" s="95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4">
        <f>E4474+F4450</f>
        <v>1</v>
      </c>
      <c r="J4474" s="95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4">
        <f t="shared" si="369"/>
        <v>215</v>
      </c>
      <c r="J4475" s="95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4">
        <f t="shared" si="369"/>
        <v>4</v>
      </c>
      <c r="J4476" s="95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4">
        <f t="shared" si="369"/>
        <v>39</v>
      </c>
      <c r="J4477" s="95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4">
        <f t="shared" si="369"/>
        <v>89</v>
      </c>
      <c r="J4478" s="95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4">
        <f t="shared" si="369"/>
        <v>2</v>
      </c>
      <c r="J4479" s="95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4">
        <f t="shared" si="369"/>
        <v>30</v>
      </c>
      <c r="J4480" s="95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4">
        <f t="shared" si="369"/>
        <v>123</v>
      </c>
      <c r="J4481" s="95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4">
        <f>E4482+F4458</f>
        <v>56</v>
      </c>
      <c r="J4482" s="95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4">
        <f>E4483+F4459</f>
        <v>0</v>
      </c>
      <c r="J4483" s="95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4">
        <f t="shared" si="369"/>
        <v>0</v>
      </c>
      <c r="J4484" s="95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4">
        <f t="shared" ref="F4485:F4490" si="371">E4485+F4461</f>
        <v>16</v>
      </c>
      <c r="J4485" s="95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4">
        <f t="shared" si="371"/>
        <v>119</v>
      </c>
      <c r="J4486" s="95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4">
        <f t="shared" si="371"/>
        <v>16</v>
      </c>
      <c r="J4487" s="95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4">
        <f t="shared" si="371"/>
        <v>37</v>
      </c>
      <c r="J4488" s="95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4">
        <f t="shared" si="371"/>
        <v>15</v>
      </c>
      <c r="J4489" s="95"/>
    </row>
    <row r="4490" spans="1:10" x14ac:dyDescent="0.25">
      <c r="A4490" s="62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4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4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4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4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4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4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4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4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4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4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4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4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4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4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4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4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4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4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4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4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4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4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4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4">
        <f t="shared" si="375"/>
        <v>15</v>
      </c>
    </row>
    <row r="4514" spans="1:6" x14ac:dyDescent="0.25">
      <c r="A4514" s="62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4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4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4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4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4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4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4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4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4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4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4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4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4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4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4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4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4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4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4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4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4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4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4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4">
        <f t="shared" si="379"/>
        <v>16</v>
      </c>
    </row>
    <row r="4538" spans="1:6" x14ac:dyDescent="0.25">
      <c r="A4538" s="62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4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4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4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4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4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4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4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4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4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4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4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4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4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4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4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4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4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4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4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4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4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4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4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91">
        <f t="shared" si="381"/>
        <v>4746</v>
      </c>
      <c r="E4561" s="47">
        <f>1</f>
        <v>1</v>
      </c>
      <c r="F4561" s="84">
        <f t="shared" si="383"/>
        <v>17</v>
      </c>
    </row>
    <row r="4562" spans="1:6" x14ac:dyDescent="0.25">
      <c r="A4562" s="65" t="s">
        <v>22</v>
      </c>
      <c r="B4562" s="49">
        <v>44083</v>
      </c>
      <c r="C4562" s="50">
        <v>6266</v>
      </c>
      <c r="D4562" s="138">
        <f>C4562+D4538</f>
        <v>310254</v>
      </c>
      <c r="E4562" s="50">
        <f>16+12+1+70+55</f>
        <v>154</v>
      </c>
      <c r="F4562" s="84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6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6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6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6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6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6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6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4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6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6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6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6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6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6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6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6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4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6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4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4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4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4">
        <f t="shared" si="387"/>
        <v>39</v>
      </c>
    </row>
    <row r="4585" spans="1:6" ht="15.75" thickBot="1" x14ac:dyDescent="0.3">
      <c r="A4585" s="103" t="s">
        <v>47</v>
      </c>
      <c r="B4585" s="46">
        <v>44083</v>
      </c>
      <c r="C4585" s="47">
        <v>390</v>
      </c>
      <c r="D4585" s="91">
        <f t="shared" si="386"/>
        <v>5136</v>
      </c>
      <c r="E4585" s="47"/>
      <c r="F4585" s="84">
        <f t="shared" si="387"/>
        <v>17</v>
      </c>
    </row>
    <row r="4586" spans="1:6" x14ac:dyDescent="0.25">
      <c r="A4586" s="65" t="s">
        <v>22</v>
      </c>
      <c r="B4586" s="49">
        <v>44084</v>
      </c>
      <c r="C4586" s="104">
        <v>6252</v>
      </c>
      <c r="D4586" s="138">
        <f>C4586+D4562</f>
        <v>316506</v>
      </c>
      <c r="E4586" s="50">
        <f>29+9+62+41</f>
        <v>141</v>
      </c>
      <c r="F4586" s="84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6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6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6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6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6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6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6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4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6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6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6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6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6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6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6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6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4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6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4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4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4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4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5">
        <v>283</v>
      </c>
      <c r="D4609" s="139">
        <f t="shared" si="389"/>
        <v>5419</v>
      </c>
      <c r="E4609" s="54"/>
      <c r="F4609" s="84">
        <f t="shared" si="390"/>
        <v>17</v>
      </c>
    </row>
    <row r="4610" spans="1:7" ht="15.75" thickBot="1" x14ac:dyDescent="0.3">
      <c r="A4610" s="65" t="s">
        <v>22</v>
      </c>
      <c r="B4610" s="53">
        <v>44085</v>
      </c>
      <c r="C4610" s="48">
        <v>5732</v>
      </c>
      <c r="D4610" s="138">
        <f>C4610+D4586</f>
        <v>322238</v>
      </c>
      <c r="E4610" s="48">
        <v>128</v>
      </c>
      <c r="F4610" s="84">
        <f t="shared" si="390"/>
        <v>6757</v>
      </c>
      <c r="G4610" s="134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6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6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6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6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6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6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6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4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6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6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6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6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6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6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6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6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4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6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4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4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6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6">
        <f>E4632+F4608</f>
        <v>41</v>
      </c>
    </row>
    <row r="4633" spans="1:6" ht="15.75" thickBot="1" x14ac:dyDescent="0.3">
      <c r="A4633" s="103" t="s">
        <v>47</v>
      </c>
      <c r="B4633" s="46">
        <v>44085</v>
      </c>
      <c r="C4633" s="47">
        <v>472</v>
      </c>
      <c r="D4633" s="91">
        <f t="shared" si="393"/>
        <v>5891</v>
      </c>
      <c r="E4633" s="47">
        <f>1</f>
        <v>1</v>
      </c>
      <c r="F4633" s="141">
        <f>E4633+F4609</f>
        <v>18</v>
      </c>
    </row>
    <row r="4634" spans="1:6" x14ac:dyDescent="0.25">
      <c r="A4634" s="65" t="s">
        <v>22</v>
      </c>
      <c r="B4634" s="49">
        <v>44086</v>
      </c>
      <c r="C4634" s="50">
        <v>5862</v>
      </c>
      <c r="D4634" s="138">
        <f>C4634+D4610</f>
        <v>328100</v>
      </c>
      <c r="E4634" s="50">
        <f>15+15+18+6</f>
        <v>54</v>
      </c>
      <c r="F4634" s="135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6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6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6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6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6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6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6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6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6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6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6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6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6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6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6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6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6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6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6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6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6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6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9">
        <f t="shared" si="396"/>
        <v>6045</v>
      </c>
      <c r="E4657" s="54">
        <f>1</f>
        <v>1</v>
      </c>
      <c r="F4657" s="137">
        <f>E4657+F4633</f>
        <v>19</v>
      </c>
    </row>
    <row r="4658" spans="1:6" x14ac:dyDescent="0.25">
      <c r="A4658" s="65" t="s">
        <v>22</v>
      </c>
      <c r="B4658" s="143">
        <v>44087</v>
      </c>
      <c r="C4658" s="48">
        <v>3689</v>
      </c>
      <c r="D4658" s="138">
        <f>C4658+D4634</f>
        <v>331789</v>
      </c>
      <c r="E4658" s="48">
        <f>11+3+11+13</f>
        <v>38</v>
      </c>
      <c r="F4658" s="135">
        <f>E4658+F4634</f>
        <v>6849</v>
      </c>
    </row>
    <row r="4659" spans="1:6" x14ac:dyDescent="0.25">
      <c r="A4659" s="51" t="s">
        <v>20</v>
      </c>
      <c r="B4659" s="143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6">
        <f>E4659+F4635</f>
        <v>2661</v>
      </c>
    </row>
    <row r="4660" spans="1:6" x14ac:dyDescent="0.25">
      <c r="A4660" s="51" t="s">
        <v>35</v>
      </c>
      <c r="B4660" s="143">
        <v>44087</v>
      </c>
      <c r="C4660" s="4">
        <v>4</v>
      </c>
      <c r="D4660" s="29">
        <f t="shared" si="397"/>
        <v>124</v>
      </c>
      <c r="F4660" s="136">
        <f>E4660+F4636</f>
        <v>0</v>
      </c>
    </row>
    <row r="4661" spans="1:6" x14ac:dyDescent="0.25">
      <c r="A4661" s="51" t="s">
        <v>21</v>
      </c>
      <c r="B4661" s="143">
        <v>44087</v>
      </c>
      <c r="C4661" s="4">
        <v>91</v>
      </c>
      <c r="D4661" s="29">
        <f t="shared" si="397"/>
        <v>6751</v>
      </c>
      <c r="E4661" s="4">
        <f>2</f>
        <v>2</v>
      </c>
      <c r="F4661" s="136">
        <f t="shared" ref="F4661:F4679" si="398">E4661+F4637</f>
        <v>238</v>
      </c>
    </row>
    <row r="4662" spans="1:6" x14ac:dyDescent="0.25">
      <c r="A4662" s="51" t="s">
        <v>36</v>
      </c>
      <c r="B4662" s="143">
        <v>44087</v>
      </c>
      <c r="C4662" s="4">
        <v>73</v>
      </c>
      <c r="D4662" s="29">
        <f t="shared" si="397"/>
        <v>1718</v>
      </c>
      <c r="F4662" s="136">
        <f t="shared" si="398"/>
        <v>14</v>
      </c>
    </row>
    <row r="4663" spans="1:6" x14ac:dyDescent="0.25">
      <c r="A4663" s="51" t="s">
        <v>27</v>
      </c>
      <c r="B4663" s="143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6">
        <f t="shared" si="398"/>
        <v>197</v>
      </c>
    </row>
    <row r="4664" spans="1:6" x14ac:dyDescent="0.25">
      <c r="A4664" s="51" t="s">
        <v>37</v>
      </c>
      <c r="B4664" s="143">
        <v>44087</v>
      </c>
      <c r="C4664" s="4">
        <v>1</v>
      </c>
      <c r="D4664" s="29">
        <f t="shared" si="397"/>
        <v>660</v>
      </c>
      <c r="F4664" s="136">
        <f t="shared" si="398"/>
        <v>6</v>
      </c>
    </row>
    <row r="4665" spans="1:6" x14ac:dyDescent="0.25">
      <c r="A4665" s="51" t="s">
        <v>38</v>
      </c>
      <c r="B4665" s="143">
        <v>44087</v>
      </c>
      <c r="C4665" s="4">
        <v>105</v>
      </c>
      <c r="D4665" s="29">
        <f t="shared" si="397"/>
        <v>5238</v>
      </c>
      <c r="E4665" s="4">
        <f>1</f>
        <v>1</v>
      </c>
      <c r="F4665" s="136">
        <f t="shared" si="398"/>
        <v>89</v>
      </c>
    </row>
    <row r="4666" spans="1:6" x14ac:dyDescent="0.25">
      <c r="A4666" s="51" t="s">
        <v>48</v>
      </c>
      <c r="B4666" s="143">
        <v>44087</v>
      </c>
      <c r="C4666" s="4">
        <v>-1</v>
      </c>
      <c r="D4666" s="29">
        <f t="shared" si="397"/>
        <v>94</v>
      </c>
      <c r="F4666" s="136">
        <f>E4666+F4642</f>
        <v>1</v>
      </c>
    </row>
    <row r="4667" spans="1:6" x14ac:dyDescent="0.25">
      <c r="A4667" s="51" t="s">
        <v>39</v>
      </c>
      <c r="B4667" s="143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6">
        <f t="shared" si="398"/>
        <v>256</v>
      </c>
    </row>
    <row r="4668" spans="1:6" x14ac:dyDescent="0.25">
      <c r="A4668" s="51" t="s">
        <v>40</v>
      </c>
      <c r="B4668" s="143">
        <v>44087</v>
      </c>
      <c r="C4668" s="4">
        <v>46</v>
      </c>
      <c r="D4668" s="29">
        <f t="shared" si="397"/>
        <v>397</v>
      </c>
      <c r="F4668" s="136">
        <f t="shared" si="398"/>
        <v>4</v>
      </c>
    </row>
    <row r="4669" spans="1:6" x14ac:dyDescent="0.25">
      <c r="A4669" s="51" t="s">
        <v>28</v>
      </c>
      <c r="B4669" s="143">
        <v>44087</v>
      </c>
      <c r="C4669" s="4">
        <v>96</v>
      </c>
      <c r="D4669" s="29">
        <f t="shared" si="397"/>
        <v>2808</v>
      </c>
      <c r="E4669" s="4">
        <f>1+3</f>
        <v>4</v>
      </c>
      <c r="F4669" s="136">
        <f t="shared" si="398"/>
        <v>58</v>
      </c>
    </row>
    <row r="4670" spans="1:6" x14ac:dyDescent="0.25">
      <c r="A4670" s="51" t="s">
        <v>24</v>
      </c>
      <c r="B4670" s="143">
        <v>44087</v>
      </c>
      <c r="C4670" s="4">
        <v>704</v>
      </c>
      <c r="D4670" s="29">
        <f t="shared" si="397"/>
        <v>14482</v>
      </c>
      <c r="E4670" s="4">
        <f>2</f>
        <v>2</v>
      </c>
      <c r="F4670" s="136">
        <f t="shared" si="398"/>
        <v>150</v>
      </c>
    </row>
    <row r="4671" spans="1:6" x14ac:dyDescent="0.25">
      <c r="A4671" s="51" t="s">
        <v>30</v>
      </c>
      <c r="B4671" s="143">
        <v>44087</v>
      </c>
      <c r="C4671" s="4">
        <v>0</v>
      </c>
      <c r="D4671" s="29">
        <f t="shared" si="397"/>
        <v>68</v>
      </c>
      <c r="F4671" s="136">
        <f t="shared" si="398"/>
        <v>2</v>
      </c>
    </row>
    <row r="4672" spans="1:6" x14ac:dyDescent="0.25">
      <c r="A4672" s="51" t="s">
        <v>26</v>
      </c>
      <c r="B4672" s="143">
        <v>44087</v>
      </c>
      <c r="C4672" s="4">
        <v>286</v>
      </c>
      <c r="D4672" s="29">
        <f>C4672+D4648</f>
        <v>4812</v>
      </c>
      <c r="E4672" s="4">
        <f>2+1+1</f>
        <v>4</v>
      </c>
      <c r="F4672" s="136">
        <f t="shared" si="398"/>
        <v>50</v>
      </c>
    </row>
    <row r="4673" spans="1:6" x14ac:dyDescent="0.25">
      <c r="A4673" s="51" t="s">
        <v>25</v>
      </c>
      <c r="B4673" s="143">
        <v>44087</v>
      </c>
      <c r="C4673" s="4">
        <v>130</v>
      </c>
      <c r="D4673" s="29">
        <f>C4673+D4649</f>
        <v>8719</v>
      </c>
      <c r="E4673" s="4">
        <f>2</f>
        <v>2</v>
      </c>
      <c r="F4673" s="136">
        <f t="shared" si="398"/>
        <v>153</v>
      </c>
    </row>
    <row r="4674" spans="1:6" x14ac:dyDescent="0.25">
      <c r="A4674" s="51" t="s">
        <v>41</v>
      </c>
      <c r="B4674" s="143">
        <v>44087</v>
      </c>
      <c r="C4674" s="4">
        <v>340</v>
      </c>
      <c r="D4674" s="29">
        <f>C4674+D4650</f>
        <v>6765</v>
      </c>
      <c r="E4674" s="4">
        <f>1+1</f>
        <v>2</v>
      </c>
      <c r="F4674" s="136">
        <f>E4674+F4650</f>
        <v>89</v>
      </c>
    </row>
    <row r="4675" spans="1:6" x14ac:dyDescent="0.25">
      <c r="A4675" s="51" t="s">
        <v>42</v>
      </c>
      <c r="B4675" s="143">
        <v>44087</v>
      </c>
      <c r="C4675" s="4">
        <v>-5</v>
      </c>
      <c r="D4675" s="29">
        <f t="shared" ref="D4675:D4681" si="399">C4675+D4651</f>
        <v>417</v>
      </c>
      <c r="F4675" s="136">
        <f>E4675+F4651</f>
        <v>12</v>
      </c>
    </row>
    <row r="4676" spans="1:6" x14ac:dyDescent="0.25">
      <c r="A4676" s="51" t="s">
        <v>43</v>
      </c>
      <c r="B4676" s="143">
        <v>44087</v>
      </c>
      <c r="C4676" s="4">
        <v>1</v>
      </c>
      <c r="D4676" s="29">
        <f t="shared" si="399"/>
        <v>383</v>
      </c>
      <c r="F4676" s="136">
        <f t="shared" si="398"/>
        <v>0</v>
      </c>
    </row>
    <row r="4677" spans="1:6" x14ac:dyDescent="0.25">
      <c r="A4677" s="51" t="s">
        <v>44</v>
      </c>
      <c r="B4677" s="143">
        <v>44087</v>
      </c>
      <c r="C4677" s="4">
        <v>193</v>
      </c>
      <c r="D4677" s="29">
        <f t="shared" si="399"/>
        <v>3069</v>
      </c>
      <c r="F4677" s="136">
        <f>E4677+F4653</f>
        <v>21</v>
      </c>
    </row>
    <row r="4678" spans="1:6" x14ac:dyDescent="0.25">
      <c r="A4678" s="51" t="s">
        <v>29</v>
      </c>
      <c r="B4678" s="143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6">
        <f>E4678+F4654</f>
        <v>196</v>
      </c>
    </row>
    <row r="4679" spans="1:6" x14ac:dyDescent="0.25">
      <c r="A4679" s="51" t="s">
        <v>45</v>
      </c>
      <c r="B4679" s="143">
        <v>44087</v>
      </c>
      <c r="C4679" s="4">
        <v>79</v>
      </c>
      <c r="D4679" s="29">
        <f t="shared" si="399"/>
        <v>1832</v>
      </c>
      <c r="E4679" s="4">
        <f>1</f>
        <v>1</v>
      </c>
      <c r="F4679" s="136">
        <f t="shared" si="398"/>
        <v>26</v>
      </c>
    </row>
    <row r="4680" spans="1:6" x14ac:dyDescent="0.25">
      <c r="A4680" s="51" t="s">
        <v>46</v>
      </c>
      <c r="B4680" s="143">
        <v>44087</v>
      </c>
      <c r="C4680" s="4">
        <v>22</v>
      </c>
      <c r="D4680" s="29">
        <f t="shared" si="399"/>
        <v>2705</v>
      </c>
      <c r="E4680" s="4">
        <f>1</f>
        <v>1</v>
      </c>
      <c r="F4680" s="136">
        <f>E4680+F4656</f>
        <v>45</v>
      </c>
    </row>
    <row r="4681" spans="1:6" ht="15.75" thickBot="1" x14ac:dyDescent="0.3">
      <c r="A4681" s="52" t="s">
        <v>47</v>
      </c>
      <c r="B4681" s="143">
        <v>44087</v>
      </c>
      <c r="C4681" s="4">
        <v>583</v>
      </c>
      <c r="D4681" s="139">
        <f t="shared" si="399"/>
        <v>6628</v>
      </c>
      <c r="F4681" s="137">
        <f>E4681+F4657</f>
        <v>19</v>
      </c>
    </row>
    <row r="4682" spans="1:6" x14ac:dyDescent="0.25">
      <c r="A4682" s="65" t="s">
        <v>22</v>
      </c>
      <c r="B4682" s="143">
        <v>44088</v>
      </c>
      <c r="C4682" s="4">
        <v>4863</v>
      </c>
      <c r="D4682" s="138">
        <f>C4682+D4658</f>
        <v>336652</v>
      </c>
      <c r="E4682" s="4">
        <f>7+4+96+51</f>
        <v>158</v>
      </c>
      <c r="F4682" s="135">
        <f>E4682+F4658</f>
        <v>7007</v>
      </c>
    </row>
    <row r="4683" spans="1:6" x14ac:dyDescent="0.25">
      <c r="A4683" s="51" t="s">
        <v>20</v>
      </c>
      <c r="B4683" s="143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6">
        <f>E4683+F4659</f>
        <v>2714</v>
      </c>
    </row>
    <row r="4684" spans="1:6" x14ac:dyDescent="0.25">
      <c r="A4684" s="51" t="s">
        <v>35</v>
      </c>
      <c r="B4684" s="143">
        <v>44088</v>
      </c>
      <c r="C4684" s="4">
        <v>5</v>
      </c>
      <c r="D4684" s="29">
        <f t="shared" si="400"/>
        <v>129</v>
      </c>
      <c r="F4684" s="136">
        <f>E4684+F4660</f>
        <v>0</v>
      </c>
    </row>
    <row r="4685" spans="1:6" x14ac:dyDescent="0.25">
      <c r="A4685" s="51" t="s">
        <v>21</v>
      </c>
      <c r="B4685" s="143">
        <v>44088</v>
      </c>
      <c r="C4685" s="4">
        <v>41</v>
      </c>
      <c r="D4685" s="29">
        <f t="shared" si="400"/>
        <v>6792</v>
      </c>
      <c r="E4685" s="4">
        <f>1+2</f>
        <v>3</v>
      </c>
      <c r="F4685" s="136">
        <f t="shared" ref="F4685:F4703" si="401">E4685+F4661</f>
        <v>241</v>
      </c>
    </row>
    <row r="4686" spans="1:6" x14ac:dyDescent="0.25">
      <c r="A4686" s="51" t="s">
        <v>36</v>
      </c>
      <c r="B4686" s="143">
        <v>44088</v>
      </c>
      <c r="C4686" s="4">
        <v>39</v>
      </c>
      <c r="D4686" s="29">
        <f t="shared" si="400"/>
        <v>1757</v>
      </c>
      <c r="E4686" s="4">
        <f>4+2</f>
        <v>6</v>
      </c>
      <c r="F4686" s="136">
        <f t="shared" si="401"/>
        <v>20</v>
      </c>
    </row>
    <row r="4687" spans="1:6" x14ac:dyDescent="0.25">
      <c r="A4687" s="51" t="s">
        <v>27</v>
      </c>
      <c r="B4687" s="143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6">
        <f t="shared" si="401"/>
        <v>204</v>
      </c>
    </row>
    <row r="4688" spans="1:6" x14ac:dyDescent="0.25">
      <c r="A4688" s="51" t="s">
        <v>37</v>
      </c>
      <c r="B4688" s="143">
        <v>44088</v>
      </c>
      <c r="C4688" s="4">
        <v>58</v>
      </c>
      <c r="D4688" s="29">
        <f t="shared" si="400"/>
        <v>718</v>
      </c>
      <c r="F4688" s="136">
        <f t="shared" si="401"/>
        <v>6</v>
      </c>
    </row>
    <row r="4689" spans="1:6" x14ac:dyDescent="0.25">
      <c r="A4689" s="51" t="s">
        <v>38</v>
      </c>
      <c r="B4689" s="143">
        <v>44088</v>
      </c>
      <c r="C4689" s="4">
        <v>72</v>
      </c>
      <c r="D4689" s="29">
        <f t="shared" si="400"/>
        <v>5310</v>
      </c>
      <c r="F4689" s="136">
        <f t="shared" si="401"/>
        <v>89</v>
      </c>
    </row>
    <row r="4690" spans="1:6" x14ac:dyDescent="0.25">
      <c r="A4690" s="51" t="s">
        <v>48</v>
      </c>
      <c r="B4690" s="143">
        <v>44088</v>
      </c>
      <c r="C4690" s="4">
        <v>1</v>
      </c>
      <c r="D4690" s="29">
        <f t="shared" si="400"/>
        <v>95</v>
      </c>
      <c r="F4690" s="136">
        <f>E4690+F4666</f>
        <v>1</v>
      </c>
    </row>
    <row r="4691" spans="1:6" x14ac:dyDescent="0.25">
      <c r="A4691" s="51" t="s">
        <v>39</v>
      </c>
      <c r="B4691" s="143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6">
        <f t="shared" si="401"/>
        <v>266</v>
      </c>
    </row>
    <row r="4692" spans="1:6" x14ac:dyDescent="0.25">
      <c r="A4692" s="51" t="s">
        <v>40</v>
      </c>
      <c r="B4692" s="143">
        <v>44088</v>
      </c>
      <c r="C4692" s="4">
        <v>45</v>
      </c>
      <c r="D4692" s="29">
        <f t="shared" si="400"/>
        <v>442</v>
      </c>
      <c r="F4692" s="136">
        <f t="shared" si="401"/>
        <v>4</v>
      </c>
    </row>
    <row r="4693" spans="1:6" x14ac:dyDescent="0.25">
      <c r="A4693" s="51" t="s">
        <v>28</v>
      </c>
      <c r="B4693" s="143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6">
        <f t="shared" si="401"/>
        <v>82</v>
      </c>
    </row>
    <row r="4694" spans="1:6" x14ac:dyDescent="0.25">
      <c r="A4694" s="51" t="s">
        <v>24</v>
      </c>
      <c r="B4694" s="143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6">
        <f t="shared" si="401"/>
        <v>153</v>
      </c>
    </row>
    <row r="4695" spans="1:6" x14ac:dyDescent="0.25">
      <c r="A4695" s="51" t="s">
        <v>30</v>
      </c>
      <c r="B4695" s="143">
        <v>44088</v>
      </c>
      <c r="C4695" s="4">
        <v>0</v>
      </c>
      <c r="D4695" s="29">
        <f t="shared" si="400"/>
        <v>68</v>
      </c>
      <c r="F4695" s="136">
        <f t="shared" si="401"/>
        <v>2</v>
      </c>
    </row>
    <row r="4696" spans="1:6" x14ac:dyDescent="0.25">
      <c r="A4696" s="51" t="s">
        <v>26</v>
      </c>
      <c r="B4696" s="143">
        <v>44088</v>
      </c>
      <c r="C4696" s="4">
        <v>227</v>
      </c>
      <c r="D4696" s="29">
        <f>C4696+D4672</f>
        <v>5039</v>
      </c>
      <c r="E4696" s="4">
        <f>1+1</f>
        <v>2</v>
      </c>
      <c r="F4696" s="136">
        <f t="shared" si="401"/>
        <v>52</v>
      </c>
    </row>
    <row r="4697" spans="1:6" x14ac:dyDescent="0.25">
      <c r="A4697" s="51" t="s">
        <v>25</v>
      </c>
      <c r="B4697" s="143">
        <v>44088</v>
      </c>
      <c r="C4697" s="4">
        <v>135</v>
      </c>
      <c r="D4697" s="29">
        <f>C4697+D4673</f>
        <v>8854</v>
      </c>
      <c r="E4697" s="4">
        <f>4+4</f>
        <v>8</v>
      </c>
      <c r="F4697" s="136">
        <f t="shared" si="401"/>
        <v>161</v>
      </c>
    </row>
    <row r="4698" spans="1:6" x14ac:dyDescent="0.25">
      <c r="A4698" s="51" t="s">
        <v>41</v>
      </c>
      <c r="B4698" s="143">
        <v>44088</v>
      </c>
      <c r="C4698" s="4">
        <v>229</v>
      </c>
      <c r="D4698" s="29">
        <f>C4698+D4674</f>
        <v>6994</v>
      </c>
      <c r="E4698" s="4">
        <f>4+1</f>
        <v>5</v>
      </c>
      <c r="F4698" s="136">
        <f>E4698+F4674</f>
        <v>94</v>
      </c>
    </row>
    <row r="4699" spans="1:6" x14ac:dyDescent="0.25">
      <c r="A4699" s="51" t="s">
        <v>42</v>
      </c>
      <c r="B4699" s="143">
        <v>44088</v>
      </c>
      <c r="C4699" s="4">
        <v>0</v>
      </c>
      <c r="D4699" s="29">
        <f t="shared" ref="D4699:D4705" si="402">C4699+D4675</f>
        <v>417</v>
      </c>
      <c r="F4699" s="136">
        <f>E4699+F4675</f>
        <v>12</v>
      </c>
    </row>
    <row r="4700" spans="1:6" x14ac:dyDescent="0.25">
      <c r="A4700" s="51" t="s">
        <v>43</v>
      </c>
      <c r="B4700" s="143">
        <v>44088</v>
      </c>
      <c r="C4700" s="4">
        <v>49</v>
      </c>
      <c r="D4700" s="29">
        <f t="shared" si="402"/>
        <v>432</v>
      </c>
      <c r="F4700" s="136">
        <f t="shared" si="401"/>
        <v>0</v>
      </c>
    </row>
    <row r="4701" spans="1:6" x14ac:dyDescent="0.25">
      <c r="A4701" s="51" t="s">
        <v>44</v>
      </c>
      <c r="B4701" s="143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6">
        <f>E4701+F4677</f>
        <v>36</v>
      </c>
    </row>
    <row r="4702" spans="1:6" x14ac:dyDescent="0.25">
      <c r="A4702" s="51" t="s">
        <v>29</v>
      </c>
      <c r="B4702" s="143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6">
        <f>E4702+F4678</f>
        <v>212</v>
      </c>
    </row>
    <row r="4703" spans="1:6" x14ac:dyDescent="0.25">
      <c r="A4703" s="51" t="s">
        <v>45</v>
      </c>
      <c r="B4703" s="143">
        <v>44088</v>
      </c>
      <c r="C4703" s="4">
        <v>81</v>
      </c>
      <c r="D4703" s="29">
        <f t="shared" si="402"/>
        <v>1913</v>
      </c>
      <c r="E4703" s="4">
        <f>2</f>
        <v>2</v>
      </c>
      <c r="F4703" s="136">
        <f t="shared" si="401"/>
        <v>28</v>
      </c>
    </row>
    <row r="4704" spans="1:6" x14ac:dyDescent="0.25">
      <c r="A4704" s="51" t="s">
        <v>46</v>
      </c>
      <c r="B4704" s="143">
        <v>44088</v>
      </c>
      <c r="C4704" s="4">
        <v>72</v>
      </c>
      <c r="D4704" s="29">
        <f t="shared" si="402"/>
        <v>2777</v>
      </c>
      <c r="E4704" s="4">
        <f>1+1</f>
        <v>2</v>
      </c>
      <c r="F4704" s="136">
        <f>E4704+F4680</f>
        <v>47</v>
      </c>
    </row>
    <row r="4705" spans="1:6" ht="15.75" thickBot="1" x14ac:dyDescent="0.3">
      <c r="A4705" s="103" t="s">
        <v>47</v>
      </c>
      <c r="B4705" s="145">
        <v>44088</v>
      </c>
      <c r="C4705" s="47">
        <v>621</v>
      </c>
      <c r="D4705" s="91">
        <f t="shared" si="402"/>
        <v>7249</v>
      </c>
      <c r="E4705" s="47"/>
      <c r="F4705" s="146">
        <f>E4705+F4681</f>
        <v>19</v>
      </c>
    </row>
    <row r="4706" spans="1:6" x14ac:dyDescent="0.25">
      <c r="A4706" s="65" t="s">
        <v>22</v>
      </c>
      <c r="B4706" s="49">
        <v>44089</v>
      </c>
      <c r="C4706" s="50">
        <v>6001</v>
      </c>
      <c r="D4706" s="138">
        <f>C4706+D4682</f>
        <v>342653</v>
      </c>
      <c r="E4706" s="50">
        <f>16+11+32+41</f>
        <v>100</v>
      </c>
      <c r="F4706" s="135">
        <f>E4706+F4682</f>
        <v>7107</v>
      </c>
    </row>
    <row r="4707" spans="1:6" x14ac:dyDescent="0.25">
      <c r="A4707" s="147" t="s">
        <v>20</v>
      </c>
      <c r="B4707" s="143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6">
        <f>E4707+F4683</f>
        <v>2740</v>
      </c>
    </row>
    <row r="4708" spans="1:6" x14ac:dyDescent="0.25">
      <c r="A4708" s="147" t="s">
        <v>35</v>
      </c>
      <c r="B4708" s="143">
        <v>44089</v>
      </c>
      <c r="C4708" s="4">
        <v>4</v>
      </c>
      <c r="D4708" s="29">
        <f t="shared" si="403"/>
        <v>133</v>
      </c>
      <c r="F4708" s="136">
        <f>E4708+F4684</f>
        <v>0</v>
      </c>
    </row>
    <row r="4709" spans="1:6" x14ac:dyDescent="0.25">
      <c r="A4709" s="147" t="s">
        <v>21</v>
      </c>
      <c r="B4709" s="143">
        <v>44089</v>
      </c>
      <c r="C4709" s="4">
        <v>87</v>
      </c>
      <c r="D4709" s="29">
        <f t="shared" si="403"/>
        <v>6879</v>
      </c>
      <c r="E4709" s="4">
        <f>1+1</f>
        <v>2</v>
      </c>
      <c r="F4709" s="136">
        <f t="shared" ref="F4709:F4727" si="404">E4709+F4685</f>
        <v>243</v>
      </c>
    </row>
    <row r="4710" spans="1:6" x14ac:dyDescent="0.25">
      <c r="A4710" s="147" t="s">
        <v>36</v>
      </c>
      <c r="B4710" s="143">
        <v>44089</v>
      </c>
      <c r="C4710" s="4">
        <v>98</v>
      </c>
      <c r="D4710" s="29">
        <f t="shared" si="403"/>
        <v>1855</v>
      </c>
      <c r="E4710" s="4">
        <f>1+2</f>
        <v>3</v>
      </c>
      <c r="F4710" s="136">
        <f t="shared" si="404"/>
        <v>23</v>
      </c>
    </row>
    <row r="4711" spans="1:6" x14ac:dyDescent="0.25">
      <c r="A4711" s="147" t="s">
        <v>27</v>
      </c>
      <c r="B4711" s="143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6">
        <f t="shared" si="404"/>
        <v>212</v>
      </c>
    </row>
    <row r="4712" spans="1:6" x14ac:dyDescent="0.25">
      <c r="A4712" s="147" t="s">
        <v>37</v>
      </c>
      <c r="B4712" s="143">
        <v>44089</v>
      </c>
      <c r="C4712" s="4">
        <v>60</v>
      </c>
      <c r="D4712" s="29">
        <f t="shared" si="403"/>
        <v>778</v>
      </c>
      <c r="F4712" s="136">
        <f t="shared" si="404"/>
        <v>6</v>
      </c>
    </row>
    <row r="4713" spans="1:6" x14ac:dyDescent="0.25">
      <c r="A4713" s="147" t="s">
        <v>38</v>
      </c>
      <c r="B4713" s="143">
        <v>44089</v>
      </c>
      <c r="C4713" s="4">
        <v>189</v>
      </c>
      <c r="D4713" s="29">
        <f t="shared" si="403"/>
        <v>5499</v>
      </c>
      <c r="E4713" s="4">
        <f>3+2</f>
        <v>5</v>
      </c>
      <c r="F4713" s="136">
        <f t="shared" si="404"/>
        <v>94</v>
      </c>
    </row>
    <row r="4714" spans="1:6" x14ac:dyDescent="0.25">
      <c r="A4714" s="147" t="s">
        <v>48</v>
      </c>
      <c r="B4714" s="143">
        <v>44089</v>
      </c>
      <c r="C4714" s="4">
        <v>3</v>
      </c>
      <c r="D4714" s="29">
        <f t="shared" si="403"/>
        <v>98</v>
      </c>
      <c r="F4714" s="136">
        <f>E4714+F4690</f>
        <v>1</v>
      </c>
    </row>
    <row r="4715" spans="1:6" x14ac:dyDescent="0.25">
      <c r="A4715" s="147" t="s">
        <v>39</v>
      </c>
      <c r="B4715" s="143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6">
        <f t="shared" si="404"/>
        <v>276</v>
      </c>
    </row>
    <row r="4716" spans="1:6" x14ac:dyDescent="0.25">
      <c r="A4716" s="147" t="s">
        <v>40</v>
      </c>
      <c r="B4716" s="143">
        <v>44089</v>
      </c>
      <c r="C4716" s="4">
        <v>24</v>
      </c>
      <c r="D4716" s="29">
        <f t="shared" si="403"/>
        <v>466</v>
      </c>
      <c r="F4716" s="136">
        <f t="shared" si="404"/>
        <v>4</v>
      </c>
    </row>
    <row r="4717" spans="1:6" x14ac:dyDescent="0.25">
      <c r="A4717" s="147" t="s">
        <v>28</v>
      </c>
      <c r="B4717" s="143">
        <v>44089</v>
      </c>
      <c r="C4717" s="4">
        <v>124</v>
      </c>
      <c r="D4717" s="29">
        <f t="shared" si="403"/>
        <v>3006</v>
      </c>
      <c r="E4717" s="4">
        <f>2+3</f>
        <v>5</v>
      </c>
      <c r="F4717" s="136">
        <f t="shared" si="404"/>
        <v>87</v>
      </c>
    </row>
    <row r="4718" spans="1:6" x14ac:dyDescent="0.25">
      <c r="A4718" s="147" t="s">
        <v>24</v>
      </c>
      <c r="B4718" s="143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6">
        <f t="shared" si="404"/>
        <v>156</v>
      </c>
    </row>
    <row r="4719" spans="1:6" x14ac:dyDescent="0.25">
      <c r="A4719" s="147" t="s">
        <v>30</v>
      </c>
      <c r="B4719" s="143">
        <v>44089</v>
      </c>
      <c r="C4719" s="4">
        <v>-8</v>
      </c>
      <c r="D4719" s="29">
        <f t="shared" si="403"/>
        <v>60</v>
      </c>
      <c r="F4719" s="136">
        <f t="shared" si="404"/>
        <v>2</v>
      </c>
    </row>
    <row r="4720" spans="1:6" x14ac:dyDescent="0.25">
      <c r="A4720" s="147" t="s">
        <v>26</v>
      </c>
      <c r="B4720" s="143">
        <v>44089</v>
      </c>
      <c r="C4720" s="4">
        <v>120</v>
      </c>
      <c r="D4720" s="29">
        <f>C4720+D4696</f>
        <v>5159</v>
      </c>
      <c r="E4720" s="4">
        <f>1</f>
        <v>1</v>
      </c>
      <c r="F4720" s="136">
        <f t="shared" si="404"/>
        <v>53</v>
      </c>
    </row>
    <row r="4721" spans="1:6" x14ac:dyDescent="0.25">
      <c r="A4721" s="147" t="s">
        <v>25</v>
      </c>
      <c r="B4721" s="143">
        <v>44089</v>
      </c>
      <c r="C4721" s="4">
        <v>375</v>
      </c>
      <c r="D4721" s="29">
        <f>C4721+D4697</f>
        <v>9229</v>
      </c>
      <c r="E4721" s="4">
        <f>3+4</f>
        <v>7</v>
      </c>
      <c r="F4721" s="136">
        <f t="shared" si="404"/>
        <v>168</v>
      </c>
    </row>
    <row r="4722" spans="1:6" x14ac:dyDescent="0.25">
      <c r="A4722" s="147" t="s">
        <v>41</v>
      </c>
      <c r="B4722" s="143">
        <v>44089</v>
      </c>
      <c r="C4722" s="4">
        <v>309</v>
      </c>
      <c r="D4722" s="29">
        <f>C4722+D4698</f>
        <v>7303</v>
      </c>
      <c r="E4722" s="4">
        <f>1+1+3</f>
        <v>5</v>
      </c>
      <c r="F4722" s="136">
        <f>E4722+F4698</f>
        <v>99</v>
      </c>
    </row>
    <row r="4723" spans="1:6" x14ac:dyDescent="0.25">
      <c r="A4723" s="147" t="s">
        <v>42</v>
      </c>
      <c r="B4723" s="143">
        <v>44089</v>
      </c>
      <c r="C4723" s="4">
        <v>11</v>
      </c>
      <c r="D4723" s="29">
        <f t="shared" ref="D4723:D4729" si="405">C4723+D4699</f>
        <v>428</v>
      </c>
      <c r="F4723" s="136">
        <f>E4723+F4699</f>
        <v>12</v>
      </c>
    </row>
    <row r="4724" spans="1:6" x14ac:dyDescent="0.25">
      <c r="A4724" s="147" t="s">
        <v>43</v>
      </c>
      <c r="B4724" s="143">
        <v>44089</v>
      </c>
      <c r="C4724" s="4">
        <v>51</v>
      </c>
      <c r="D4724" s="29">
        <f t="shared" si="405"/>
        <v>483</v>
      </c>
      <c r="F4724" s="136">
        <f t="shared" si="404"/>
        <v>0</v>
      </c>
    </row>
    <row r="4725" spans="1:6" x14ac:dyDescent="0.25">
      <c r="A4725" s="147" t="s">
        <v>44</v>
      </c>
      <c r="B4725" s="143">
        <v>44089</v>
      </c>
      <c r="C4725" s="4">
        <v>84</v>
      </c>
      <c r="D4725" s="29">
        <f t="shared" si="405"/>
        <v>3192</v>
      </c>
      <c r="F4725" s="136">
        <f>E4725+F4701</f>
        <v>36</v>
      </c>
    </row>
    <row r="4726" spans="1:6" x14ac:dyDescent="0.25">
      <c r="A4726" s="147" t="s">
        <v>29</v>
      </c>
      <c r="B4726" s="143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6">
        <f>E4726+F4702</f>
        <v>219</v>
      </c>
    </row>
    <row r="4727" spans="1:6" x14ac:dyDescent="0.25">
      <c r="A4727" s="147" t="s">
        <v>45</v>
      </c>
      <c r="B4727" s="143">
        <v>44089</v>
      </c>
      <c r="C4727" s="4">
        <v>69</v>
      </c>
      <c r="D4727" s="29">
        <f t="shared" si="405"/>
        <v>1982</v>
      </c>
      <c r="F4727" s="136">
        <f t="shared" si="404"/>
        <v>28</v>
      </c>
    </row>
    <row r="4728" spans="1:6" x14ac:dyDescent="0.25">
      <c r="A4728" s="147" t="s">
        <v>46</v>
      </c>
      <c r="B4728" s="143">
        <v>44089</v>
      </c>
      <c r="C4728" s="4">
        <v>78</v>
      </c>
      <c r="D4728" s="29">
        <f t="shared" si="405"/>
        <v>2855</v>
      </c>
      <c r="F4728" s="136">
        <f>E4728+F4704</f>
        <v>47</v>
      </c>
    </row>
    <row r="4729" spans="1:6" ht="15.75" thickBot="1" x14ac:dyDescent="0.3">
      <c r="A4729" s="149" t="s">
        <v>47</v>
      </c>
      <c r="B4729" s="145">
        <v>44089</v>
      </c>
      <c r="C4729" s="47">
        <v>468</v>
      </c>
      <c r="D4729" s="91">
        <f t="shared" si="405"/>
        <v>7717</v>
      </c>
      <c r="E4729" s="47">
        <f>2+1</f>
        <v>3</v>
      </c>
      <c r="F4729" s="146">
        <f>E4729+F4705</f>
        <v>22</v>
      </c>
    </row>
    <row r="4730" spans="1:6" x14ac:dyDescent="0.25">
      <c r="A4730" s="65" t="s">
        <v>22</v>
      </c>
      <c r="B4730" s="49">
        <v>44090</v>
      </c>
      <c r="C4730" s="50">
        <v>6078</v>
      </c>
      <c r="D4730" s="138">
        <f>C4730+D4706</f>
        <v>348731</v>
      </c>
      <c r="E4730" s="50">
        <f>26+23+68+48</f>
        <v>165</v>
      </c>
      <c r="F4730" s="135">
        <f>E4730+F4706</f>
        <v>7272</v>
      </c>
    </row>
    <row r="4731" spans="1:6" x14ac:dyDescent="0.25">
      <c r="A4731" s="147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6">
        <f>E4731+F4707</f>
        <v>2780</v>
      </c>
    </row>
    <row r="4732" spans="1:6" x14ac:dyDescent="0.25">
      <c r="A4732" s="147" t="s">
        <v>35</v>
      </c>
      <c r="B4732" s="26">
        <v>44090</v>
      </c>
      <c r="C4732" s="4">
        <v>21</v>
      </c>
      <c r="D4732" s="29">
        <f t="shared" si="406"/>
        <v>154</v>
      </c>
      <c r="F4732" s="136">
        <f>E4732+F4708</f>
        <v>0</v>
      </c>
    </row>
    <row r="4733" spans="1:6" x14ac:dyDescent="0.25">
      <c r="A4733" s="147" t="s">
        <v>21</v>
      </c>
      <c r="B4733" s="26">
        <v>44090</v>
      </c>
      <c r="C4733" s="4">
        <v>122</v>
      </c>
      <c r="D4733" s="29">
        <f t="shared" si="406"/>
        <v>7001</v>
      </c>
      <c r="F4733" s="136">
        <f t="shared" ref="F4733:F4751" si="407">E4733+F4709</f>
        <v>243</v>
      </c>
    </row>
    <row r="4734" spans="1:6" x14ac:dyDescent="0.25">
      <c r="A4734" s="147" t="s">
        <v>36</v>
      </c>
      <c r="B4734" s="26">
        <v>44090</v>
      </c>
      <c r="C4734" s="4">
        <v>94</v>
      </c>
      <c r="D4734" s="29">
        <f t="shared" si="406"/>
        <v>1949</v>
      </c>
      <c r="F4734" s="136">
        <f t="shared" si="407"/>
        <v>23</v>
      </c>
    </row>
    <row r="4735" spans="1:6" x14ac:dyDescent="0.25">
      <c r="A4735" s="147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6">
        <f t="shared" si="407"/>
        <v>221</v>
      </c>
    </row>
    <row r="4736" spans="1:6" x14ac:dyDescent="0.25">
      <c r="A4736" s="147" t="s">
        <v>37</v>
      </c>
      <c r="B4736" s="26">
        <v>44090</v>
      </c>
      <c r="C4736" s="4">
        <v>17</v>
      </c>
      <c r="D4736" s="29">
        <f t="shared" si="406"/>
        <v>795</v>
      </c>
      <c r="F4736" s="136">
        <f>E4736+F4712</f>
        <v>6</v>
      </c>
    </row>
    <row r="4737" spans="1:6" x14ac:dyDescent="0.25">
      <c r="A4737" s="147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6">
        <f>E4737+F4713</f>
        <v>97</v>
      </c>
    </row>
    <row r="4738" spans="1:6" x14ac:dyDescent="0.25">
      <c r="A4738" s="147" t="s">
        <v>48</v>
      </c>
      <c r="B4738" s="26">
        <v>44090</v>
      </c>
      <c r="C4738" s="4">
        <v>-2</v>
      </c>
      <c r="D4738" s="29">
        <f t="shared" si="406"/>
        <v>96</v>
      </c>
      <c r="F4738" s="136">
        <f>E4738+F4714</f>
        <v>1</v>
      </c>
    </row>
    <row r="4739" spans="1:6" x14ac:dyDescent="0.25">
      <c r="A4739" s="147" t="s">
        <v>39</v>
      </c>
      <c r="B4739" s="26">
        <v>44090</v>
      </c>
      <c r="C4739" s="4">
        <v>305</v>
      </c>
      <c r="D4739" s="29">
        <f t="shared" si="406"/>
        <v>13035</v>
      </c>
      <c r="F4739" s="136">
        <f t="shared" si="407"/>
        <v>276</v>
      </c>
    </row>
    <row r="4740" spans="1:6" x14ac:dyDescent="0.25">
      <c r="A4740" s="147" t="s">
        <v>40</v>
      </c>
      <c r="B4740" s="26">
        <v>44090</v>
      </c>
      <c r="C4740" s="4">
        <v>39</v>
      </c>
      <c r="D4740" s="29">
        <f t="shared" si="406"/>
        <v>505</v>
      </c>
      <c r="F4740" s="136">
        <f t="shared" si="407"/>
        <v>4</v>
      </c>
    </row>
    <row r="4741" spans="1:6" x14ac:dyDescent="0.25">
      <c r="A4741" s="147" t="s">
        <v>28</v>
      </c>
      <c r="B4741" s="26">
        <v>44090</v>
      </c>
      <c r="C4741" s="4">
        <v>125</v>
      </c>
      <c r="D4741" s="29">
        <f t="shared" si="406"/>
        <v>3131</v>
      </c>
      <c r="F4741" s="136">
        <f t="shared" si="407"/>
        <v>87</v>
      </c>
    </row>
    <row r="4742" spans="1:6" x14ac:dyDescent="0.25">
      <c r="A4742" s="147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6">
        <f t="shared" si="407"/>
        <v>159</v>
      </c>
    </row>
    <row r="4743" spans="1:6" x14ac:dyDescent="0.25">
      <c r="A4743" s="147" t="s">
        <v>30</v>
      </c>
      <c r="B4743" s="26">
        <v>44090</v>
      </c>
      <c r="C4743" s="4">
        <v>3</v>
      </c>
      <c r="D4743" s="29">
        <f t="shared" si="406"/>
        <v>63</v>
      </c>
      <c r="F4743" s="136">
        <f t="shared" si="407"/>
        <v>2</v>
      </c>
    </row>
    <row r="4744" spans="1:6" x14ac:dyDescent="0.25">
      <c r="A4744" s="147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6">
        <f t="shared" si="407"/>
        <v>54</v>
      </c>
    </row>
    <row r="4745" spans="1:6" x14ac:dyDescent="0.25">
      <c r="A4745" s="147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6">
        <f t="shared" si="407"/>
        <v>176</v>
      </c>
    </row>
    <row r="4746" spans="1:6" x14ac:dyDescent="0.25">
      <c r="A4746" s="147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6">
        <f>E4746+F4722</f>
        <v>101</v>
      </c>
    </row>
    <row r="4747" spans="1:6" x14ac:dyDescent="0.25">
      <c r="A4747" s="147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6">
        <f>E4747+F4723</f>
        <v>14</v>
      </c>
    </row>
    <row r="4748" spans="1:6" x14ac:dyDescent="0.25">
      <c r="A4748" s="147" t="s">
        <v>43</v>
      </c>
      <c r="B4748" s="26">
        <v>44090</v>
      </c>
      <c r="C4748" s="4">
        <v>25</v>
      </c>
      <c r="D4748" s="29">
        <f t="shared" si="408"/>
        <v>508</v>
      </c>
      <c r="F4748" s="136">
        <f t="shared" si="407"/>
        <v>0</v>
      </c>
    </row>
    <row r="4749" spans="1:6" x14ac:dyDescent="0.25">
      <c r="A4749" s="147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6">
        <f>E4749+F4725</f>
        <v>39</v>
      </c>
    </row>
    <row r="4750" spans="1:6" x14ac:dyDescent="0.25">
      <c r="A4750" s="147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6">
        <f>E4750+F4726</f>
        <v>236</v>
      </c>
    </row>
    <row r="4751" spans="1:6" x14ac:dyDescent="0.25">
      <c r="A4751" s="147" t="s">
        <v>45</v>
      </c>
      <c r="B4751" s="26">
        <v>44090</v>
      </c>
      <c r="C4751" s="4">
        <v>59</v>
      </c>
      <c r="D4751" s="29">
        <f t="shared" si="408"/>
        <v>2041</v>
      </c>
      <c r="F4751" s="136">
        <f t="shared" si="407"/>
        <v>28</v>
      </c>
    </row>
    <row r="4752" spans="1:6" x14ac:dyDescent="0.25">
      <c r="A4752" s="147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6">
        <f>E4752+F4728</f>
        <v>50</v>
      </c>
    </row>
    <row r="4753" spans="1:6" ht="15.75" thickBot="1" x14ac:dyDescent="0.3">
      <c r="A4753" s="148" t="s">
        <v>47</v>
      </c>
      <c r="B4753" s="53">
        <v>44090</v>
      </c>
      <c r="C4753" s="54">
        <v>458</v>
      </c>
      <c r="D4753" s="139">
        <f t="shared" si="408"/>
        <v>8175</v>
      </c>
      <c r="E4753" s="54">
        <f>8</f>
        <v>8</v>
      </c>
      <c r="F4753" s="137">
        <f>E4753+F4729</f>
        <v>30</v>
      </c>
    </row>
    <row r="4754" spans="1:6" ht="15.75" thickBot="1" x14ac:dyDescent="0.3">
      <c r="A4754" s="65" t="s">
        <v>22</v>
      </c>
      <c r="B4754" s="53">
        <v>44091</v>
      </c>
      <c r="C4754" s="48">
        <v>6319</v>
      </c>
      <c r="D4754" s="138">
        <f>C4754+D4730</f>
        <v>355050</v>
      </c>
      <c r="E4754" s="48">
        <f>28+34+87+65</f>
        <v>214</v>
      </c>
      <c r="F4754" s="135">
        <f>E4754+F4730</f>
        <v>7486</v>
      </c>
    </row>
    <row r="4755" spans="1:6" ht="15.75" thickBot="1" x14ac:dyDescent="0.3">
      <c r="A4755" s="147" t="s">
        <v>20</v>
      </c>
      <c r="B4755" s="53">
        <v>44091</v>
      </c>
      <c r="C4755" s="4">
        <v>1156</v>
      </c>
      <c r="D4755" s="29">
        <f t="shared" ref="D4755:D4767" si="409">C4755+D4731</f>
        <v>114825</v>
      </c>
      <c r="E4755" s="4">
        <f>6+1+10+7</f>
        <v>24</v>
      </c>
      <c r="F4755" s="136">
        <f>E4755+F4731</f>
        <v>2804</v>
      </c>
    </row>
    <row r="4756" spans="1:6" ht="15.75" thickBot="1" x14ac:dyDescent="0.3">
      <c r="A4756" s="147" t="s">
        <v>35</v>
      </c>
      <c r="B4756" s="53">
        <v>44091</v>
      </c>
      <c r="C4756" s="4">
        <v>23</v>
      </c>
      <c r="D4756" s="29">
        <f t="shared" si="409"/>
        <v>177</v>
      </c>
      <c r="F4756" s="136">
        <f>E4756+F4732</f>
        <v>0</v>
      </c>
    </row>
    <row r="4757" spans="1:6" ht="15.75" thickBot="1" x14ac:dyDescent="0.3">
      <c r="A4757" s="147" t="s">
        <v>21</v>
      </c>
      <c r="B4757" s="53">
        <v>44091</v>
      </c>
      <c r="C4757" s="4">
        <v>108</v>
      </c>
      <c r="D4757" s="29">
        <f t="shared" si="409"/>
        <v>7109</v>
      </c>
      <c r="E4757" s="4">
        <f>1+2</f>
        <v>3</v>
      </c>
      <c r="F4757" s="136">
        <f t="shared" ref="F4757:F4775" si="410">E4757+F4733</f>
        <v>246</v>
      </c>
    </row>
    <row r="4758" spans="1:6" ht="15.75" thickBot="1" x14ac:dyDescent="0.3">
      <c r="A4758" s="147" t="s">
        <v>36</v>
      </c>
      <c r="B4758" s="53">
        <v>44091</v>
      </c>
      <c r="C4758" s="4">
        <v>95</v>
      </c>
      <c r="D4758" s="29">
        <f t="shared" si="409"/>
        <v>2044</v>
      </c>
      <c r="E4758" s="4">
        <f>1</f>
        <v>1</v>
      </c>
      <c r="F4758" s="136">
        <f t="shared" si="410"/>
        <v>24</v>
      </c>
    </row>
    <row r="4759" spans="1:6" ht="15.75" thickBot="1" x14ac:dyDescent="0.3">
      <c r="A4759" s="147" t="s">
        <v>27</v>
      </c>
      <c r="B4759" s="53">
        <v>44091</v>
      </c>
      <c r="C4759" s="4">
        <v>757</v>
      </c>
      <c r="D4759" s="29">
        <f t="shared" si="409"/>
        <v>17141</v>
      </c>
      <c r="E4759" s="4">
        <f>1+4+2</f>
        <v>7</v>
      </c>
      <c r="F4759" s="136">
        <f t="shared" si="410"/>
        <v>228</v>
      </c>
    </row>
    <row r="4760" spans="1:6" ht="15.75" thickBot="1" x14ac:dyDescent="0.3">
      <c r="A4760" s="147" t="s">
        <v>37</v>
      </c>
      <c r="B4760" s="53">
        <v>44091</v>
      </c>
      <c r="C4760" s="4">
        <v>73</v>
      </c>
      <c r="D4760" s="29">
        <f t="shared" si="409"/>
        <v>868</v>
      </c>
      <c r="F4760" s="136">
        <f>E4760+F4736</f>
        <v>6</v>
      </c>
    </row>
    <row r="4761" spans="1:6" ht="15.75" thickBot="1" x14ac:dyDescent="0.3">
      <c r="A4761" s="147" t="s">
        <v>38</v>
      </c>
      <c r="B4761" s="53">
        <v>44091</v>
      </c>
      <c r="C4761" s="4">
        <v>150</v>
      </c>
      <c r="D4761" s="29">
        <f t="shared" si="409"/>
        <v>5774</v>
      </c>
      <c r="E4761" s="4">
        <f>4+1</f>
        <v>5</v>
      </c>
      <c r="F4761" s="136">
        <f>E4761+F4737</f>
        <v>102</v>
      </c>
    </row>
    <row r="4762" spans="1:6" ht="15.75" thickBot="1" x14ac:dyDescent="0.3">
      <c r="A4762" s="147" t="s">
        <v>48</v>
      </c>
      <c r="B4762" s="53">
        <v>44091</v>
      </c>
      <c r="C4762" s="4">
        <v>-3</v>
      </c>
      <c r="D4762" s="29">
        <f t="shared" si="409"/>
        <v>93</v>
      </c>
      <c r="F4762" s="136">
        <f>E4762+F4738</f>
        <v>1</v>
      </c>
    </row>
    <row r="4763" spans="1:6" ht="15.75" thickBot="1" x14ac:dyDescent="0.3">
      <c r="A4763" s="147" t="s">
        <v>39</v>
      </c>
      <c r="B4763" s="53">
        <v>44091</v>
      </c>
      <c r="C4763" s="4">
        <v>309</v>
      </c>
      <c r="D4763" s="29">
        <f t="shared" si="409"/>
        <v>13344</v>
      </c>
      <c r="E4763" s="4">
        <f>8+3+4+7</f>
        <v>22</v>
      </c>
      <c r="F4763" s="136">
        <f t="shared" si="410"/>
        <v>298</v>
      </c>
    </row>
    <row r="4764" spans="1:6" ht="15.75" thickBot="1" x14ac:dyDescent="0.3">
      <c r="A4764" s="147" t="s">
        <v>40</v>
      </c>
      <c r="B4764" s="53">
        <v>44091</v>
      </c>
      <c r="C4764" s="4">
        <v>15</v>
      </c>
      <c r="D4764" s="29">
        <f t="shared" si="409"/>
        <v>520</v>
      </c>
      <c r="F4764" s="136">
        <f t="shared" si="410"/>
        <v>4</v>
      </c>
    </row>
    <row r="4765" spans="1:6" ht="15.75" thickBot="1" x14ac:dyDescent="0.3">
      <c r="A4765" s="147" t="s">
        <v>28</v>
      </c>
      <c r="B4765" s="53">
        <v>44091</v>
      </c>
      <c r="C4765" s="4">
        <v>121</v>
      </c>
      <c r="D4765" s="29">
        <f t="shared" si="409"/>
        <v>3252</v>
      </c>
      <c r="E4765" s="4">
        <f>5+1</f>
        <v>6</v>
      </c>
      <c r="F4765" s="136">
        <f t="shared" si="410"/>
        <v>93</v>
      </c>
    </row>
    <row r="4766" spans="1:6" ht="15.75" thickBot="1" x14ac:dyDescent="0.3">
      <c r="A4766" s="147" t="s">
        <v>24</v>
      </c>
      <c r="B4766" s="53">
        <v>44091</v>
      </c>
      <c r="C4766" s="4">
        <v>566</v>
      </c>
      <c r="D4766" s="29">
        <f t="shared" si="409"/>
        <v>17009</v>
      </c>
      <c r="E4766" s="4">
        <f>1+1+3</f>
        <v>5</v>
      </c>
      <c r="F4766" s="136">
        <f t="shared" si="410"/>
        <v>164</v>
      </c>
    </row>
    <row r="4767" spans="1:6" ht="15.75" thickBot="1" x14ac:dyDescent="0.3">
      <c r="A4767" s="147" t="s">
        <v>30</v>
      </c>
      <c r="B4767" s="53">
        <v>44091</v>
      </c>
      <c r="C4767" s="4">
        <v>2</v>
      </c>
      <c r="D4767" s="29">
        <f t="shared" si="409"/>
        <v>65</v>
      </c>
      <c r="F4767" s="136">
        <f t="shared" si="410"/>
        <v>2</v>
      </c>
    </row>
    <row r="4768" spans="1:6" ht="15.75" thickBot="1" x14ac:dyDescent="0.3">
      <c r="A4768" s="147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36">
        <f t="shared" si="410"/>
        <v>61</v>
      </c>
    </row>
    <row r="4769" spans="1:6" ht="15.75" thickBot="1" x14ac:dyDescent="0.3">
      <c r="A4769" s="147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36">
        <f t="shared" si="410"/>
        <v>182</v>
      </c>
    </row>
    <row r="4770" spans="1:6" ht="15.75" thickBot="1" x14ac:dyDescent="0.3">
      <c r="A4770" s="147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36">
        <f>E4770+F4746</f>
        <v>116</v>
      </c>
    </row>
    <row r="4771" spans="1:6" ht="15.75" thickBot="1" x14ac:dyDescent="0.3">
      <c r="A4771" s="147" t="s">
        <v>42</v>
      </c>
      <c r="B4771" s="53">
        <v>44091</v>
      </c>
      <c r="C4771" s="4">
        <v>20</v>
      </c>
      <c r="D4771" s="29">
        <f t="shared" ref="D4771:D4777" si="411">C4771+D4747</f>
        <v>448</v>
      </c>
      <c r="F4771" s="136">
        <f>E4771+F4747</f>
        <v>14</v>
      </c>
    </row>
    <row r="4772" spans="1:6" ht="15.75" thickBot="1" x14ac:dyDescent="0.3">
      <c r="A4772" s="147" t="s">
        <v>43</v>
      </c>
      <c r="B4772" s="53">
        <v>44091</v>
      </c>
      <c r="C4772" s="4">
        <v>62</v>
      </c>
      <c r="D4772" s="29">
        <f t="shared" si="411"/>
        <v>570</v>
      </c>
      <c r="F4772" s="136">
        <f t="shared" si="410"/>
        <v>0</v>
      </c>
    </row>
    <row r="4773" spans="1:6" ht="15.75" thickBot="1" x14ac:dyDescent="0.3">
      <c r="A4773" s="147" t="s">
        <v>44</v>
      </c>
      <c r="B4773" s="53">
        <v>44091</v>
      </c>
      <c r="C4773" s="4">
        <v>86</v>
      </c>
      <c r="D4773" s="29">
        <f t="shared" si="411"/>
        <v>3362</v>
      </c>
      <c r="E4773" s="4">
        <f>3</f>
        <v>3</v>
      </c>
      <c r="F4773" s="136">
        <f>E4773+F4749</f>
        <v>42</v>
      </c>
    </row>
    <row r="4774" spans="1:6" ht="15.75" thickBot="1" x14ac:dyDescent="0.3">
      <c r="A4774" s="147" t="s">
        <v>29</v>
      </c>
      <c r="B4774" s="53">
        <v>44091</v>
      </c>
      <c r="C4774" s="4">
        <v>1362</v>
      </c>
      <c r="D4774" s="29">
        <f t="shared" si="411"/>
        <v>23034</v>
      </c>
      <c r="E4774" s="4">
        <f>3+2+8+3</f>
        <v>16</v>
      </c>
      <c r="F4774" s="136">
        <f>E4774+F4750</f>
        <v>252</v>
      </c>
    </row>
    <row r="4775" spans="1:6" ht="15.75" thickBot="1" x14ac:dyDescent="0.3">
      <c r="A4775" s="147" t="s">
        <v>45</v>
      </c>
      <c r="B4775" s="53">
        <v>44091</v>
      </c>
      <c r="C4775" s="4">
        <v>68</v>
      </c>
      <c r="D4775" s="29">
        <f t="shared" si="411"/>
        <v>2109</v>
      </c>
      <c r="E4775" s="4">
        <f>1+1</f>
        <v>2</v>
      </c>
      <c r="F4775" s="136">
        <f t="shared" si="410"/>
        <v>30</v>
      </c>
    </row>
    <row r="4776" spans="1:6" ht="15.75" thickBot="1" x14ac:dyDescent="0.3">
      <c r="A4776" s="147" t="s">
        <v>46</v>
      </c>
      <c r="B4776" s="53">
        <v>44091</v>
      </c>
      <c r="C4776" s="4">
        <v>49</v>
      </c>
      <c r="D4776" s="29">
        <f t="shared" si="411"/>
        <v>2950</v>
      </c>
      <c r="E4776" s="4">
        <f>1+1</f>
        <v>2</v>
      </c>
      <c r="F4776" s="136">
        <f>E4776+F4752</f>
        <v>52</v>
      </c>
    </row>
    <row r="4777" spans="1:6" ht="15.75" thickBot="1" x14ac:dyDescent="0.3">
      <c r="A4777" s="149" t="s">
        <v>47</v>
      </c>
      <c r="B4777" s="46">
        <v>44091</v>
      </c>
      <c r="C4777" s="47">
        <v>435</v>
      </c>
      <c r="D4777" s="91">
        <f t="shared" si="411"/>
        <v>8610</v>
      </c>
      <c r="E4777" s="47">
        <f>3+2+2</f>
        <v>7</v>
      </c>
      <c r="F4777" s="146">
        <f>E4777+F4753</f>
        <v>37</v>
      </c>
    </row>
    <row r="4778" spans="1:6" x14ac:dyDescent="0.25">
      <c r="A4778" s="65" t="s">
        <v>22</v>
      </c>
      <c r="B4778" s="49">
        <v>44092</v>
      </c>
      <c r="C4778" s="50">
        <v>5708</v>
      </c>
      <c r="D4778" s="138">
        <f>C4778+D4754</f>
        <v>360758</v>
      </c>
      <c r="E4778" s="50">
        <f>5+5+45+37</f>
        <v>92</v>
      </c>
      <c r="F4778" s="135">
        <f>E4778+F4754</f>
        <v>7578</v>
      </c>
    </row>
    <row r="4779" spans="1:6" x14ac:dyDescent="0.25">
      <c r="A4779" s="147" t="s">
        <v>20</v>
      </c>
      <c r="B4779" s="26">
        <v>44092</v>
      </c>
      <c r="C4779" s="4">
        <v>1070</v>
      </c>
      <c r="D4779" s="29">
        <f t="shared" ref="D4779:D4791" si="412">C4779+D4755</f>
        <v>115895</v>
      </c>
      <c r="E4779" s="4">
        <f>1+14+14</f>
        <v>29</v>
      </c>
      <c r="F4779" s="136">
        <f>E4779+F4755</f>
        <v>2833</v>
      </c>
    </row>
    <row r="4780" spans="1:6" x14ac:dyDescent="0.25">
      <c r="A4780" s="147" t="s">
        <v>35</v>
      </c>
      <c r="B4780" s="26">
        <v>44092</v>
      </c>
      <c r="C4780" s="4">
        <v>6</v>
      </c>
      <c r="D4780" s="29">
        <f t="shared" si="412"/>
        <v>183</v>
      </c>
      <c r="F4780" s="136">
        <f>E4780+F4756</f>
        <v>0</v>
      </c>
    </row>
    <row r="4781" spans="1:6" x14ac:dyDescent="0.25">
      <c r="A4781" s="147" t="s">
        <v>21</v>
      </c>
      <c r="B4781" s="26">
        <v>44092</v>
      </c>
      <c r="C4781" s="4">
        <v>104</v>
      </c>
      <c r="D4781" s="29">
        <f t="shared" si="412"/>
        <v>7213</v>
      </c>
      <c r="E4781" s="4">
        <f>1+2+1</f>
        <v>4</v>
      </c>
      <c r="F4781" s="136">
        <f t="shared" ref="F4781:F4799" si="413">E4781+F4757</f>
        <v>250</v>
      </c>
    </row>
    <row r="4782" spans="1:6" x14ac:dyDescent="0.25">
      <c r="A4782" s="147" t="s">
        <v>36</v>
      </c>
      <c r="B4782" s="26">
        <v>44092</v>
      </c>
      <c r="C4782" s="4">
        <v>56</v>
      </c>
      <c r="D4782" s="29">
        <f t="shared" si="412"/>
        <v>2100</v>
      </c>
      <c r="E4782" s="4">
        <f>1</f>
        <v>1</v>
      </c>
      <c r="F4782" s="136">
        <f t="shared" si="413"/>
        <v>25</v>
      </c>
    </row>
    <row r="4783" spans="1:6" x14ac:dyDescent="0.25">
      <c r="A4783" s="147" t="s">
        <v>27</v>
      </c>
      <c r="B4783" s="26">
        <v>44092</v>
      </c>
      <c r="C4783" s="4">
        <v>716</v>
      </c>
      <c r="D4783" s="29">
        <f t="shared" si="412"/>
        <v>17857</v>
      </c>
      <c r="E4783" s="4">
        <f>1+1+5+3</f>
        <v>10</v>
      </c>
      <c r="F4783" s="136">
        <f t="shared" si="413"/>
        <v>238</v>
      </c>
    </row>
    <row r="4784" spans="1:6" x14ac:dyDescent="0.25">
      <c r="A4784" s="147" t="s">
        <v>37</v>
      </c>
      <c r="B4784" s="26">
        <v>44092</v>
      </c>
      <c r="C4784" s="4">
        <v>35</v>
      </c>
      <c r="D4784" s="29">
        <f t="shared" si="412"/>
        <v>903</v>
      </c>
      <c r="F4784" s="136">
        <f>E4784+F4760</f>
        <v>6</v>
      </c>
    </row>
    <row r="4785" spans="1:6" x14ac:dyDescent="0.25">
      <c r="A4785" s="147" t="s">
        <v>38</v>
      </c>
      <c r="B4785" s="26">
        <v>44092</v>
      </c>
      <c r="C4785" s="4">
        <v>181</v>
      </c>
      <c r="D4785" s="29">
        <f t="shared" si="412"/>
        <v>5955</v>
      </c>
      <c r="E4785" s="4">
        <f>1+1</f>
        <v>2</v>
      </c>
      <c r="F4785" s="136">
        <f>E4785+F4761</f>
        <v>104</v>
      </c>
    </row>
    <row r="4786" spans="1:6" x14ac:dyDescent="0.25">
      <c r="A4786" s="147" t="s">
        <v>48</v>
      </c>
      <c r="B4786" s="26">
        <v>44092</v>
      </c>
      <c r="C4786" s="4">
        <v>-1</v>
      </c>
      <c r="D4786" s="29">
        <f t="shared" si="412"/>
        <v>92</v>
      </c>
      <c r="F4786" s="136">
        <f>E4786+F4762</f>
        <v>1</v>
      </c>
    </row>
    <row r="4787" spans="1:6" x14ac:dyDescent="0.25">
      <c r="A4787" s="147" t="s">
        <v>39</v>
      </c>
      <c r="B4787" s="26">
        <v>44092</v>
      </c>
      <c r="C4787" s="4">
        <v>256</v>
      </c>
      <c r="D4787" s="29">
        <f t="shared" si="412"/>
        <v>13600</v>
      </c>
      <c r="F4787" s="136">
        <f t="shared" si="413"/>
        <v>298</v>
      </c>
    </row>
    <row r="4788" spans="1:6" x14ac:dyDescent="0.25">
      <c r="A4788" s="147" t="s">
        <v>40</v>
      </c>
      <c r="B4788" s="26">
        <v>44092</v>
      </c>
      <c r="C4788" s="4">
        <v>14</v>
      </c>
      <c r="D4788" s="29">
        <f t="shared" si="412"/>
        <v>534</v>
      </c>
      <c r="F4788" s="136">
        <f t="shared" si="413"/>
        <v>4</v>
      </c>
    </row>
    <row r="4789" spans="1:6" x14ac:dyDescent="0.25">
      <c r="A4789" s="147" t="s">
        <v>28</v>
      </c>
      <c r="B4789" s="26">
        <v>44092</v>
      </c>
      <c r="C4789" s="4">
        <v>152</v>
      </c>
      <c r="D4789" s="29">
        <f t="shared" si="412"/>
        <v>3404</v>
      </c>
      <c r="E4789" s="4">
        <f>5</f>
        <v>5</v>
      </c>
      <c r="F4789" s="136">
        <f t="shared" si="413"/>
        <v>98</v>
      </c>
    </row>
    <row r="4790" spans="1:6" x14ac:dyDescent="0.25">
      <c r="A4790" s="147" t="s">
        <v>24</v>
      </c>
      <c r="B4790" s="26">
        <v>44092</v>
      </c>
      <c r="C4790" s="4">
        <v>578</v>
      </c>
      <c r="D4790" s="29">
        <f t="shared" si="412"/>
        <v>17587</v>
      </c>
      <c r="E4790" s="4">
        <f>3+2</f>
        <v>5</v>
      </c>
      <c r="F4790" s="136">
        <f t="shared" si="413"/>
        <v>169</v>
      </c>
    </row>
    <row r="4791" spans="1:6" x14ac:dyDescent="0.25">
      <c r="A4791" s="147" t="s">
        <v>30</v>
      </c>
      <c r="B4791" s="26">
        <v>44092</v>
      </c>
      <c r="C4791" s="4">
        <v>3</v>
      </c>
      <c r="D4791" s="29">
        <f t="shared" si="412"/>
        <v>68</v>
      </c>
      <c r="F4791" s="136">
        <f t="shared" si="413"/>
        <v>2</v>
      </c>
    </row>
    <row r="4792" spans="1:6" x14ac:dyDescent="0.25">
      <c r="A4792" s="147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36">
        <f t="shared" si="413"/>
        <v>67</v>
      </c>
    </row>
    <row r="4793" spans="1:6" x14ac:dyDescent="0.25">
      <c r="A4793" s="147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36">
        <f t="shared" si="413"/>
        <v>188</v>
      </c>
    </row>
    <row r="4794" spans="1:6" x14ac:dyDescent="0.25">
      <c r="A4794" s="147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36">
        <f>E4794+F4770</f>
        <v>134</v>
      </c>
    </row>
    <row r="4795" spans="1:6" x14ac:dyDescent="0.25">
      <c r="A4795" s="147" t="s">
        <v>42</v>
      </c>
      <c r="B4795" s="26">
        <v>44092</v>
      </c>
      <c r="C4795" s="4">
        <v>15</v>
      </c>
      <c r="D4795" s="29">
        <f t="shared" ref="D4795:D4801" si="414">C4795+D4771</f>
        <v>463</v>
      </c>
      <c r="E4795" s="4">
        <f>4+2</f>
        <v>6</v>
      </c>
      <c r="F4795" s="136">
        <f>E4795+F4771</f>
        <v>20</v>
      </c>
    </row>
    <row r="4796" spans="1:6" x14ac:dyDescent="0.25">
      <c r="A4796" s="147" t="s">
        <v>43</v>
      </c>
      <c r="B4796" s="26">
        <v>44092</v>
      </c>
      <c r="C4796" s="4">
        <v>78</v>
      </c>
      <c r="D4796" s="29">
        <f t="shared" si="414"/>
        <v>648</v>
      </c>
      <c r="F4796" s="136">
        <f t="shared" si="413"/>
        <v>0</v>
      </c>
    </row>
    <row r="4797" spans="1:6" x14ac:dyDescent="0.25">
      <c r="A4797" s="147" t="s">
        <v>44</v>
      </c>
      <c r="B4797" s="26">
        <v>44092</v>
      </c>
      <c r="C4797" s="4">
        <v>107</v>
      </c>
      <c r="D4797" s="29">
        <f t="shared" si="414"/>
        <v>3469</v>
      </c>
      <c r="E4797" s="4">
        <f>1+1</f>
        <v>2</v>
      </c>
      <c r="F4797" s="136">
        <f>E4797+F4773</f>
        <v>44</v>
      </c>
    </row>
    <row r="4798" spans="1:6" x14ac:dyDescent="0.25">
      <c r="A4798" s="147" t="s">
        <v>29</v>
      </c>
      <c r="B4798" s="26">
        <v>44092</v>
      </c>
      <c r="C4798" s="4">
        <v>1347</v>
      </c>
      <c r="D4798" s="29">
        <f t="shared" si="414"/>
        <v>24381</v>
      </c>
      <c r="E4798" s="4">
        <f>1+1+2+6</f>
        <v>10</v>
      </c>
      <c r="F4798" s="136">
        <f>E4798+F4774</f>
        <v>262</v>
      </c>
    </row>
    <row r="4799" spans="1:6" x14ac:dyDescent="0.25">
      <c r="A4799" s="147" t="s">
        <v>45</v>
      </c>
      <c r="B4799" s="26">
        <v>44092</v>
      </c>
      <c r="C4799" s="4">
        <v>137</v>
      </c>
      <c r="D4799" s="29">
        <f t="shared" si="414"/>
        <v>2246</v>
      </c>
      <c r="F4799" s="136">
        <f t="shared" si="413"/>
        <v>30</v>
      </c>
    </row>
    <row r="4800" spans="1:6" x14ac:dyDescent="0.25">
      <c r="A4800" s="147" t="s">
        <v>46</v>
      </c>
      <c r="B4800" s="26">
        <v>44092</v>
      </c>
      <c r="C4800" s="4">
        <v>70</v>
      </c>
      <c r="D4800" s="29">
        <f t="shared" si="414"/>
        <v>3020</v>
      </c>
      <c r="E4800" s="4">
        <f>1</f>
        <v>1</v>
      </c>
      <c r="F4800" s="136">
        <f>E4800+F4776</f>
        <v>53</v>
      </c>
    </row>
    <row r="4801" spans="1:6" ht="15.75" thickBot="1" x14ac:dyDescent="0.3">
      <c r="A4801" s="148" t="s">
        <v>47</v>
      </c>
      <c r="B4801" s="53">
        <v>44092</v>
      </c>
      <c r="C4801" s="54">
        <v>496</v>
      </c>
      <c r="D4801" s="139">
        <f t="shared" si="414"/>
        <v>9106</v>
      </c>
      <c r="E4801" s="54"/>
      <c r="F4801" s="137">
        <f>E4801+F4777</f>
        <v>37</v>
      </c>
    </row>
    <row r="4802" spans="1:6" ht="15.75" thickBot="1" x14ac:dyDescent="0.3">
      <c r="A4802" s="65" t="s">
        <v>22</v>
      </c>
      <c r="B4802" s="53">
        <v>44093</v>
      </c>
      <c r="C4802" s="48">
        <v>3877</v>
      </c>
      <c r="D4802" s="138">
        <f>C4802+D4778</f>
        <v>364635</v>
      </c>
      <c r="E4802" s="48">
        <f>10+14+13+19</f>
        <v>56</v>
      </c>
      <c r="F4802" s="135">
        <f>E4802+F4778</f>
        <v>7634</v>
      </c>
    </row>
    <row r="4803" spans="1:6" ht="15.75" thickBot="1" x14ac:dyDescent="0.3">
      <c r="A4803" s="147" t="s">
        <v>20</v>
      </c>
      <c r="B4803" s="53">
        <v>44093</v>
      </c>
      <c r="C4803" s="4">
        <v>683</v>
      </c>
      <c r="D4803" s="29">
        <f t="shared" ref="D4803:D4815" si="415">C4803+D4779</f>
        <v>116578</v>
      </c>
      <c r="E4803" s="4">
        <f>4+4+2</f>
        <v>10</v>
      </c>
      <c r="F4803" s="136">
        <f>E4803+F4779</f>
        <v>2843</v>
      </c>
    </row>
    <row r="4804" spans="1:6" ht="15.75" thickBot="1" x14ac:dyDescent="0.3">
      <c r="A4804" s="147" t="s">
        <v>35</v>
      </c>
      <c r="B4804" s="53">
        <v>44093</v>
      </c>
      <c r="C4804" s="4">
        <v>7</v>
      </c>
      <c r="D4804" s="29">
        <f t="shared" si="415"/>
        <v>190</v>
      </c>
      <c r="F4804" s="136">
        <f>E4804+F4780</f>
        <v>0</v>
      </c>
    </row>
    <row r="4805" spans="1:6" ht="15.75" thickBot="1" x14ac:dyDescent="0.3">
      <c r="A4805" s="147" t="s">
        <v>21</v>
      </c>
      <c r="B4805" s="53">
        <v>44093</v>
      </c>
      <c r="C4805" s="4">
        <v>132</v>
      </c>
      <c r="D4805" s="29">
        <f t="shared" si="415"/>
        <v>7345</v>
      </c>
      <c r="E4805" s="4">
        <f>1</f>
        <v>1</v>
      </c>
      <c r="F4805" s="136">
        <f t="shared" ref="F4805:F4823" si="416">E4805+F4781</f>
        <v>251</v>
      </c>
    </row>
    <row r="4806" spans="1:6" ht="15.75" thickBot="1" x14ac:dyDescent="0.3">
      <c r="A4806" s="147" t="s">
        <v>36</v>
      </c>
      <c r="B4806" s="53">
        <v>44093</v>
      </c>
      <c r="C4806" s="4">
        <v>81</v>
      </c>
      <c r="D4806" s="29">
        <f t="shared" si="415"/>
        <v>2181</v>
      </c>
      <c r="F4806" s="136">
        <f t="shared" si="416"/>
        <v>25</v>
      </c>
    </row>
    <row r="4807" spans="1:6" ht="15.75" thickBot="1" x14ac:dyDescent="0.3">
      <c r="A4807" s="147" t="s">
        <v>27</v>
      </c>
      <c r="B4807" s="53">
        <v>44093</v>
      </c>
      <c r="C4807" s="4">
        <v>751</v>
      </c>
      <c r="D4807" s="29">
        <f t="shared" si="415"/>
        <v>18608</v>
      </c>
      <c r="E4807" s="4">
        <f>1+1+7</f>
        <v>9</v>
      </c>
      <c r="F4807" s="136">
        <f t="shared" si="416"/>
        <v>247</v>
      </c>
    </row>
    <row r="4808" spans="1:6" ht="15.75" thickBot="1" x14ac:dyDescent="0.3">
      <c r="A4808" s="147" t="s">
        <v>37</v>
      </c>
      <c r="B4808" s="53">
        <v>44093</v>
      </c>
      <c r="C4808" s="4">
        <v>37</v>
      </c>
      <c r="D4808" s="29">
        <f t="shared" si="415"/>
        <v>940</v>
      </c>
      <c r="E4808" s="4">
        <f>5</f>
        <v>5</v>
      </c>
      <c r="F4808" s="136">
        <f>E4808+F4784</f>
        <v>11</v>
      </c>
    </row>
    <row r="4809" spans="1:6" ht="15.75" thickBot="1" x14ac:dyDescent="0.3">
      <c r="A4809" s="147" t="s">
        <v>38</v>
      </c>
      <c r="B4809" s="53">
        <v>44093</v>
      </c>
      <c r="C4809" s="4">
        <v>149</v>
      </c>
      <c r="D4809" s="29">
        <f t="shared" si="415"/>
        <v>6104</v>
      </c>
      <c r="E4809" s="4">
        <f>1+1</f>
        <v>2</v>
      </c>
      <c r="F4809" s="136">
        <f>E4809+F4785</f>
        <v>106</v>
      </c>
    </row>
    <row r="4810" spans="1:6" ht="15.75" thickBot="1" x14ac:dyDescent="0.3">
      <c r="A4810" s="147" t="s">
        <v>48</v>
      </c>
      <c r="B4810" s="53">
        <v>44093</v>
      </c>
      <c r="C4810" s="4">
        <v>9</v>
      </c>
      <c r="D4810" s="29">
        <f t="shared" si="415"/>
        <v>101</v>
      </c>
      <c r="F4810" s="136">
        <f>E4810+F4786</f>
        <v>1</v>
      </c>
    </row>
    <row r="4811" spans="1:6" ht="15.75" thickBot="1" x14ac:dyDescent="0.3">
      <c r="A4811" s="147" t="s">
        <v>39</v>
      </c>
      <c r="B4811" s="53">
        <v>44093</v>
      </c>
      <c r="C4811" s="4">
        <v>295</v>
      </c>
      <c r="D4811" s="29">
        <f t="shared" si="415"/>
        <v>13895</v>
      </c>
      <c r="E4811" s="4">
        <f>5+3</f>
        <v>8</v>
      </c>
      <c r="F4811" s="136">
        <f t="shared" si="416"/>
        <v>306</v>
      </c>
    </row>
    <row r="4812" spans="1:6" ht="15.75" thickBot="1" x14ac:dyDescent="0.3">
      <c r="A4812" s="147" t="s">
        <v>40</v>
      </c>
      <c r="B4812" s="53">
        <v>44093</v>
      </c>
      <c r="C4812" s="4">
        <v>13</v>
      </c>
      <c r="D4812" s="29">
        <f t="shared" si="415"/>
        <v>547</v>
      </c>
      <c r="F4812" s="136">
        <f t="shared" si="416"/>
        <v>4</v>
      </c>
    </row>
    <row r="4813" spans="1:6" ht="15.75" thickBot="1" x14ac:dyDescent="0.3">
      <c r="A4813" s="147" t="s">
        <v>28</v>
      </c>
      <c r="B4813" s="53">
        <v>44093</v>
      </c>
      <c r="C4813" s="4">
        <v>86</v>
      </c>
      <c r="D4813" s="29">
        <f t="shared" si="415"/>
        <v>3490</v>
      </c>
      <c r="F4813" s="136">
        <f t="shared" si="416"/>
        <v>98</v>
      </c>
    </row>
    <row r="4814" spans="1:6" ht="15.75" thickBot="1" x14ac:dyDescent="0.3">
      <c r="A4814" s="147" t="s">
        <v>24</v>
      </c>
      <c r="B4814" s="53">
        <v>44093</v>
      </c>
      <c r="C4814" s="4">
        <v>673</v>
      </c>
      <c r="D4814" s="29">
        <f t="shared" si="415"/>
        <v>18260</v>
      </c>
      <c r="E4814" s="4">
        <f>1+1</f>
        <v>2</v>
      </c>
      <c r="F4814" s="136">
        <f t="shared" si="416"/>
        <v>171</v>
      </c>
    </row>
    <row r="4815" spans="1:6" ht="15.75" thickBot="1" x14ac:dyDescent="0.3">
      <c r="A4815" s="147" t="s">
        <v>30</v>
      </c>
      <c r="B4815" s="53">
        <v>44093</v>
      </c>
      <c r="C4815" s="4">
        <v>1</v>
      </c>
      <c r="D4815" s="29">
        <f t="shared" si="415"/>
        <v>69</v>
      </c>
      <c r="F4815" s="136">
        <f t="shared" si="416"/>
        <v>2</v>
      </c>
    </row>
    <row r="4816" spans="1:6" ht="15.75" thickBot="1" x14ac:dyDescent="0.3">
      <c r="A4816" s="147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36">
        <f t="shared" si="416"/>
        <v>70</v>
      </c>
    </row>
    <row r="4817" spans="1:6" ht="15.75" thickBot="1" x14ac:dyDescent="0.3">
      <c r="A4817" s="147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36">
        <f t="shared" si="416"/>
        <v>195</v>
      </c>
    </row>
    <row r="4818" spans="1:6" ht="15.75" thickBot="1" x14ac:dyDescent="0.3">
      <c r="A4818" s="147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36">
        <f>E4818+F4794</f>
        <v>155</v>
      </c>
    </row>
    <row r="4819" spans="1:6" ht="15.75" thickBot="1" x14ac:dyDescent="0.3">
      <c r="A4819" s="147" t="s">
        <v>42</v>
      </c>
      <c r="B4819" s="53">
        <v>44093</v>
      </c>
      <c r="C4819" s="4">
        <v>1</v>
      </c>
      <c r="D4819" s="29">
        <f t="shared" ref="D4819:D4825" si="417">C4819+D4795</f>
        <v>464</v>
      </c>
      <c r="E4819" s="4">
        <f>1</f>
        <v>1</v>
      </c>
      <c r="F4819" s="136">
        <f>E4819+F4795</f>
        <v>21</v>
      </c>
    </row>
    <row r="4820" spans="1:6" ht="15.75" thickBot="1" x14ac:dyDescent="0.3">
      <c r="A4820" s="147" t="s">
        <v>43</v>
      </c>
      <c r="B4820" s="53">
        <v>44093</v>
      </c>
      <c r="C4820" s="4">
        <v>24</v>
      </c>
      <c r="D4820" s="29">
        <f t="shared" si="417"/>
        <v>672</v>
      </c>
      <c r="F4820" s="136">
        <f t="shared" si="416"/>
        <v>0</v>
      </c>
    </row>
    <row r="4821" spans="1:6" ht="15.75" thickBot="1" x14ac:dyDescent="0.3">
      <c r="A4821" s="147" t="s">
        <v>44</v>
      </c>
      <c r="B4821" s="53">
        <v>44093</v>
      </c>
      <c r="C4821" s="4">
        <v>195</v>
      </c>
      <c r="D4821" s="29">
        <f t="shared" si="417"/>
        <v>3664</v>
      </c>
      <c r="F4821" s="136">
        <f>E4821+F4797</f>
        <v>44</v>
      </c>
    </row>
    <row r="4822" spans="1:6" ht="15.75" thickBot="1" x14ac:dyDescent="0.3">
      <c r="A4822" s="147" t="s">
        <v>29</v>
      </c>
      <c r="B4822" s="53">
        <v>44093</v>
      </c>
      <c r="C4822" s="4">
        <v>1137</v>
      </c>
      <c r="D4822" s="29">
        <f t="shared" si="417"/>
        <v>25518</v>
      </c>
      <c r="E4822" s="4">
        <f>3+1</f>
        <v>4</v>
      </c>
      <c r="F4822" s="136">
        <f>E4822+F4798</f>
        <v>266</v>
      </c>
    </row>
    <row r="4823" spans="1:6" ht="15.75" thickBot="1" x14ac:dyDescent="0.3">
      <c r="A4823" s="147" t="s">
        <v>45</v>
      </c>
      <c r="B4823" s="53">
        <v>44093</v>
      </c>
      <c r="C4823" s="4">
        <v>56</v>
      </c>
      <c r="D4823" s="29">
        <f t="shared" si="417"/>
        <v>2302</v>
      </c>
      <c r="F4823" s="136">
        <f t="shared" si="416"/>
        <v>30</v>
      </c>
    </row>
    <row r="4824" spans="1:6" ht="15.75" thickBot="1" x14ac:dyDescent="0.3">
      <c r="A4824" s="147" t="s">
        <v>46</v>
      </c>
      <c r="B4824" s="53">
        <v>44093</v>
      </c>
      <c r="C4824" s="4">
        <v>98</v>
      </c>
      <c r="D4824" s="29">
        <f t="shared" si="417"/>
        <v>3118</v>
      </c>
      <c r="F4824" s="136">
        <f>E4824+F4800</f>
        <v>53</v>
      </c>
    </row>
    <row r="4825" spans="1:6" ht="15.75" thickBot="1" x14ac:dyDescent="0.3">
      <c r="A4825" s="148" t="s">
        <v>47</v>
      </c>
      <c r="B4825" s="53">
        <v>44093</v>
      </c>
      <c r="C4825" s="4">
        <v>147</v>
      </c>
      <c r="D4825" s="139">
        <f t="shared" si="417"/>
        <v>9253</v>
      </c>
      <c r="E4825" s="4">
        <f>1+7+6</f>
        <v>14</v>
      </c>
      <c r="F4825" s="137">
        <f>E4825+F4801</f>
        <v>51</v>
      </c>
    </row>
    <row r="4826" spans="1:6" ht="15.75" thickBot="1" x14ac:dyDescent="0.3">
      <c r="A4826" s="65" t="s">
        <v>22</v>
      </c>
      <c r="B4826" s="53">
        <v>44094</v>
      </c>
      <c r="C4826" s="4">
        <v>3645</v>
      </c>
      <c r="D4826" s="138">
        <f>C4826+D4802</f>
        <v>368280</v>
      </c>
      <c r="E4826" s="4">
        <f>16+19+47+35+1</f>
        <v>118</v>
      </c>
      <c r="F4826" s="135">
        <f>E4826+F4802</f>
        <v>7752</v>
      </c>
    </row>
    <row r="4827" spans="1:6" ht="15.75" thickBot="1" x14ac:dyDescent="0.3">
      <c r="A4827" s="147" t="s">
        <v>20</v>
      </c>
      <c r="B4827" s="53">
        <v>44094</v>
      </c>
      <c r="C4827" s="4">
        <v>696</v>
      </c>
      <c r="D4827" s="29">
        <f t="shared" ref="D4827:D4839" si="418">C4827+D4803</f>
        <v>117274</v>
      </c>
      <c r="E4827" s="4">
        <f>1+3+3+2</f>
        <v>9</v>
      </c>
      <c r="F4827" s="136">
        <f>E4827+F4803</f>
        <v>2852</v>
      </c>
    </row>
    <row r="4828" spans="1:6" ht="15.75" thickBot="1" x14ac:dyDescent="0.3">
      <c r="A4828" s="147" t="s">
        <v>35</v>
      </c>
      <c r="B4828" s="53">
        <v>44094</v>
      </c>
      <c r="C4828" s="4">
        <v>1</v>
      </c>
      <c r="D4828" s="29">
        <f t="shared" si="418"/>
        <v>191</v>
      </c>
      <c r="F4828" s="136">
        <f>E4828+F4804</f>
        <v>0</v>
      </c>
    </row>
    <row r="4829" spans="1:6" ht="15.75" thickBot="1" x14ac:dyDescent="0.3">
      <c r="A4829" s="147" t="s">
        <v>21</v>
      </c>
      <c r="B4829" s="53">
        <v>44094</v>
      </c>
      <c r="C4829" s="4">
        <v>65</v>
      </c>
      <c r="D4829" s="29">
        <f t="shared" si="418"/>
        <v>7410</v>
      </c>
      <c r="E4829" s="4">
        <f>1+1+2</f>
        <v>4</v>
      </c>
      <c r="F4829" s="136">
        <f t="shared" ref="F4829:F4847" si="419">E4829+F4805</f>
        <v>255</v>
      </c>
    </row>
    <row r="4830" spans="1:6" ht="15.75" thickBot="1" x14ac:dyDescent="0.3">
      <c r="A4830" s="147" t="s">
        <v>36</v>
      </c>
      <c r="B4830" s="53">
        <v>44094</v>
      </c>
      <c r="C4830" s="4">
        <v>126</v>
      </c>
      <c r="D4830" s="29">
        <f t="shared" si="418"/>
        <v>2307</v>
      </c>
      <c r="F4830" s="136">
        <f t="shared" si="419"/>
        <v>25</v>
      </c>
    </row>
    <row r="4831" spans="1:6" ht="15.75" thickBot="1" x14ac:dyDescent="0.3">
      <c r="A4831" s="147" t="s">
        <v>27</v>
      </c>
      <c r="B4831" s="53">
        <v>44094</v>
      </c>
      <c r="C4831" s="4">
        <v>600</v>
      </c>
      <c r="D4831" s="29">
        <f t="shared" si="418"/>
        <v>19208</v>
      </c>
      <c r="E4831" s="4">
        <f>5+3</f>
        <v>8</v>
      </c>
      <c r="F4831" s="136">
        <f t="shared" si="419"/>
        <v>255</v>
      </c>
    </row>
    <row r="4832" spans="1:6" ht="15.75" thickBot="1" x14ac:dyDescent="0.3">
      <c r="A4832" s="147" t="s">
        <v>37</v>
      </c>
      <c r="B4832" s="53">
        <v>44094</v>
      </c>
      <c r="C4832" s="4">
        <v>28</v>
      </c>
      <c r="D4832" s="29">
        <f t="shared" si="418"/>
        <v>968</v>
      </c>
      <c r="E4832" s="4">
        <f>1+2</f>
        <v>3</v>
      </c>
      <c r="F4832" s="136">
        <f>E4832+F4808</f>
        <v>14</v>
      </c>
    </row>
    <row r="4833" spans="1:6" ht="15.75" thickBot="1" x14ac:dyDescent="0.3">
      <c r="A4833" s="147" t="s">
        <v>38</v>
      </c>
      <c r="B4833" s="53">
        <v>44094</v>
      </c>
      <c r="C4833" s="4">
        <v>102</v>
      </c>
      <c r="D4833" s="29">
        <f t="shared" si="418"/>
        <v>6206</v>
      </c>
      <c r="E4833" s="4">
        <f>2</f>
        <v>2</v>
      </c>
      <c r="F4833" s="136">
        <f>E4833+F4809</f>
        <v>108</v>
      </c>
    </row>
    <row r="4834" spans="1:6" ht="15.75" thickBot="1" x14ac:dyDescent="0.3">
      <c r="A4834" s="147" t="s">
        <v>48</v>
      </c>
      <c r="B4834" s="53">
        <v>44094</v>
      </c>
      <c r="C4834" s="4">
        <v>0</v>
      </c>
      <c r="D4834" s="29">
        <f t="shared" si="418"/>
        <v>101</v>
      </c>
      <c r="F4834" s="136">
        <f>E4834+F4810</f>
        <v>1</v>
      </c>
    </row>
    <row r="4835" spans="1:6" ht="15.75" thickBot="1" x14ac:dyDescent="0.3">
      <c r="A4835" s="147" t="s">
        <v>39</v>
      </c>
      <c r="B4835" s="53">
        <v>44094</v>
      </c>
      <c r="C4835" s="4">
        <v>255</v>
      </c>
      <c r="D4835" s="29">
        <f t="shared" si="418"/>
        <v>14150</v>
      </c>
      <c r="E4835" s="4">
        <f>7+7+5+1+1</f>
        <v>21</v>
      </c>
      <c r="F4835" s="136">
        <f t="shared" si="419"/>
        <v>327</v>
      </c>
    </row>
    <row r="4836" spans="1:6" ht="15.75" thickBot="1" x14ac:dyDescent="0.3">
      <c r="A4836" s="147" t="s">
        <v>40</v>
      </c>
      <c r="B4836" s="53">
        <v>44094</v>
      </c>
      <c r="C4836" s="4">
        <v>21</v>
      </c>
      <c r="D4836" s="29">
        <f t="shared" si="418"/>
        <v>568</v>
      </c>
      <c r="F4836" s="136">
        <f t="shared" si="419"/>
        <v>4</v>
      </c>
    </row>
    <row r="4837" spans="1:6" ht="15.75" thickBot="1" x14ac:dyDescent="0.3">
      <c r="A4837" s="147" t="s">
        <v>28</v>
      </c>
      <c r="B4837" s="53">
        <v>44094</v>
      </c>
      <c r="C4837" s="4">
        <v>260</v>
      </c>
      <c r="D4837" s="29">
        <f t="shared" si="418"/>
        <v>3750</v>
      </c>
      <c r="E4837" s="4">
        <f>1</f>
        <v>1</v>
      </c>
      <c r="F4837" s="136">
        <f t="shared" si="419"/>
        <v>99</v>
      </c>
    </row>
    <row r="4838" spans="1:6" ht="15.75" thickBot="1" x14ac:dyDescent="0.3">
      <c r="A4838" s="147" t="s">
        <v>24</v>
      </c>
      <c r="B4838" s="53">
        <v>44094</v>
      </c>
      <c r="C4838" s="4">
        <v>590</v>
      </c>
      <c r="D4838" s="29">
        <f t="shared" si="418"/>
        <v>18850</v>
      </c>
      <c r="E4838" s="4">
        <f>2+2+2+2</f>
        <v>8</v>
      </c>
      <c r="F4838" s="136">
        <f t="shared" si="419"/>
        <v>179</v>
      </c>
    </row>
    <row r="4839" spans="1:6" ht="15.75" thickBot="1" x14ac:dyDescent="0.3">
      <c r="A4839" s="147" t="s">
        <v>30</v>
      </c>
      <c r="B4839" s="53">
        <v>44094</v>
      </c>
      <c r="C4839" s="4">
        <v>1</v>
      </c>
      <c r="D4839" s="29">
        <f t="shared" si="418"/>
        <v>70</v>
      </c>
      <c r="F4839" s="136">
        <f t="shared" si="419"/>
        <v>2</v>
      </c>
    </row>
    <row r="4840" spans="1:6" ht="15.75" thickBot="1" x14ac:dyDescent="0.3">
      <c r="A4840" s="147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36">
        <f t="shared" si="419"/>
        <v>73</v>
      </c>
    </row>
    <row r="4841" spans="1:6" ht="15.75" thickBot="1" x14ac:dyDescent="0.3">
      <c r="A4841" s="147" t="s">
        <v>25</v>
      </c>
      <c r="B4841" s="53">
        <v>44094</v>
      </c>
      <c r="C4841" s="4">
        <v>132</v>
      </c>
      <c r="D4841" s="29">
        <f>C4841+D4817</f>
        <v>10346</v>
      </c>
      <c r="F4841" s="136">
        <f t="shared" si="419"/>
        <v>195</v>
      </c>
    </row>
    <row r="4842" spans="1:6" ht="15.75" thickBot="1" x14ac:dyDescent="0.3">
      <c r="A4842" s="147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36">
        <f>E4842+F4818</f>
        <v>171</v>
      </c>
    </row>
    <row r="4843" spans="1:6" ht="15.75" thickBot="1" x14ac:dyDescent="0.3">
      <c r="A4843" s="147" t="s">
        <v>42</v>
      </c>
      <c r="B4843" s="53">
        <v>44094</v>
      </c>
      <c r="C4843" s="4">
        <v>8</v>
      </c>
      <c r="D4843" s="29">
        <f t="shared" ref="D4843:D4849" si="420">C4843+D4819</f>
        <v>472</v>
      </c>
      <c r="F4843" s="136">
        <f>E4843+F4819</f>
        <v>21</v>
      </c>
    </row>
    <row r="4844" spans="1:6" ht="15.75" thickBot="1" x14ac:dyDescent="0.3">
      <c r="A4844" s="147" t="s">
        <v>43</v>
      </c>
      <c r="B4844" s="53">
        <v>44094</v>
      </c>
      <c r="C4844" s="4">
        <v>26</v>
      </c>
      <c r="D4844" s="29">
        <f t="shared" si="420"/>
        <v>698</v>
      </c>
      <c r="F4844" s="136">
        <f t="shared" si="419"/>
        <v>0</v>
      </c>
    </row>
    <row r="4845" spans="1:6" ht="15.75" thickBot="1" x14ac:dyDescent="0.3">
      <c r="A4845" s="147" t="s">
        <v>44</v>
      </c>
      <c r="B4845" s="53">
        <v>44094</v>
      </c>
      <c r="C4845" s="4">
        <v>83</v>
      </c>
      <c r="D4845" s="29">
        <f t="shared" si="420"/>
        <v>3747</v>
      </c>
      <c r="F4845" s="136">
        <f>E4845+F4821</f>
        <v>44</v>
      </c>
    </row>
    <row r="4846" spans="1:6" ht="15.75" thickBot="1" x14ac:dyDescent="0.3">
      <c r="A4846" s="147" t="s">
        <v>29</v>
      </c>
      <c r="B4846" s="53">
        <v>44094</v>
      </c>
      <c r="C4846" s="4">
        <v>877</v>
      </c>
      <c r="D4846" s="29">
        <f t="shared" si="420"/>
        <v>26395</v>
      </c>
      <c r="E4846" s="4">
        <f>1+1+3</f>
        <v>5</v>
      </c>
      <c r="F4846" s="136">
        <f>E4846+F4822</f>
        <v>271</v>
      </c>
    </row>
    <row r="4847" spans="1:6" ht="15.75" thickBot="1" x14ac:dyDescent="0.3">
      <c r="A4847" s="147" t="s">
        <v>45</v>
      </c>
      <c r="B4847" s="53">
        <v>44094</v>
      </c>
      <c r="C4847" s="4">
        <v>70</v>
      </c>
      <c r="D4847" s="29">
        <f t="shared" si="420"/>
        <v>2372</v>
      </c>
      <c r="E4847" s="4">
        <f>3+1+1</f>
        <v>5</v>
      </c>
      <c r="F4847" s="136">
        <f t="shared" si="419"/>
        <v>35</v>
      </c>
    </row>
    <row r="4848" spans="1:6" ht="15.75" thickBot="1" x14ac:dyDescent="0.3">
      <c r="A4848" s="147" t="s">
        <v>46</v>
      </c>
      <c r="B4848" s="53">
        <v>44094</v>
      </c>
      <c r="C4848" s="4">
        <v>79</v>
      </c>
      <c r="D4848" s="29">
        <f t="shared" si="420"/>
        <v>3197</v>
      </c>
      <c r="E4848" s="4">
        <f>1</f>
        <v>1</v>
      </c>
      <c r="F4848" s="136">
        <f>E4848+F4824</f>
        <v>54</v>
      </c>
    </row>
    <row r="4849" spans="1:6" ht="15.75" thickBot="1" x14ac:dyDescent="0.3">
      <c r="A4849" s="148" t="s">
        <v>47</v>
      </c>
      <c r="B4849" s="53">
        <v>44094</v>
      </c>
      <c r="C4849" s="4">
        <v>272</v>
      </c>
      <c r="D4849" s="139">
        <f t="shared" si="420"/>
        <v>9525</v>
      </c>
      <c r="E4849" s="4">
        <f>21+14+11+4</f>
        <v>50</v>
      </c>
      <c r="F4849" s="137">
        <f>E4849+F4825</f>
        <v>101</v>
      </c>
    </row>
    <row r="4850" spans="1:6" ht="15.75" thickBot="1" x14ac:dyDescent="0.3">
      <c r="A4850" s="65" t="s">
        <v>22</v>
      </c>
      <c r="B4850" s="53">
        <v>44095</v>
      </c>
      <c r="C4850" s="4">
        <v>3700</v>
      </c>
      <c r="D4850" s="138">
        <f>C4850+D4826</f>
        <v>371980</v>
      </c>
      <c r="E4850" s="4">
        <v>276</v>
      </c>
      <c r="F4850" s="135">
        <f>E4850+F4826</f>
        <v>8028</v>
      </c>
    </row>
    <row r="4851" spans="1:6" ht="15.75" thickBot="1" x14ac:dyDescent="0.3">
      <c r="A4851" s="147" t="s">
        <v>20</v>
      </c>
      <c r="B4851" s="53">
        <v>44095</v>
      </c>
      <c r="C4851" s="4">
        <v>678</v>
      </c>
      <c r="D4851" s="29">
        <f t="shared" ref="D4851:D4863" si="421">C4851+D4827</f>
        <v>117952</v>
      </c>
      <c r="E4851" s="4">
        <v>30</v>
      </c>
      <c r="F4851" s="136">
        <f>E4851+F4827</f>
        <v>2882</v>
      </c>
    </row>
    <row r="4852" spans="1:6" ht="15.75" thickBot="1" x14ac:dyDescent="0.3">
      <c r="A4852" s="147" t="s">
        <v>35</v>
      </c>
      <c r="B4852" s="53">
        <v>44095</v>
      </c>
      <c r="C4852" s="4">
        <v>1</v>
      </c>
      <c r="D4852" s="29">
        <f t="shared" si="421"/>
        <v>192</v>
      </c>
      <c r="F4852" s="136">
        <f>E4852+F4828</f>
        <v>0</v>
      </c>
    </row>
    <row r="4853" spans="1:6" ht="15.75" thickBot="1" x14ac:dyDescent="0.3">
      <c r="A4853" s="147" t="s">
        <v>21</v>
      </c>
      <c r="B4853" s="53">
        <v>44095</v>
      </c>
      <c r="C4853" s="4">
        <v>69</v>
      </c>
      <c r="D4853" s="29">
        <f t="shared" si="421"/>
        <v>7479</v>
      </c>
      <c r="E4853" s="4">
        <v>7</v>
      </c>
      <c r="F4853" s="136">
        <f t="shared" ref="F4853:F4871" si="422">E4853+F4829</f>
        <v>262</v>
      </c>
    </row>
    <row r="4854" spans="1:6" ht="15.75" thickBot="1" x14ac:dyDescent="0.3">
      <c r="A4854" s="147" t="s">
        <v>36</v>
      </c>
      <c r="B4854" s="53">
        <v>44095</v>
      </c>
      <c r="C4854" s="4">
        <v>116</v>
      </c>
      <c r="D4854" s="29">
        <f t="shared" si="421"/>
        <v>2423</v>
      </c>
      <c r="F4854" s="136">
        <f t="shared" si="422"/>
        <v>25</v>
      </c>
    </row>
    <row r="4855" spans="1:6" ht="15.75" thickBot="1" x14ac:dyDescent="0.3">
      <c r="A4855" s="147" t="s">
        <v>27</v>
      </c>
      <c r="B4855" s="53">
        <v>44095</v>
      </c>
      <c r="C4855" s="4">
        <v>770</v>
      </c>
      <c r="D4855" s="29">
        <f t="shared" si="421"/>
        <v>19978</v>
      </c>
      <c r="E4855" s="4">
        <v>5</v>
      </c>
      <c r="F4855" s="136">
        <f t="shared" si="422"/>
        <v>260</v>
      </c>
    </row>
    <row r="4856" spans="1:6" ht="15.75" thickBot="1" x14ac:dyDescent="0.3">
      <c r="A4856" s="147" t="s">
        <v>37</v>
      </c>
      <c r="B4856" s="53">
        <v>44095</v>
      </c>
      <c r="C4856" s="4">
        <v>61</v>
      </c>
      <c r="D4856" s="29">
        <f t="shared" si="421"/>
        <v>1029</v>
      </c>
      <c r="E4856" s="4">
        <v>1</v>
      </c>
      <c r="F4856" s="136">
        <f>E4856+F4832</f>
        <v>15</v>
      </c>
    </row>
    <row r="4857" spans="1:6" ht="15.75" thickBot="1" x14ac:dyDescent="0.3">
      <c r="A4857" s="147" t="s">
        <v>38</v>
      </c>
      <c r="B4857" s="53">
        <v>44095</v>
      </c>
      <c r="C4857" s="4">
        <v>85</v>
      </c>
      <c r="D4857" s="29">
        <f t="shared" si="421"/>
        <v>6291</v>
      </c>
      <c r="E4857" s="4">
        <v>3</v>
      </c>
      <c r="F4857" s="136">
        <f>E4857+F4833</f>
        <v>111</v>
      </c>
    </row>
    <row r="4858" spans="1:6" ht="15.75" thickBot="1" x14ac:dyDescent="0.3">
      <c r="A4858" s="147" t="s">
        <v>48</v>
      </c>
      <c r="B4858" s="53">
        <v>44095</v>
      </c>
      <c r="C4858" s="4">
        <v>0</v>
      </c>
      <c r="D4858" s="29">
        <f t="shared" si="421"/>
        <v>101</v>
      </c>
      <c r="F4858" s="136">
        <f>E4858+F4834</f>
        <v>1</v>
      </c>
    </row>
    <row r="4859" spans="1:6" ht="15.75" thickBot="1" x14ac:dyDescent="0.3">
      <c r="A4859" s="147" t="s">
        <v>39</v>
      </c>
      <c r="B4859" s="53">
        <v>44095</v>
      </c>
      <c r="C4859" s="4">
        <v>101</v>
      </c>
      <c r="D4859" s="29">
        <f t="shared" si="421"/>
        <v>14251</v>
      </c>
      <c r="E4859" s="4">
        <v>11</v>
      </c>
      <c r="F4859" s="136">
        <f t="shared" si="422"/>
        <v>338</v>
      </c>
    </row>
    <row r="4860" spans="1:6" ht="15.75" thickBot="1" x14ac:dyDescent="0.3">
      <c r="A4860" s="147" t="s">
        <v>40</v>
      </c>
      <c r="B4860" s="53">
        <v>44095</v>
      </c>
      <c r="C4860" s="4">
        <v>18</v>
      </c>
      <c r="D4860" s="29">
        <f t="shared" si="421"/>
        <v>586</v>
      </c>
      <c r="F4860" s="136">
        <f t="shared" si="422"/>
        <v>4</v>
      </c>
    </row>
    <row r="4861" spans="1:6" ht="15.75" thickBot="1" x14ac:dyDescent="0.3">
      <c r="A4861" s="147" t="s">
        <v>28</v>
      </c>
      <c r="B4861" s="53">
        <v>44095</v>
      </c>
      <c r="C4861" s="4">
        <v>350</v>
      </c>
      <c r="D4861" s="29">
        <f t="shared" si="421"/>
        <v>4100</v>
      </c>
      <c r="E4861" s="4">
        <v>2</v>
      </c>
      <c r="F4861" s="136">
        <f t="shared" si="422"/>
        <v>101</v>
      </c>
    </row>
    <row r="4862" spans="1:6" ht="15.75" thickBot="1" x14ac:dyDescent="0.3">
      <c r="A4862" s="147" t="s">
        <v>24</v>
      </c>
      <c r="B4862" s="53">
        <v>44095</v>
      </c>
      <c r="C4862" s="4">
        <v>599</v>
      </c>
      <c r="D4862" s="29">
        <f t="shared" si="421"/>
        <v>19449</v>
      </c>
      <c r="E4862" s="4">
        <v>6</v>
      </c>
      <c r="F4862" s="136">
        <f t="shared" si="422"/>
        <v>185</v>
      </c>
    </row>
    <row r="4863" spans="1:6" ht="15.75" thickBot="1" x14ac:dyDescent="0.3">
      <c r="A4863" s="147" t="s">
        <v>30</v>
      </c>
      <c r="B4863" s="53">
        <v>44095</v>
      </c>
      <c r="C4863" s="4">
        <v>0</v>
      </c>
      <c r="D4863" s="29">
        <f t="shared" si="421"/>
        <v>70</v>
      </c>
      <c r="F4863" s="136">
        <f t="shared" si="422"/>
        <v>2</v>
      </c>
    </row>
    <row r="4864" spans="1:6" ht="15.75" thickBot="1" x14ac:dyDescent="0.3">
      <c r="A4864" s="147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36">
        <f t="shared" si="422"/>
        <v>86</v>
      </c>
    </row>
    <row r="4865" spans="1:6" ht="15.75" thickBot="1" x14ac:dyDescent="0.3">
      <c r="A4865" s="147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36">
        <f t="shared" si="422"/>
        <v>216</v>
      </c>
    </row>
    <row r="4866" spans="1:6" ht="15.75" thickBot="1" x14ac:dyDescent="0.3">
      <c r="A4866" s="147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36">
        <f>E4866+F4842</f>
        <v>194</v>
      </c>
    </row>
    <row r="4867" spans="1:6" ht="15.75" thickBot="1" x14ac:dyDescent="0.3">
      <c r="A4867" s="147" t="s">
        <v>42</v>
      </c>
      <c r="B4867" s="53">
        <v>44095</v>
      </c>
      <c r="C4867" s="4">
        <v>18</v>
      </c>
      <c r="D4867" s="29">
        <f t="shared" ref="D4867:D4873" si="423">C4867+D4843</f>
        <v>490</v>
      </c>
      <c r="F4867" s="136">
        <f>E4867+F4843</f>
        <v>21</v>
      </c>
    </row>
    <row r="4868" spans="1:6" ht="15.75" thickBot="1" x14ac:dyDescent="0.3">
      <c r="A4868" s="147" t="s">
        <v>43</v>
      </c>
      <c r="B4868" s="53">
        <v>44095</v>
      </c>
      <c r="C4868" s="4">
        <v>83</v>
      </c>
      <c r="D4868" s="29">
        <f t="shared" si="423"/>
        <v>781</v>
      </c>
      <c r="F4868" s="136">
        <f t="shared" si="422"/>
        <v>0</v>
      </c>
    </row>
    <row r="4869" spans="1:6" ht="15.75" thickBot="1" x14ac:dyDescent="0.3">
      <c r="A4869" s="147" t="s">
        <v>44</v>
      </c>
      <c r="B4869" s="53">
        <v>44095</v>
      </c>
      <c r="C4869" s="4">
        <v>95</v>
      </c>
      <c r="D4869" s="29">
        <f t="shared" si="423"/>
        <v>3842</v>
      </c>
      <c r="E4869" s="4">
        <v>1</v>
      </c>
      <c r="F4869" s="136">
        <f>E4869+F4845</f>
        <v>45</v>
      </c>
    </row>
    <row r="4870" spans="1:6" ht="15.75" thickBot="1" x14ac:dyDescent="0.3">
      <c r="A4870" s="147" t="s">
        <v>29</v>
      </c>
      <c r="B4870" s="53">
        <v>44095</v>
      </c>
      <c r="C4870" s="4">
        <v>1215</v>
      </c>
      <c r="D4870" s="29">
        <f t="shared" si="423"/>
        <v>27610</v>
      </c>
      <c r="E4870" s="4">
        <v>27</v>
      </c>
      <c r="F4870" s="136">
        <f>E4870+F4846</f>
        <v>298</v>
      </c>
    </row>
    <row r="4871" spans="1:6" ht="15.75" thickBot="1" x14ac:dyDescent="0.3">
      <c r="A4871" s="147" t="s">
        <v>45</v>
      </c>
      <c r="B4871" s="53">
        <v>44095</v>
      </c>
      <c r="C4871" s="4">
        <v>53</v>
      </c>
      <c r="D4871" s="29">
        <f t="shared" si="423"/>
        <v>2425</v>
      </c>
      <c r="E4871" s="4">
        <v>2</v>
      </c>
      <c r="F4871" s="136">
        <f t="shared" si="422"/>
        <v>37</v>
      </c>
    </row>
    <row r="4872" spans="1:6" ht="15.75" thickBot="1" x14ac:dyDescent="0.3">
      <c r="A4872" s="147" t="s">
        <v>46</v>
      </c>
      <c r="B4872" s="53">
        <v>44095</v>
      </c>
      <c r="C4872" s="4">
        <v>81</v>
      </c>
      <c r="D4872" s="29">
        <f t="shared" si="423"/>
        <v>3278</v>
      </c>
      <c r="E4872" s="4">
        <v>1</v>
      </c>
      <c r="F4872" s="136">
        <f>E4872+F4848</f>
        <v>55</v>
      </c>
    </row>
    <row r="4873" spans="1:6" ht="15.75" thickBot="1" x14ac:dyDescent="0.3">
      <c r="A4873" s="148" t="s">
        <v>47</v>
      </c>
      <c r="B4873" s="53">
        <v>44095</v>
      </c>
      <c r="C4873" s="4">
        <v>208</v>
      </c>
      <c r="D4873" s="139">
        <f t="shared" si="423"/>
        <v>9733</v>
      </c>
      <c r="F4873" s="137">
        <f>E4873+F4849</f>
        <v>101</v>
      </c>
    </row>
    <row r="4874" spans="1:6" ht="15.75" thickBot="1" x14ac:dyDescent="0.3">
      <c r="A4874" s="65" t="s">
        <v>22</v>
      </c>
      <c r="B4874" s="53">
        <v>44096</v>
      </c>
      <c r="C4874" s="4">
        <v>5344</v>
      </c>
      <c r="D4874" s="138">
        <f>C4874+D4850</f>
        <v>377324</v>
      </c>
      <c r="E4874" s="4">
        <f>179+159</f>
        <v>338</v>
      </c>
      <c r="F4874" s="135">
        <f>E4874+F4850</f>
        <v>8366</v>
      </c>
    </row>
    <row r="4875" spans="1:6" ht="15.75" thickBot="1" x14ac:dyDescent="0.3">
      <c r="A4875" s="147" t="s">
        <v>20</v>
      </c>
      <c r="B4875" s="53">
        <v>44096</v>
      </c>
      <c r="C4875" s="4">
        <v>927</v>
      </c>
      <c r="D4875" s="29">
        <f t="shared" ref="D4875:D4887" si="424">C4875+D4851</f>
        <v>118879</v>
      </c>
      <c r="E4875" s="4">
        <f>24+20</f>
        <v>44</v>
      </c>
      <c r="F4875" s="136">
        <f>E4875+F4851</f>
        <v>2926</v>
      </c>
    </row>
    <row r="4876" spans="1:6" ht="15.75" thickBot="1" x14ac:dyDescent="0.3">
      <c r="A4876" s="147" t="s">
        <v>35</v>
      </c>
      <c r="B4876" s="53">
        <v>44096</v>
      </c>
      <c r="C4876" s="4">
        <v>-5</v>
      </c>
      <c r="D4876" s="29">
        <f t="shared" si="424"/>
        <v>187</v>
      </c>
      <c r="F4876" s="136">
        <f>E4876+F4852</f>
        <v>0</v>
      </c>
    </row>
    <row r="4877" spans="1:6" ht="15.75" thickBot="1" x14ac:dyDescent="0.3">
      <c r="A4877" s="147" t="s">
        <v>21</v>
      </c>
      <c r="B4877" s="53">
        <v>44096</v>
      </c>
      <c r="C4877" s="4">
        <v>94</v>
      </c>
      <c r="D4877" s="29">
        <f t="shared" si="424"/>
        <v>7573</v>
      </c>
      <c r="F4877" s="136">
        <f t="shared" ref="F4877:F4895" si="425">E4877+F4853</f>
        <v>262</v>
      </c>
    </row>
    <row r="4878" spans="1:6" ht="15.75" thickBot="1" x14ac:dyDescent="0.3">
      <c r="A4878" s="147" t="s">
        <v>36</v>
      </c>
      <c r="B4878" s="53">
        <v>44096</v>
      </c>
      <c r="C4878" s="4">
        <v>132</v>
      </c>
      <c r="D4878" s="29">
        <f t="shared" si="424"/>
        <v>2555</v>
      </c>
      <c r="E4878" s="4">
        <f>1+1</f>
        <v>2</v>
      </c>
      <c r="F4878" s="136">
        <f t="shared" si="425"/>
        <v>27</v>
      </c>
    </row>
    <row r="4879" spans="1:6" ht="15.75" thickBot="1" x14ac:dyDescent="0.3">
      <c r="A4879" s="147" t="s">
        <v>27</v>
      </c>
      <c r="B4879" s="53">
        <v>44096</v>
      </c>
      <c r="C4879" s="4">
        <v>1152</v>
      </c>
      <c r="D4879" s="29">
        <f t="shared" si="424"/>
        <v>21130</v>
      </c>
      <c r="E4879" s="4">
        <f>4+5</f>
        <v>9</v>
      </c>
      <c r="F4879" s="136">
        <f t="shared" si="425"/>
        <v>269</v>
      </c>
    </row>
    <row r="4880" spans="1:6" ht="15.75" thickBot="1" x14ac:dyDescent="0.3">
      <c r="A4880" s="147" t="s">
        <v>37</v>
      </c>
      <c r="B4880" s="53">
        <v>44096</v>
      </c>
      <c r="C4880" s="4">
        <v>30</v>
      </c>
      <c r="D4880" s="29">
        <f t="shared" si="424"/>
        <v>1059</v>
      </c>
      <c r="F4880" s="136">
        <f>E4880+F4856</f>
        <v>15</v>
      </c>
    </row>
    <row r="4881" spans="1:6" ht="15.75" thickBot="1" x14ac:dyDescent="0.3">
      <c r="A4881" s="147" t="s">
        <v>38</v>
      </c>
      <c r="B4881" s="53">
        <v>44096</v>
      </c>
      <c r="C4881" s="4">
        <v>121</v>
      </c>
      <c r="D4881" s="29">
        <f t="shared" si="424"/>
        <v>6412</v>
      </c>
      <c r="E4881" s="4">
        <f>6+2</f>
        <v>8</v>
      </c>
      <c r="F4881" s="136">
        <f>E4881+F4857</f>
        <v>119</v>
      </c>
    </row>
    <row r="4882" spans="1:6" ht="15.75" thickBot="1" x14ac:dyDescent="0.3">
      <c r="A4882" s="147" t="s">
        <v>48</v>
      </c>
      <c r="B4882" s="53">
        <v>44096</v>
      </c>
      <c r="C4882" s="4">
        <v>0</v>
      </c>
      <c r="D4882" s="29">
        <f t="shared" si="424"/>
        <v>101</v>
      </c>
      <c r="F4882" s="136">
        <f>E4882+F4858</f>
        <v>1</v>
      </c>
    </row>
    <row r="4883" spans="1:6" ht="15.75" thickBot="1" x14ac:dyDescent="0.3">
      <c r="A4883" s="147" t="s">
        <v>39</v>
      </c>
      <c r="B4883" s="53">
        <v>44096</v>
      </c>
      <c r="C4883" s="4">
        <v>99</v>
      </c>
      <c r="D4883" s="29">
        <f t="shared" si="424"/>
        <v>14350</v>
      </c>
      <c r="E4883" s="4">
        <f>8+5</f>
        <v>13</v>
      </c>
      <c r="F4883" s="136">
        <f t="shared" si="425"/>
        <v>351</v>
      </c>
    </row>
    <row r="4884" spans="1:6" ht="15.75" thickBot="1" x14ac:dyDescent="0.3">
      <c r="A4884" s="147" t="s">
        <v>40</v>
      </c>
      <c r="B4884" s="53">
        <v>44096</v>
      </c>
      <c r="C4884" s="4">
        <v>22</v>
      </c>
      <c r="D4884" s="29">
        <f t="shared" si="424"/>
        <v>608</v>
      </c>
      <c r="F4884" s="136">
        <f t="shared" si="425"/>
        <v>4</v>
      </c>
    </row>
    <row r="4885" spans="1:6" ht="15.75" thickBot="1" x14ac:dyDescent="0.3">
      <c r="A4885" s="147" t="s">
        <v>28</v>
      </c>
      <c r="B4885" s="53">
        <v>44096</v>
      </c>
      <c r="C4885" s="4">
        <v>120</v>
      </c>
      <c r="D4885" s="29">
        <f t="shared" si="424"/>
        <v>4220</v>
      </c>
      <c r="F4885" s="136">
        <f t="shared" si="425"/>
        <v>101</v>
      </c>
    </row>
    <row r="4886" spans="1:6" ht="15.75" thickBot="1" x14ac:dyDescent="0.3">
      <c r="A4886" s="147" t="s">
        <v>24</v>
      </c>
      <c r="B4886" s="53">
        <v>44096</v>
      </c>
      <c r="C4886" s="4">
        <v>426</v>
      </c>
      <c r="D4886" s="29">
        <f t="shared" si="424"/>
        <v>19875</v>
      </c>
      <c r="E4886" s="4">
        <f>5+5</f>
        <v>10</v>
      </c>
      <c r="F4886" s="136">
        <f t="shared" si="425"/>
        <v>195</v>
      </c>
    </row>
    <row r="4887" spans="1:6" ht="15.75" thickBot="1" x14ac:dyDescent="0.3">
      <c r="A4887" s="147" t="s">
        <v>30</v>
      </c>
      <c r="B4887" s="53">
        <v>44096</v>
      </c>
      <c r="C4887" s="4">
        <v>8</v>
      </c>
      <c r="D4887" s="29">
        <f t="shared" si="424"/>
        <v>78</v>
      </c>
      <c r="F4887" s="136">
        <f t="shared" si="425"/>
        <v>2</v>
      </c>
    </row>
    <row r="4888" spans="1:6" ht="15.75" thickBot="1" x14ac:dyDescent="0.3">
      <c r="A4888" s="147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36">
        <f t="shared" si="425"/>
        <v>92</v>
      </c>
    </row>
    <row r="4889" spans="1:6" ht="15.75" thickBot="1" x14ac:dyDescent="0.3">
      <c r="A4889" s="147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36">
        <f t="shared" si="425"/>
        <v>228</v>
      </c>
    </row>
    <row r="4890" spans="1:6" ht="15.75" thickBot="1" x14ac:dyDescent="0.3">
      <c r="A4890" s="147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36">
        <f>E4890+F4866</f>
        <v>206</v>
      </c>
    </row>
    <row r="4891" spans="1:6" ht="15.75" thickBot="1" x14ac:dyDescent="0.3">
      <c r="A4891" s="147" t="s">
        <v>42</v>
      </c>
      <c r="B4891" s="53">
        <v>44096</v>
      </c>
      <c r="C4891" s="4">
        <v>27</v>
      </c>
      <c r="D4891" s="29">
        <f t="shared" ref="D4891:D4897" si="426">C4891+D4867</f>
        <v>517</v>
      </c>
      <c r="F4891" s="136">
        <f>E4891+F4867</f>
        <v>21</v>
      </c>
    </row>
    <row r="4892" spans="1:6" ht="15.75" thickBot="1" x14ac:dyDescent="0.3">
      <c r="A4892" s="147" t="s">
        <v>43</v>
      </c>
      <c r="B4892" s="53">
        <v>44096</v>
      </c>
      <c r="C4892" s="4">
        <v>77</v>
      </c>
      <c r="D4892" s="29">
        <f t="shared" si="426"/>
        <v>858</v>
      </c>
      <c r="E4892" s="4">
        <f>1+2</f>
        <v>3</v>
      </c>
      <c r="F4892" s="136">
        <f t="shared" si="425"/>
        <v>3</v>
      </c>
    </row>
    <row r="4893" spans="1:6" ht="15.75" thickBot="1" x14ac:dyDescent="0.3">
      <c r="A4893" s="147" t="s">
        <v>44</v>
      </c>
      <c r="B4893" s="53">
        <v>44096</v>
      </c>
      <c r="C4893" s="4">
        <v>74</v>
      </c>
      <c r="D4893" s="29">
        <f t="shared" si="426"/>
        <v>3916</v>
      </c>
      <c r="E4893" s="4">
        <f>1</f>
        <v>1</v>
      </c>
      <c r="F4893" s="136">
        <f>E4893+F4869</f>
        <v>46</v>
      </c>
    </row>
    <row r="4894" spans="1:6" ht="15.75" thickBot="1" x14ac:dyDescent="0.3">
      <c r="A4894" s="147" t="s">
        <v>29</v>
      </c>
      <c r="B4894" s="53">
        <v>44096</v>
      </c>
      <c r="C4894" s="4">
        <v>1592</v>
      </c>
      <c r="D4894" s="29">
        <f t="shared" si="426"/>
        <v>29202</v>
      </c>
      <c r="E4894" s="4">
        <f>3+5</f>
        <v>8</v>
      </c>
      <c r="F4894" s="136">
        <f>E4894+F4870</f>
        <v>306</v>
      </c>
    </row>
    <row r="4895" spans="1:6" ht="15.75" thickBot="1" x14ac:dyDescent="0.3">
      <c r="A4895" s="147" t="s">
        <v>45</v>
      </c>
      <c r="B4895" s="53">
        <v>44096</v>
      </c>
      <c r="C4895" s="4">
        <v>75</v>
      </c>
      <c r="D4895" s="29">
        <f t="shared" si="426"/>
        <v>2500</v>
      </c>
      <c r="E4895" s="4">
        <f>1+1</f>
        <v>2</v>
      </c>
      <c r="F4895" s="136">
        <f t="shared" si="425"/>
        <v>39</v>
      </c>
    </row>
    <row r="4896" spans="1:6" ht="15.75" thickBot="1" x14ac:dyDescent="0.3">
      <c r="A4896" s="147" t="s">
        <v>46</v>
      </c>
      <c r="B4896" s="53">
        <v>44096</v>
      </c>
      <c r="C4896" s="4">
        <v>78</v>
      </c>
      <c r="D4896" s="29">
        <f t="shared" si="426"/>
        <v>3356</v>
      </c>
      <c r="E4896" s="4">
        <f>1+1</f>
        <v>2</v>
      </c>
      <c r="F4896" s="136">
        <f>E4896+F4872</f>
        <v>57</v>
      </c>
    </row>
    <row r="4897" spans="1:6" ht="15.75" thickBot="1" x14ac:dyDescent="0.3">
      <c r="A4897" s="148" t="s">
        <v>47</v>
      </c>
      <c r="B4897" s="53">
        <v>44096</v>
      </c>
      <c r="C4897" s="4">
        <v>721</v>
      </c>
      <c r="D4897" s="139">
        <f t="shared" si="426"/>
        <v>10454</v>
      </c>
      <c r="F4897" s="137">
        <f>E4897+F4873</f>
        <v>101</v>
      </c>
    </row>
    <row r="4898" spans="1:6" ht="15.75" thickBot="1" x14ac:dyDescent="0.3">
      <c r="A4898" s="65" t="s">
        <v>22</v>
      </c>
      <c r="B4898" s="53">
        <v>44097</v>
      </c>
      <c r="C4898" s="4">
        <v>5389</v>
      </c>
      <c r="D4898" s="138">
        <f>C4898+D4874</f>
        <v>382713</v>
      </c>
      <c r="E4898" s="4">
        <f>160+131</f>
        <v>291</v>
      </c>
      <c r="F4898" s="135">
        <f>E4898+F4874</f>
        <v>8657</v>
      </c>
    </row>
    <row r="4899" spans="1:6" ht="15.75" thickBot="1" x14ac:dyDescent="0.3">
      <c r="A4899" s="147" t="s">
        <v>20</v>
      </c>
      <c r="B4899" s="53">
        <v>44097</v>
      </c>
      <c r="C4899" s="4">
        <v>929</v>
      </c>
      <c r="D4899" s="29">
        <f t="shared" ref="D4899:D4911" si="427">C4899+D4875</f>
        <v>119808</v>
      </c>
      <c r="E4899" s="4">
        <f>16+18</f>
        <v>34</v>
      </c>
      <c r="F4899" s="136">
        <f>E4899+F4875</f>
        <v>2960</v>
      </c>
    </row>
    <row r="4900" spans="1:6" ht="15.75" thickBot="1" x14ac:dyDescent="0.3">
      <c r="A4900" s="147" t="s">
        <v>35</v>
      </c>
      <c r="B4900" s="53">
        <v>44097</v>
      </c>
      <c r="C4900" s="4">
        <v>6</v>
      </c>
      <c r="D4900" s="29">
        <f t="shared" si="427"/>
        <v>193</v>
      </c>
      <c r="F4900" s="136">
        <f>E4900+F4876</f>
        <v>0</v>
      </c>
    </row>
    <row r="4901" spans="1:6" ht="15.75" thickBot="1" x14ac:dyDescent="0.3">
      <c r="A4901" s="147" t="s">
        <v>21</v>
      </c>
      <c r="B4901" s="53">
        <v>44097</v>
      </c>
      <c r="C4901" s="4">
        <v>86</v>
      </c>
      <c r="D4901" s="29">
        <f t="shared" si="427"/>
        <v>7659</v>
      </c>
      <c r="E4901" s="4">
        <f>2+1</f>
        <v>3</v>
      </c>
      <c r="F4901" s="136">
        <f t="shared" ref="F4901:F4919" si="428">E4901+F4877</f>
        <v>265</v>
      </c>
    </row>
    <row r="4902" spans="1:6" ht="15.75" thickBot="1" x14ac:dyDescent="0.3">
      <c r="A4902" s="147" t="s">
        <v>36</v>
      </c>
      <c r="B4902" s="53">
        <v>44097</v>
      </c>
      <c r="C4902" s="4">
        <v>203</v>
      </c>
      <c r="D4902" s="29">
        <f t="shared" si="427"/>
        <v>2758</v>
      </c>
      <c r="E4902" s="4">
        <f>1</f>
        <v>1</v>
      </c>
      <c r="F4902" s="136">
        <f t="shared" si="428"/>
        <v>28</v>
      </c>
    </row>
    <row r="4903" spans="1:6" ht="15.75" thickBot="1" x14ac:dyDescent="0.3">
      <c r="A4903" s="147" t="s">
        <v>27</v>
      </c>
      <c r="B4903" s="53">
        <v>44097</v>
      </c>
      <c r="C4903" s="4">
        <v>1435</v>
      </c>
      <c r="D4903" s="29">
        <f t="shared" si="427"/>
        <v>22565</v>
      </c>
      <c r="E4903" s="4">
        <f>8+3</f>
        <v>11</v>
      </c>
      <c r="F4903" s="136">
        <f t="shared" si="428"/>
        <v>280</v>
      </c>
    </row>
    <row r="4904" spans="1:6" ht="15.75" thickBot="1" x14ac:dyDescent="0.3">
      <c r="A4904" s="147" t="s">
        <v>37</v>
      </c>
      <c r="B4904" s="53">
        <v>44097</v>
      </c>
      <c r="C4904" s="4">
        <v>-45</v>
      </c>
      <c r="D4904" s="29">
        <f t="shared" si="427"/>
        <v>1014</v>
      </c>
      <c r="F4904" s="136">
        <f>E4904+F4880</f>
        <v>15</v>
      </c>
    </row>
    <row r="4905" spans="1:6" ht="15.75" thickBot="1" x14ac:dyDescent="0.3">
      <c r="A4905" s="147" t="s">
        <v>38</v>
      </c>
      <c r="B4905" s="53">
        <v>44097</v>
      </c>
      <c r="C4905" s="4">
        <v>118</v>
      </c>
      <c r="D4905" s="29">
        <f t="shared" si="427"/>
        <v>6530</v>
      </c>
      <c r="E4905" s="4">
        <f>1+2</f>
        <v>3</v>
      </c>
      <c r="F4905" s="136">
        <f>E4905+F4881</f>
        <v>122</v>
      </c>
    </row>
    <row r="4906" spans="1:6" ht="15.75" thickBot="1" x14ac:dyDescent="0.3">
      <c r="A4906" s="147" t="s">
        <v>48</v>
      </c>
      <c r="B4906" s="53">
        <v>44097</v>
      </c>
      <c r="C4906" s="4">
        <v>1</v>
      </c>
      <c r="D4906" s="29">
        <f t="shared" si="427"/>
        <v>102</v>
      </c>
      <c r="F4906" s="136">
        <f>E4906+F4882</f>
        <v>1</v>
      </c>
    </row>
    <row r="4907" spans="1:6" ht="15.75" thickBot="1" x14ac:dyDescent="0.3">
      <c r="A4907" s="147" t="s">
        <v>39</v>
      </c>
      <c r="B4907" s="53">
        <v>44097</v>
      </c>
      <c r="C4907" s="4">
        <v>230</v>
      </c>
      <c r="D4907" s="29">
        <f t="shared" si="427"/>
        <v>14580</v>
      </c>
      <c r="E4907" s="4">
        <f>9+2</f>
        <v>11</v>
      </c>
      <c r="F4907" s="136">
        <f t="shared" si="428"/>
        <v>362</v>
      </c>
    </row>
    <row r="4908" spans="1:6" ht="15.75" thickBot="1" x14ac:dyDescent="0.3">
      <c r="A4908" s="147" t="s">
        <v>40</v>
      </c>
      <c r="B4908" s="53">
        <v>44097</v>
      </c>
      <c r="C4908" s="4">
        <v>15</v>
      </c>
      <c r="D4908" s="29">
        <f t="shared" si="427"/>
        <v>623</v>
      </c>
      <c r="F4908" s="136">
        <f t="shared" si="428"/>
        <v>4</v>
      </c>
    </row>
    <row r="4909" spans="1:6" ht="15.75" thickBot="1" x14ac:dyDescent="0.3">
      <c r="A4909" s="147" t="s">
        <v>28</v>
      </c>
      <c r="B4909" s="53">
        <v>44097</v>
      </c>
      <c r="C4909" s="4">
        <v>48</v>
      </c>
      <c r="D4909" s="29">
        <f t="shared" si="427"/>
        <v>4268</v>
      </c>
      <c r="F4909" s="136">
        <f t="shared" si="428"/>
        <v>101</v>
      </c>
    </row>
    <row r="4910" spans="1:6" ht="15.75" thickBot="1" x14ac:dyDescent="0.3">
      <c r="A4910" s="147" t="s">
        <v>24</v>
      </c>
      <c r="B4910" s="53">
        <v>44097</v>
      </c>
      <c r="C4910" s="4">
        <v>528</v>
      </c>
      <c r="D4910" s="29">
        <f t="shared" si="427"/>
        <v>20403</v>
      </c>
      <c r="E4910" s="4">
        <f>7+5</f>
        <v>12</v>
      </c>
      <c r="F4910" s="136">
        <f t="shared" si="428"/>
        <v>207</v>
      </c>
    </row>
    <row r="4911" spans="1:6" ht="15.75" thickBot="1" x14ac:dyDescent="0.3">
      <c r="A4911" s="147" t="s">
        <v>30</v>
      </c>
      <c r="B4911" s="53">
        <v>44097</v>
      </c>
      <c r="C4911" s="4">
        <v>4</v>
      </c>
      <c r="D4911" s="29">
        <f t="shared" si="427"/>
        <v>82</v>
      </c>
      <c r="F4911" s="136">
        <f t="shared" si="428"/>
        <v>2</v>
      </c>
    </row>
    <row r="4912" spans="1:6" ht="15.75" thickBot="1" x14ac:dyDescent="0.3">
      <c r="A4912" s="147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36">
        <f t="shared" si="428"/>
        <v>99</v>
      </c>
    </row>
    <row r="4913" spans="1:6" ht="15.75" thickBot="1" x14ac:dyDescent="0.3">
      <c r="A4913" s="147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36">
        <f t="shared" si="428"/>
        <v>236</v>
      </c>
    </row>
    <row r="4914" spans="1:6" ht="15.75" thickBot="1" x14ac:dyDescent="0.3">
      <c r="A4914" s="147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36">
        <f>E4914+F4890</f>
        <v>221</v>
      </c>
    </row>
    <row r="4915" spans="1:6" ht="15.75" thickBot="1" x14ac:dyDescent="0.3">
      <c r="A4915" s="147" t="s">
        <v>42</v>
      </c>
      <c r="B4915" s="53">
        <v>44097</v>
      </c>
      <c r="C4915" s="4">
        <v>19</v>
      </c>
      <c r="D4915" s="29">
        <f t="shared" ref="D4915:D4921" si="429">C4915+D4891</f>
        <v>536</v>
      </c>
      <c r="E4915" s="4">
        <f>1+3</f>
        <v>4</v>
      </c>
      <c r="F4915" s="136">
        <f>E4915+F4891</f>
        <v>25</v>
      </c>
    </row>
    <row r="4916" spans="1:6" ht="15.75" thickBot="1" x14ac:dyDescent="0.3">
      <c r="A4916" s="147" t="s">
        <v>43</v>
      </c>
      <c r="B4916" s="53">
        <v>44097</v>
      </c>
      <c r="C4916" s="4">
        <v>62</v>
      </c>
      <c r="D4916" s="29">
        <f t="shared" si="429"/>
        <v>920</v>
      </c>
      <c r="F4916" s="136">
        <f t="shared" si="428"/>
        <v>3</v>
      </c>
    </row>
    <row r="4917" spans="1:6" ht="15.75" thickBot="1" x14ac:dyDescent="0.3">
      <c r="A4917" s="147" t="s">
        <v>44</v>
      </c>
      <c r="B4917" s="53">
        <v>44097</v>
      </c>
      <c r="C4917" s="4">
        <v>114</v>
      </c>
      <c r="D4917" s="29">
        <f t="shared" si="429"/>
        <v>4030</v>
      </c>
      <c r="E4917" s="4">
        <f>1</f>
        <v>1</v>
      </c>
      <c r="F4917" s="136">
        <f>E4917+F4893</f>
        <v>47</v>
      </c>
    </row>
    <row r="4918" spans="1:6" ht="15.75" thickBot="1" x14ac:dyDescent="0.3">
      <c r="A4918" s="147" t="s">
        <v>29</v>
      </c>
      <c r="B4918" s="53">
        <v>44097</v>
      </c>
      <c r="C4918" s="4">
        <v>1682</v>
      </c>
      <c r="D4918" s="29">
        <f t="shared" si="429"/>
        <v>30884</v>
      </c>
      <c r="E4918" s="4">
        <f>11+6</f>
        <v>17</v>
      </c>
      <c r="F4918" s="136">
        <f>E4918+F4894</f>
        <v>323</v>
      </c>
    </row>
    <row r="4919" spans="1:6" ht="15.75" thickBot="1" x14ac:dyDescent="0.3">
      <c r="A4919" s="147" t="s">
        <v>45</v>
      </c>
      <c r="B4919" s="53">
        <v>44097</v>
      </c>
      <c r="C4919" s="4">
        <v>108</v>
      </c>
      <c r="D4919" s="29">
        <f t="shared" si="429"/>
        <v>2608</v>
      </c>
      <c r="E4919" s="4">
        <f>4</f>
        <v>4</v>
      </c>
      <c r="F4919" s="136">
        <f t="shared" si="428"/>
        <v>43</v>
      </c>
    </row>
    <row r="4920" spans="1:6" ht="15.75" thickBot="1" x14ac:dyDescent="0.3">
      <c r="A4920" s="147" t="s">
        <v>46</v>
      </c>
      <c r="B4920" s="53">
        <v>44097</v>
      </c>
      <c r="C4920" s="4">
        <v>79</v>
      </c>
      <c r="D4920" s="29">
        <f t="shared" si="429"/>
        <v>3435</v>
      </c>
      <c r="E4920" s="4">
        <f>2</f>
        <v>2</v>
      </c>
      <c r="F4920" s="136">
        <f>E4920+F4896</f>
        <v>59</v>
      </c>
    </row>
    <row r="4921" spans="1:6" ht="15.75" thickBot="1" x14ac:dyDescent="0.3">
      <c r="A4921" s="149" t="s">
        <v>47</v>
      </c>
      <c r="B4921" s="46">
        <v>44097</v>
      </c>
      <c r="C4921" s="47">
        <v>819</v>
      </c>
      <c r="D4921" s="91">
        <f t="shared" si="429"/>
        <v>11273</v>
      </c>
      <c r="E4921" s="47"/>
      <c r="F4921" s="146">
        <f>E4921+F4897</f>
        <v>101</v>
      </c>
    </row>
    <row r="4922" spans="1:6" x14ac:dyDescent="0.25">
      <c r="A4922" s="65" t="s">
        <v>22</v>
      </c>
      <c r="B4922" s="49">
        <v>44098</v>
      </c>
      <c r="C4922" s="50">
        <v>6122</v>
      </c>
      <c r="D4922" s="138">
        <f>C4922+D4898</f>
        <v>388835</v>
      </c>
      <c r="E4922" s="50">
        <f>162+117+3</f>
        <v>282</v>
      </c>
      <c r="F4922" s="135">
        <f>E4922+F4898</f>
        <v>8939</v>
      </c>
    </row>
    <row r="4923" spans="1:6" x14ac:dyDescent="0.25">
      <c r="A4923" s="147" t="s">
        <v>20</v>
      </c>
      <c r="B4923" s="26">
        <v>44098</v>
      </c>
      <c r="C4923" s="4">
        <v>1009</v>
      </c>
      <c r="D4923" s="29">
        <f t="shared" ref="D4923:D4935" si="430">C4923+D4899</f>
        <v>120817</v>
      </c>
      <c r="E4923" s="4">
        <f>9+10</f>
        <v>19</v>
      </c>
      <c r="F4923" s="136">
        <f>E4923+F4899</f>
        <v>2979</v>
      </c>
    </row>
    <row r="4924" spans="1:6" x14ac:dyDescent="0.25">
      <c r="A4924" s="147" t="s">
        <v>35</v>
      </c>
      <c r="B4924" s="26">
        <v>44098</v>
      </c>
      <c r="C4924" s="4">
        <v>2</v>
      </c>
      <c r="D4924" s="29">
        <f t="shared" si="430"/>
        <v>195</v>
      </c>
      <c r="F4924" s="136">
        <f>E4924+F4900</f>
        <v>0</v>
      </c>
    </row>
    <row r="4925" spans="1:6" x14ac:dyDescent="0.25">
      <c r="A4925" s="147" t="s">
        <v>21</v>
      </c>
      <c r="B4925" s="26">
        <v>44098</v>
      </c>
      <c r="C4925" s="4">
        <v>128</v>
      </c>
      <c r="D4925" s="29">
        <f t="shared" si="430"/>
        <v>7787</v>
      </c>
      <c r="E4925" s="4">
        <f>5</f>
        <v>5</v>
      </c>
      <c r="F4925" s="136">
        <f t="shared" ref="F4925:F4943" si="431">E4925+F4901</f>
        <v>270</v>
      </c>
    </row>
    <row r="4926" spans="1:6" x14ac:dyDescent="0.25">
      <c r="A4926" s="147" t="s">
        <v>36</v>
      </c>
      <c r="B4926" s="26">
        <v>44098</v>
      </c>
      <c r="C4926" s="4">
        <v>162</v>
      </c>
      <c r="D4926" s="29">
        <f t="shared" si="430"/>
        <v>2920</v>
      </c>
      <c r="F4926" s="136">
        <f t="shared" si="431"/>
        <v>28</v>
      </c>
    </row>
    <row r="4927" spans="1:6" x14ac:dyDescent="0.25">
      <c r="A4927" s="147" t="s">
        <v>27</v>
      </c>
      <c r="B4927" s="26">
        <v>44098</v>
      </c>
      <c r="C4927" s="4">
        <v>1626</v>
      </c>
      <c r="D4927" s="29">
        <f t="shared" si="430"/>
        <v>24191</v>
      </c>
      <c r="E4927" s="4">
        <f>6+7</f>
        <v>13</v>
      </c>
      <c r="F4927" s="136">
        <f t="shared" si="431"/>
        <v>293</v>
      </c>
    </row>
    <row r="4928" spans="1:6" x14ac:dyDescent="0.25">
      <c r="A4928" s="147" t="s">
        <v>37</v>
      </c>
      <c r="B4928" s="26">
        <v>44098</v>
      </c>
      <c r="C4928" s="4">
        <v>-4</v>
      </c>
      <c r="D4928" s="29">
        <f t="shared" si="430"/>
        <v>1010</v>
      </c>
      <c r="E4928" s="4">
        <f>1</f>
        <v>1</v>
      </c>
      <c r="F4928" s="136">
        <f>E4928+F4904</f>
        <v>16</v>
      </c>
    </row>
    <row r="4929" spans="1:6" x14ac:dyDescent="0.25">
      <c r="A4929" s="147" t="s">
        <v>38</v>
      </c>
      <c r="B4929" s="26">
        <v>44098</v>
      </c>
      <c r="C4929" s="4">
        <v>115</v>
      </c>
      <c r="D4929" s="29">
        <f t="shared" si="430"/>
        <v>6645</v>
      </c>
      <c r="E4929" s="4">
        <f>2+1</f>
        <v>3</v>
      </c>
      <c r="F4929" s="136">
        <f>E4929+F4905</f>
        <v>125</v>
      </c>
    </row>
    <row r="4930" spans="1:6" x14ac:dyDescent="0.25">
      <c r="A4930" s="147" t="s">
        <v>48</v>
      </c>
      <c r="B4930" s="26">
        <v>44098</v>
      </c>
      <c r="C4930" s="4">
        <v>0</v>
      </c>
      <c r="D4930" s="29">
        <f t="shared" si="430"/>
        <v>102</v>
      </c>
      <c r="F4930" s="136">
        <f>E4930+F4906</f>
        <v>1</v>
      </c>
    </row>
    <row r="4931" spans="1:6" x14ac:dyDescent="0.25">
      <c r="A4931" s="147" t="s">
        <v>39</v>
      </c>
      <c r="B4931" s="26">
        <v>44098</v>
      </c>
      <c r="C4931" s="4">
        <v>223</v>
      </c>
      <c r="D4931" s="29">
        <f t="shared" si="430"/>
        <v>14803</v>
      </c>
      <c r="E4931" s="4">
        <f>9+2</f>
        <v>11</v>
      </c>
      <c r="F4931" s="136">
        <f>E4931+F4907</f>
        <v>373</v>
      </c>
    </row>
    <row r="4932" spans="1:6" x14ac:dyDescent="0.25">
      <c r="A4932" s="147" t="s">
        <v>40</v>
      </c>
      <c r="B4932" s="26">
        <v>44098</v>
      </c>
      <c r="C4932" s="4">
        <v>34</v>
      </c>
      <c r="D4932" s="29">
        <f t="shared" si="430"/>
        <v>657</v>
      </c>
      <c r="F4932" s="136">
        <f t="shared" si="431"/>
        <v>4</v>
      </c>
    </row>
    <row r="4933" spans="1:6" x14ac:dyDescent="0.25">
      <c r="A4933" s="147" t="s">
        <v>28</v>
      </c>
      <c r="B4933" s="26">
        <v>44098</v>
      </c>
      <c r="C4933" s="4">
        <v>100</v>
      </c>
      <c r="D4933" s="29">
        <f t="shared" si="430"/>
        <v>4368</v>
      </c>
      <c r="F4933" s="136">
        <f t="shared" si="431"/>
        <v>101</v>
      </c>
    </row>
    <row r="4934" spans="1:6" x14ac:dyDescent="0.25">
      <c r="A4934" s="147" t="s">
        <v>24</v>
      </c>
      <c r="B4934" s="26">
        <v>44098</v>
      </c>
      <c r="C4934" s="4">
        <v>656</v>
      </c>
      <c r="D4934" s="29">
        <f t="shared" si="430"/>
        <v>21059</v>
      </c>
      <c r="E4934" s="4">
        <f>2+4</f>
        <v>6</v>
      </c>
      <c r="F4934" s="136">
        <f t="shared" si="431"/>
        <v>213</v>
      </c>
    </row>
    <row r="4935" spans="1:6" x14ac:dyDescent="0.25">
      <c r="A4935" s="147" t="s">
        <v>30</v>
      </c>
      <c r="B4935" s="26">
        <v>44098</v>
      </c>
      <c r="C4935" s="4">
        <v>3</v>
      </c>
      <c r="D4935" s="29">
        <f t="shared" si="430"/>
        <v>85</v>
      </c>
      <c r="F4935" s="136">
        <f t="shared" si="431"/>
        <v>2</v>
      </c>
    </row>
    <row r="4936" spans="1:6" x14ac:dyDescent="0.25">
      <c r="A4936" s="147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36">
        <f t="shared" si="431"/>
        <v>101</v>
      </c>
    </row>
    <row r="4937" spans="1:6" x14ac:dyDescent="0.25">
      <c r="A4937" s="147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36">
        <f t="shared" si="431"/>
        <v>246</v>
      </c>
    </row>
    <row r="4938" spans="1:6" x14ac:dyDescent="0.25">
      <c r="A4938" s="147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36">
        <f>E4938+F4914</f>
        <v>235</v>
      </c>
    </row>
    <row r="4939" spans="1:6" x14ac:dyDescent="0.25">
      <c r="A4939" s="147" t="s">
        <v>42</v>
      </c>
      <c r="B4939" s="26">
        <v>44098</v>
      </c>
      <c r="C4939" s="4">
        <v>12</v>
      </c>
      <c r="D4939" s="29">
        <f t="shared" ref="D4939:D4945" si="432">C4939+D4915</f>
        <v>548</v>
      </c>
      <c r="F4939" s="136">
        <f>E4939+F4915</f>
        <v>25</v>
      </c>
    </row>
    <row r="4940" spans="1:6" x14ac:dyDescent="0.25">
      <c r="A4940" s="147" t="s">
        <v>43</v>
      </c>
      <c r="B4940" s="26">
        <v>44098</v>
      </c>
      <c r="C4940" s="4">
        <v>71</v>
      </c>
      <c r="D4940" s="29">
        <f t="shared" si="432"/>
        <v>991</v>
      </c>
      <c r="F4940" s="136">
        <f t="shared" si="431"/>
        <v>3</v>
      </c>
    </row>
    <row r="4941" spans="1:6" x14ac:dyDescent="0.25">
      <c r="A4941" s="147" t="s">
        <v>44</v>
      </c>
      <c r="B4941" s="26">
        <v>44098</v>
      </c>
      <c r="C4941" s="4">
        <v>86</v>
      </c>
      <c r="D4941" s="29">
        <f t="shared" si="432"/>
        <v>4116</v>
      </c>
      <c r="E4941" s="4">
        <f>2</f>
        <v>2</v>
      </c>
      <c r="F4941" s="136">
        <f>E4941+F4917</f>
        <v>49</v>
      </c>
    </row>
    <row r="4942" spans="1:6" x14ac:dyDescent="0.25">
      <c r="A4942" s="147" t="s">
        <v>29</v>
      </c>
      <c r="B4942" s="26">
        <v>44098</v>
      </c>
      <c r="C4942" s="4">
        <v>1928</v>
      </c>
      <c r="D4942" s="29">
        <f t="shared" si="432"/>
        <v>32812</v>
      </c>
      <c r="E4942" s="4">
        <f>10+10</f>
        <v>20</v>
      </c>
      <c r="F4942" s="136">
        <f>E4942+F4918</f>
        <v>343</v>
      </c>
    </row>
    <row r="4943" spans="1:6" x14ac:dyDescent="0.25">
      <c r="A4943" s="147" t="s">
        <v>45</v>
      </c>
      <c r="B4943" s="26">
        <v>44098</v>
      </c>
      <c r="C4943" s="4">
        <v>116</v>
      </c>
      <c r="D4943" s="29">
        <f t="shared" si="432"/>
        <v>2724</v>
      </c>
      <c r="E4943" s="4">
        <f>1</f>
        <v>1</v>
      </c>
      <c r="F4943" s="136">
        <f t="shared" si="431"/>
        <v>44</v>
      </c>
    </row>
    <row r="4944" spans="1:6" x14ac:dyDescent="0.25">
      <c r="A4944" s="147" t="s">
        <v>46</v>
      </c>
      <c r="B4944" s="26">
        <v>44098</v>
      </c>
      <c r="C4944" s="4">
        <v>68</v>
      </c>
      <c r="D4944" s="29">
        <f t="shared" si="432"/>
        <v>3503</v>
      </c>
      <c r="E4944" s="4">
        <f>1</f>
        <v>1</v>
      </c>
      <c r="F4944" s="136">
        <f>E4944+F4920</f>
        <v>60</v>
      </c>
    </row>
    <row r="4945" spans="1:6" ht="15.75" thickBot="1" x14ac:dyDescent="0.3">
      <c r="A4945" s="148" t="s">
        <v>47</v>
      </c>
      <c r="B4945" s="53">
        <v>44098</v>
      </c>
      <c r="C4945" s="54">
        <v>224</v>
      </c>
      <c r="D4945" s="139">
        <f t="shared" si="432"/>
        <v>11497</v>
      </c>
      <c r="E4945" s="54">
        <f>1</f>
        <v>1</v>
      </c>
      <c r="F4945" s="137">
        <f>E4945+F4921</f>
        <v>102</v>
      </c>
    </row>
    <row r="4946" spans="1:6" x14ac:dyDescent="0.25">
      <c r="A4946" s="153"/>
      <c r="B4946" s="48"/>
      <c r="C4946" s="48"/>
      <c r="D4946" s="154"/>
      <c r="E4946" s="48"/>
    </row>
  </sheetData>
  <autoFilter ref="A1:E480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7FD6-2DD0-4A8E-844A-DE611A2D0613}">
  <dimension ref="A1:C25"/>
  <sheetViews>
    <sheetView workbookViewId="0">
      <selection activeCell="B2" sqref="B2:C25"/>
    </sheetView>
  </sheetViews>
  <sheetFormatPr baseColWidth="10" defaultRowHeight="15" x14ac:dyDescent="0.25"/>
  <cols>
    <col min="2" max="2" width="18" bestFit="1" customWidth="1"/>
    <col min="3" max="3" width="11.42578125" style="102"/>
  </cols>
  <sheetData>
    <row r="1" spans="1:3" x14ac:dyDescent="0.25">
      <c r="A1" t="s">
        <v>149</v>
      </c>
      <c r="B1" t="s">
        <v>150</v>
      </c>
    </row>
    <row r="2" spans="1:3" x14ac:dyDescent="0.25">
      <c r="B2" s="102" t="s">
        <v>161</v>
      </c>
      <c r="C2" s="102" t="s">
        <v>162</v>
      </c>
    </row>
    <row r="3" spans="1:3" x14ac:dyDescent="0.25">
      <c r="A3">
        <v>1</v>
      </c>
      <c r="B3" t="s">
        <v>151</v>
      </c>
      <c r="C3" s="102">
        <v>4884</v>
      </c>
    </row>
    <row r="4" spans="1:3" x14ac:dyDescent="0.25">
      <c r="A4">
        <v>2</v>
      </c>
      <c r="B4" t="s">
        <v>51</v>
      </c>
      <c r="C4" s="102">
        <v>939</v>
      </c>
    </row>
    <row r="5" spans="1:3" x14ac:dyDescent="0.25">
      <c r="A5">
        <v>3</v>
      </c>
      <c r="B5" t="s">
        <v>35</v>
      </c>
      <c r="C5" s="102">
        <v>5</v>
      </c>
    </row>
    <row r="6" spans="1:3" x14ac:dyDescent="0.25">
      <c r="A6">
        <v>4</v>
      </c>
      <c r="B6" t="s">
        <v>21</v>
      </c>
      <c r="C6" s="102">
        <v>45</v>
      </c>
    </row>
    <row r="7" spans="1:3" x14ac:dyDescent="0.25">
      <c r="A7">
        <v>5</v>
      </c>
      <c r="B7" t="s">
        <v>36</v>
      </c>
      <c r="C7" s="102">
        <v>38</v>
      </c>
    </row>
    <row r="8" spans="1:3" x14ac:dyDescent="0.25">
      <c r="A8">
        <v>6</v>
      </c>
      <c r="B8" t="s">
        <v>27</v>
      </c>
      <c r="C8" s="102">
        <v>535</v>
      </c>
    </row>
    <row r="9" spans="1:3" x14ac:dyDescent="0.25">
      <c r="A9">
        <v>7</v>
      </c>
      <c r="B9" t="s">
        <v>37</v>
      </c>
      <c r="C9" s="102">
        <v>59</v>
      </c>
    </row>
    <row r="10" spans="1:3" x14ac:dyDescent="0.25">
      <c r="A10">
        <v>8</v>
      </c>
      <c r="B10" t="s">
        <v>152</v>
      </c>
      <c r="C10" s="102">
        <v>81</v>
      </c>
    </row>
    <row r="11" spans="1:3" x14ac:dyDescent="0.25">
      <c r="A11">
        <v>9</v>
      </c>
      <c r="B11" t="s">
        <v>48</v>
      </c>
      <c r="C11" s="102">
        <v>1</v>
      </c>
    </row>
    <row r="12" spans="1:3" x14ac:dyDescent="0.25">
      <c r="A12">
        <v>10</v>
      </c>
      <c r="B12" t="s">
        <v>39</v>
      </c>
      <c r="C12" s="102">
        <v>278</v>
      </c>
    </row>
    <row r="13" spans="1:3" x14ac:dyDescent="0.25">
      <c r="A13">
        <v>11</v>
      </c>
      <c r="B13" t="s">
        <v>153</v>
      </c>
      <c r="C13" s="102">
        <v>46</v>
      </c>
    </row>
    <row r="14" spans="1:3" x14ac:dyDescent="0.25">
      <c r="A14">
        <v>12</v>
      </c>
      <c r="B14" t="s">
        <v>154</v>
      </c>
      <c r="C14" s="102">
        <v>74</v>
      </c>
    </row>
    <row r="15" spans="1:3" x14ac:dyDescent="0.25">
      <c r="A15">
        <v>13</v>
      </c>
      <c r="B15" t="s">
        <v>24</v>
      </c>
      <c r="C15" s="102">
        <v>658</v>
      </c>
    </row>
    <row r="16" spans="1:3" x14ac:dyDescent="0.25">
      <c r="A16">
        <v>14</v>
      </c>
      <c r="B16" t="s">
        <v>30</v>
      </c>
      <c r="C16" s="102">
        <v>3</v>
      </c>
    </row>
    <row r="17" spans="1:3" x14ac:dyDescent="0.25">
      <c r="A17">
        <v>15</v>
      </c>
      <c r="B17" t="s">
        <v>26</v>
      </c>
      <c r="C17" s="102">
        <v>227</v>
      </c>
    </row>
    <row r="18" spans="1:3" x14ac:dyDescent="0.25">
      <c r="A18">
        <v>16</v>
      </c>
      <c r="B18" t="s">
        <v>155</v>
      </c>
      <c r="C18" s="102">
        <v>136</v>
      </c>
    </row>
    <row r="19" spans="1:3" x14ac:dyDescent="0.25">
      <c r="A19">
        <v>17</v>
      </c>
      <c r="B19" t="s">
        <v>41</v>
      </c>
      <c r="C19" s="102">
        <v>229</v>
      </c>
    </row>
    <row r="20" spans="1:3" x14ac:dyDescent="0.25">
      <c r="A20">
        <v>18</v>
      </c>
      <c r="B20" t="s">
        <v>156</v>
      </c>
      <c r="C20" s="102">
        <v>49</v>
      </c>
    </row>
    <row r="21" spans="1:3" x14ac:dyDescent="0.25">
      <c r="A21">
        <v>19</v>
      </c>
      <c r="B21" t="s">
        <v>157</v>
      </c>
      <c r="C21" s="102">
        <v>40</v>
      </c>
    </row>
    <row r="22" spans="1:3" x14ac:dyDescent="0.25">
      <c r="A22">
        <v>20</v>
      </c>
      <c r="B22" t="s">
        <v>158</v>
      </c>
      <c r="C22" s="102">
        <v>849</v>
      </c>
    </row>
    <row r="23" spans="1:3" x14ac:dyDescent="0.25">
      <c r="A23">
        <v>21</v>
      </c>
      <c r="B23" t="s">
        <v>159</v>
      </c>
      <c r="C23" s="102">
        <v>81</v>
      </c>
    </row>
    <row r="24" spans="1:3" x14ac:dyDescent="0.25">
      <c r="A24">
        <v>22</v>
      </c>
      <c r="B24" t="s">
        <v>160</v>
      </c>
      <c r="C24" s="102">
        <v>72</v>
      </c>
    </row>
    <row r="25" spans="1:3" x14ac:dyDescent="0.25">
      <c r="A25">
        <v>23</v>
      </c>
      <c r="B25" t="s">
        <v>47</v>
      </c>
      <c r="C25" s="102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1"/>
  <sheetViews>
    <sheetView workbookViewId="0">
      <pane ySplit="1" topLeftCell="A162" activePane="bottomLeft" state="frozen"/>
      <selection pane="bottomLeft" activeCell="F181" sqref="B181:F181"/>
    </sheetView>
  </sheetViews>
  <sheetFormatPr baseColWidth="10" defaultRowHeight="15" x14ac:dyDescent="0.25"/>
  <cols>
    <col min="3" max="3" width="13.140625" customWidth="1"/>
    <col min="4" max="4" width="0" hidden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6" x14ac:dyDescent="0.25">
      <c r="A162" s="70" t="s">
        <v>32</v>
      </c>
      <c r="B162" s="70" t="s">
        <v>134</v>
      </c>
      <c r="C162" s="70" t="s">
        <v>135</v>
      </c>
      <c r="D162" s="70"/>
      <c r="E162" s="70" t="s">
        <v>136</v>
      </c>
      <c r="F162" s="71" t="s">
        <v>129</v>
      </c>
    </row>
    <row r="163" spans="1:6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6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6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6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6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6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6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6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6" hidden="1" x14ac:dyDescent="0.25">
      <c r="A171" s="26">
        <v>44076</v>
      </c>
      <c r="B171" s="48">
        <v>2359</v>
      </c>
      <c r="C171" s="133">
        <v>61.1</v>
      </c>
      <c r="E171" s="131">
        <f t="shared" si="0"/>
        <v>3860.8837970540098</v>
      </c>
      <c r="F171" s="132" t="e">
        <f t="shared" si="1"/>
        <v>#DIV/0!</v>
      </c>
    </row>
    <row r="172" spans="1:6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6" hidden="1" x14ac:dyDescent="0.25">
      <c r="A173" s="26">
        <v>44078</v>
      </c>
      <c r="B173" s="47">
        <v>2425</v>
      </c>
      <c r="C173" s="130">
        <v>61.5</v>
      </c>
      <c r="E173" s="64">
        <f t="shared" si="0"/>
        <v>3943.0894308943089</v>
      </c>
      <c r="F173" s="67" t="e">
        <f t="shared" si="1"/>
        <v>#DIV/0!</v>
      </c>
    </row>
    <row r="174" spans="1:6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</row>
    <row r="175" spans="1:6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</row>
    <row r="176" spans="1:6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</row>
    <row r="177" spans="1:6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</row>
    <row r="178" spans="1:6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</row>
    <row r="179" spans="1:6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</row>
    <row r="180" spans="1:6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</row>
    <row r="181" spans="1:6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G19" zoomScaleNormal="100" workbookViewId="0">
      <selection activeCell="R15" sqref="R15"/>
    </sheetView>
  </sheetViews>
  <sheetFormatPr baseColWidth="10" defaultRowHeight="15.75" x14ac:dyDescent="0.25"/>
  <cols>
    <col min="1" max="2" width="11.42578125" style="122"/>
    <col min="3" max="3" width="19" style="106" customWidth="1"/>
    <col min="4" max="5" width="11.42578125" style="107"/>
    <col min="6" max="6" width="18.140625" style="107" customWidth="1"/>
    <col min="7" max="7" width="12.85546875" style="107" customWidth="1"/>
    <col min="8" max="8" width="17.7109375" style="107" customWidth="1"/>
    <col min="9" max="12" width="11.42578125" style="122"/>
    <col min="13" max="13" width="22.28515625" style="122" customWidth="1"/>
    <col min="14" max="14" width="14.5703125" style="122" customWidth="1"/>
    <col min="15" max="15" width="13.7109375" style="122" customWidth="1"/>
    <col min="16" max="16" width="15" style="122" customWidth="1"/>
    <col min="17" max="17" width="13.7109375" style="122" customWidth="1"/>
    <col min="18" max="18" width="15.140625" style="106" customWidth="1"/>
    <col min="19" max="19" width="11.42578125" style="122"/>
    <col min="20" max="16384" width="11.42578125" style="106"/>
  </cols>
  <sheetData>
    <row r="1" spans="1:19" s="122" customFormat="1" ht="52.5" customHeight="1" thickBot="1" x14ac:dyDescent="0.3">
      <c r="C1" s="150" t="s">
        <v>146</v>
      </c>
      <c r="D1" s="150"/>
      <c r="E1" s="150"/>
      <c r="F1" s="150"/>
      <c r="G1" s="150"/>
      <c r="H1" s="150"/>
      <c r="M1" s="151" t="s">
        <v>147</v>
      </c>
      <c r="N1" s="151"/>
      <c r="O1" s="151"/>
      <c r="P1" s="151"/>
      <c r="Q1" s="151"/>
      <c r="R1" s="151"/>
      <c r="S1" s="151"/>
    </row>
    <row r="2" spans="1:19" ht="58.5" customHeight="1" x14ac:dyDescent="0.25">
      <c r="C2" s="110" t="s">
        <v>31</v>
      </c>
      <c r="D2" s="111">
        <v>44043</v>
      </c>
      <c r="E2" s="111">
        <v>44074</v>
      </c>
      <c r="F2" s="112" t="s">
        <v>145</v>
      </c>
      <c r="G2" s="113" t="s">
        <v>143</v>
      </c>
      <c r="H2" s="114" t="s">
        <v>144</v>
      </c>
      <c r="M2" s="110" t="s">
        <v>31</v>
      </c>
      <c r="N2" s="111">
        <v>44043</v>
      </c>
      <c r="O2" s="111">
        <v>44074</v>
      </c>
      <c r="P2" s="112" t="s">
        <v>145</v>
      </c>
      <c r="Q2" s="113" t="s">
        <v>143</v>
      </c>
      <c r="R2" s="114" t="s">
        <v>148</v>
      </c>
    </row>
    <row r="3" spans="1:19" s="107" customFormat="1" ht="27.95" customHeight="1" x14ac:dyDescent="0.25">
      <c r="A3" s="123"/>
      <c r="B3" s="123"/>
      <c r="C3" s="115" t="s">
        <v>22</v>
      </c>
      <c r="D3" s="108">
        <v>49911</v>
      </c>
      <c r="E3" s="108">
        <v>156669</v>
      </c>
      <c r="F3" s="109">
        <f>(E3-D3)/D3</f>
        <v>2.1389673619041893</v>
      </c>
      <c r="G3" s="108">
        <v>316506</v>
      </c>
      <c r="H3" s="116">
        <f>(G3-E3)/E3</f>
        <v>1.0202209754322809</v>
      </c>
      <c r="I3" s="123"/>
      <c r="J3" s="123"/>
      <c r="K3" s="123"/>
      <c r="L3" s="123"/>
      <c r="M3" s="115" t="s">
        <v>22</v>
      </c>
      <c r="N3" s="124">
        <v>114573</v>
      </c>
      <c r="O3" s="124">
        <v>258793</v>
      </c>
      <c r="P3" s="125">
        <f>(O3-N3)/N3</f>
        <v>1.2587607900639768</v>
      </c>
      <c r="Q3" s="124">
        <v>316506</v>
      </c>
      <c r="R3" s="126">
        <f>(Q3-O3)/O3</f>
        <v>0.22300835030313804</v>
      </c>
      <c r="S3" s="123"/>
    </row>
    <row r="4" spans="1:19" s="107" customFormat="1" ht="27.95" customHeight="1" x14ac:dyDescent="0.25">
      <c r="A4" s="123"/>
      <c r="B4" s="123"/>
      <c r="C4" s="117" t="s">
        <v>51</v>
      </c>
      <c r="D4" s="108">
        <v>36520</v>
      </c>
      <c r="E4" s="108">
        <v>71086</v>
      </c>
      <c r="F4" s="109">
        <f t="shared" ref="F4:F26" si="0">(E4-D4)/D4</f>
        <v>0.94649507119386633</v>
      </c>
      <c r="G4" s="108">
        <v>107857</v>
      </c>
      <c r="H4" s="116">
        <f t="shared" ref="H4:H26" si="1">(G4-E4)/E4</f>
        <v>0.51727485018147035</v>
      </c>
      <c r="I4" s="123"/>
      <c r="J4" s="123"/>
      <c r="K4" s="123"/>
      <c r="L4" s="123"/>
      <c r="M4" s="117" t="s">
        <v>51</v>
      </c>
      <c r="N4" s="124">
        <v>59708</v>
      </c>
      <c r="O4" s="124">
        <v>95604</v>
      </c>
      <c r="P4" s="125">
        <f t="shared" ref="P4:P26" si="2">(O4-N4)/N4</f>
        <v>0.6011924700207677</v>
      </c>
      <c r="Q4" s="124">
        <v>107857</v>
      </c>
      <c r="R4" s="126">
        <f t="shared" ref="R4:R26" si="3">(Q4-O4)/O4</f>
        <v>0.12816409355257102</v>
      </c>
      <c r="S4" s="123"/>
    </row>
    <row r="5" spans="1:19" s="107" customFormat="1" ht="27.95" customHeight="1" x14ac:dyDescent="0.25">
      <c r="A5" s="123"/>
      <c r="B5" s="123"/>
      <c r="C5" s="117" t="s">
        <v>35</v>
      </c>
      <c r="D5" s="108">
        <v>38</v>
      </c>
      <c r="E5" s="108">
        <v>62</v>
      </c>
      <c r="F5" s="109">
        <f t="shared" si="0"/>
        <v>0.63157894736842102</v>
      </c>
      <c r="G5" s="108">
        <v>111</v>
      </c>
      <c r="H5" s="116">
        <f t="shared" si="1"/>
        <v>0.79032258064516125</v>
      </c>
      <c r="I5" s="123"/>
      <c r="J5" s="123"/>
      <c r="K5" s="123"/>
      <c r="L5" s="123"/>
      <c r="M5" s="117" t="s">
        <v>35</v>
      </c>
      <c r="N5" s="124">
        <v>61</v>
      </c>
      <c r="O5" s="124">
        <v>66</v>
      </c>
      <c r="P5" s="125">
        <f t="shared" si="2"/>
        <v>8.1967213114754092E-2</v>
      </c>
      <c r="Q5" s="124">
        <v>111</v>
      </c>
      <c r="R5" s="126">
        <f t="shared" si="3"/>
        <v>0.68181818181818177</v>
      </c>
      <c r="S5" s="123"/>
    </row>
    <row r="6" spans="1:19" s="107" customFormat="1" ht="27.95" customHeight="1" x14ac:dyDescent="0.25">
      <c r="A6" s="123"/>
      <c r="B6" s="123"/>
      <c r="C6" s="117" t="s">
        <v>21</v>
      </c>
      <c r="D6" s="108">
        <v>2496</v>
      </c>
      <c r="E6" s="108">
        <v>4085</v>
      </c>
      <c r="F6" s="109">
        <f t="shared" si="0"/>
        <v>0.63661858974358976</v>
      </c>
      <c r="G6" s="108">
        <v>6418</v>
      </c>
      <c r="H6" s="116">
        <f t="shared" si="1"/>
        <v>0.57111383108935132</v>
      </c>
      <c r="I6" s="123"/>
      <c r="J6" s="123"/>
      <c r="K6" s="123"/>
      <c r="L6" s="123"/>
      <c r="M6" s="117" t="s">
        <v>21</v>
      </c>
      <c r="N6" s="124">
        <v>3579</v>
      </c>
      <c r="O6" s="124">
        <v>5417</v>
      </c>
      <c r="P6" s="125">
        <f t="shared" si="2"/>
        <v>0.5135512713048338</v>
      </c>
      <c r="Q6" s="124">
        <v>6418</v>
      </c>
      <c r="R6" s="126">
        <f t="shared" si="3"/>
        <v>0.18478862839209895</v>
      </c>
      <c r="S6" s="123"/>
    </row>
    <row r="7" spans="1:19" s="107" customFormat="1" ht="27.95" customHeight="1" x14ac:dyDescent="0.25">
      <c r="A7" s="123"/>
      <c r="B7" s="123"/>
      <c r="C7" s="117" t="s">
        <v>36</v>
      </c>
      <c r="D7" s="108">
        <v>196</v>
      </c>
      <c r="E7" s="108">
        <v>351</v>
      </c>
      <c r="F7" s="109">
        <f t="shared" si="0"/>
        <v>0.79081632653061229</v>
      </c>
      <c r="G7" s="108">
        <v>1390</v>
      </c>
      <c r="H7" s="116">
        <f t="shared" si="1"/>
        <v>2.9601139601139601</v>
      </c>
      <c r="I7" s="123"/>
      <c r="J7" s="123"/>
      <c r="K7" s="123"/>
      <c r="L7" s="123"/>
      <c r="M7" s="117" t="s">
        <v>36</v>
      </c>
      <c r="N7" s="124">
        <v>275</v>
      </c>
      <c r="O7" s="124">
        <v>899</v>
      </c>
      <c r="P7" s="125">
        <f t="shared" si="2"/>
        <v>2.269090909090909</v>
      </c>
      <c r="Q7" s="124">
        <v>1390</v>
      </c>
      <c r="R7" s="126">
        <f t="shared" si="3"/>
        <v>0.5461624026696329</v>
      </c>
      <c r="S7" s="123"/>
    </row>
    <row r="8" spans="1:19" s="107" customFormat="1" ht="27.95" customHeight="1" x14ac:dyDescent="0.25">
      <c r="A8" s="123"/>
      <c r="B8" s="123"/>
      <c r="C8" s="117" t="s">
        <v>27</v>
      </c>
      <c r="D8" s="108">
        <v>855</v>
      </c>
      <c r="E8" s="108">
        <v>3685</v>
      </c>
      <c r="F8" s="109">
        <f t="shared" si="0"/>
        <v>3.3099415204678362</v>
      </c>
      <c r="G8" s="108">
        <v>13009</v>
      </c>
      <c r="H8" s="116">
        <f t="shared" si="1"/>
        <v>2.5302578018995932</v>
      </c>
      <c r="I8" s="123"/>
      <c r="J8" s="123"/>
      <c r="K8" s="123"/>
      <c r="L8" s="123"/>
      <c r="M8" s="117" t="s">
        <v>27</v>
      </c>
      <c r="N8" s="124">
        <v>2256</v>
      </c>
      <c r="O8" s="124">
        <v>8522</v>
      </c>
      <c r="P8" s="125">
        <f t="shared" si="2"/>
        <v>2.7774822695035462</v>
      </c>
      <c r="Q8" s="124">
        <v>13009</v>
      </c>
      <c r="R8" s="126">
        <f t="shared" si="3"/>
        <v>0.52651959633888756</v>
      </c>
      <c r="S8" s="123"/>
    </row>
    <row r="9" spans="1:19" s="107" customFormat="1" ht="27.95" customHeight="1" x14ac:dyDescent="0.25">
      <c r="A9" s="123"/>
      <c r="B9" s="123"/>
      <c r="C9" s="117" t="s">
        <v>37</v>
      </c>
      <c r="D9" s="108">
        <v>126</v>
      </c>
      <c r="E9" s="108">
        <v>216</v>
      </c>
      <c r="F9" s="109">
        <f t="shared" si="0"/>
        <v>0.7142857142857143</v>
      </c>
      <c r="G9" s="108">
        <v>491</v>
      </c>
      <c r="H9" s="116">
        <f t="shared" si="1"/>
        <v>1.2731481481481481</v>
      </c>
      <c r="I9" s="123"/>
      <c r="J9" s="123"/>
      <c r="K9" s="123"/>
      <c r="L9" s="123"/>
      <c r="M9" s="117" t="s">
        <v>37</v>
      </c>
      <c r="N9" s="124">
        <v>168</v>
      </c>
      <c r="O9" s="124">
        <v>311</v>
      </c>
      <c r="P9" s="125">
        <f t="shared" si="2"/>
        <v>0.85119047619047616</v>
      </c>
      <c r="Q9" s="124">
        <v>491</v>
      </c>
      <c r="R9" s="126">
        <f t="shared" si="3"/>
        <v>0.5787781350482315</v>
      </c>
      <c r="S9" s="123"/>
    </row>
    <row r="10" spans="1:19" s="107" customFormat="1" ht="27.95" customHeight="1" x14ac:dyDescent="0.25">
      <c r="A10" s="123"/>
      <c r="B10" s="123"/>
      <c r="C10" s="117" t="s">
        <v>38</v>
      </c>
      <c r="D10" s="108">
        <v>401</v>
      </c>
      <c r="E10" s="108">
        <v>1208</v>
      </c>
      <c r="F10" s="109">
        <f t="shared" si="0"/>
        <v>2.0124688279301743</v>
      </c>
      <c r="G10" s="108">
        <v>4844</v>
      </c>
      <c r="H10" s="116">
        <f t="shared" si="1"/>
        <v>3.0099337748344372</v>
      </c>
      <c r="I10" s="123"/>
      <c r="J10" s="123"/>
      <c r="K10" s="123"/>
      <c r="L10" s="123"/>
      <c r="M10" s="117" t="s">
        <v>38</v>
      </c>
      <c r="N10" s="124">
        <v>813</v>
      </c>
      <c r="O10" s="124">
        <v>3338</v>
      </c>
      <c r="P10" s="125">
        <f t="shared" si="2"/>
        <v>3.105781057810578</v>
      </c>
      <c r="Q10" s="124">
        <v>4844</v>
      </c>
      <c r="R10" s="126">
        <f t="shared" si="3"/>
        <v>0.45116836428999402</v>
      </c>
      <c r="S10" s="123"/>
    </row>
    <row r="11" spans="1:19" s="107" customFormat="1" ht="27.95" customHeight="1" x14ac:dyDescent="0.25">
      <c r="A11" s="123"/>
      <c r="B11" s="123"/>
      <c r="C11" s="117" t="s">
        <v>48</v>
      </c>
      <c r="D11" s="108">
        <v>76</v>
      </c>
      <c r="E11" s="108">
        <v>87</v>
      </c>
      <c r="F11" s="109">
        <f t="shared" si="0"/>
        <v>0.14473684210526316</v>
      </c>
      <c r="G11" s="108">
        <v>92</v>
      </c>
      <c r="H11" s="116">
        <f t="shared" si="1"/>
        <v>5.7471264367816091E-2</v>
      </c>
      <c r="I11" s="123"/>
      <c r="J11" s="123"/>
      <c r="K11" s="123"/>
      <c r="L11" s="123"/>
      <c r="M11" s="117" t="s">
        <v>48</v>
      </c>
      <c r="N11" s="124">
        <v>79</v>
      </c>
      <c r="O11" s="124">
        <v>84</v>
      </c>
      <c r="P11" s="125">
        <f t="shared" si="2"/>
        <v>6.3291139240506333E-2</v>
      </c>
      <c r="Q11" s="124">
        <v>92</v>
      </c>
      <c r="R11" s="126">
        <f t="shared" si="3"/>
        <v>9.5238095238095233E-2</v>
      </c>
      <c r="S11" s="123"/>
    </row>
    <row r="12" spans="1:19" s="107" customFormat="1" ht="27.95" customHeight="1" x14ac:dyDescent="0.25">
      <c r="A12" s="123"/>
      <c r="B12" s="123"/>
      <c r="C12" s="117" t="s">
        <v>39</v>
      </c>
      <c r="D12" s="108">
        <v>334</v>
      </c>
      <c r="E12" s="108">
        <v>3559</v>
      </c>
      <c r="F12" s="109">
        <f t="shared" si="0"/>
        <v>9.6556886227544911</v>
      </c>
      <c r="G12" s="108">
        <v>11397</v>
      </c>
      <c r="H12" s="116">
        <f t="shared" si="1"/>
        <v>2.2023040179825792</v>
      </c>
      <c r="I12" s="123"/>
      <c r="J12" s="123"/>
      <c r="K12" s="123"/>
      <c r="L12" s="123"/>
      <c r="M12" s="117" t="s">
        <v>39</v>
      </c>
      <c r="N12" s="124">
        <v>2256</v>
      </c>
      <c r="O12" s="124">
        <v>8418</v>
      </c>
      <c r="P12" s="125">
        <f t="shared" si="2"/>
        <v>2.7313829787234041</v>
      </c>
      <c r="Q12" s="124">
        <v>11397</v>
      </c>
      <c r="R12" s="126">
        <f t="shared" si="3"/>
        <v>0.35388453314326446</v>
      </c>
      <c r="S12" s="123"/>
    </row>
    <row r="13" spans="1:19" s="107" customFormat="1" ht="27.95" customHeight="1" x14ac:dyDescent="0.25">
      <c r="A13" s="123"/>
      <c r="B13" s="123"/>
      <c r="C13" s="117" t="s">
        <v>40</v>
      </c>
      <c r="D13" s="108">
        <v>7</v>
      </c>
      <c r="E13" s="108">
        <v>208</v>
      </c>
      <c r="F13" s="109">
        <f t="shared" si="0"/>
        <v>28.714285714285715</v>
      </c>
      <c r="G13" s="108">
        <v>294</v>
      </c>
      <c r="H13" s="116">
        <f t="shared" si="1"/>
        <v>0.41346153846153844</v>
      </c>
      <c r="I13" s="123"/>
      <c r="J13" s="123"/>
      <c r="K13" s="123"/>
      <c r="L13" s="123"/>
      <c r="M13" s="117" t="s">
        <v>40</v>
      </c>
      <c r="N13" s="124">
        <v>117</v>
      </c>
      <c r="O13" s="124">
        <v>204</v>
      </c>
      <c r="P13" s="125">
        <f t="shared" si="2"/>
        <v>0.74358974358974361</v>
      </c>
      <c r="Q13" s="124">
        <v>294</v>
      </c>
      <c r="R13" s="126">
        <f t="shared" si="3"/>
        <v>0.44117647058823528</v>
      </c>
      <c r="S13" s="123"/>
    </row>
    <row r="14" spans="1:19" s="107" customFormat="1" ht="27.95" customHeight="1" x14ac:dyDescent="0.25">
      <c r="A14" s="123"/>
      <c r="B14" s="123"/>
      <c r="C14" s="117" t="s">
        <v>28</v>
      </c>
      <c r="D14" s="108">
        <v>131</v>
      </c>
      <c r="E14" s="108">
        <v>518</v>
      </c>
      <c r="F14" s="109">
        <f t="shared" si="0"/>
        <v>2.9541984732824429</v>
      </c>
      <c r="G14" s="108">
        <v>2503</v>
      </c>
      <c r="H14" s="116">
        <f t="shared" si="1"/>
        <v>3.8320463320463318</v>
      </c>
      <c r="I14" s="123"/>
      <c r="J14" s="123"/>
      <c r="K14" s="123"/>
      <c r="L14" s="123"/>
      <c r="M14" s="117" t="s">
        <v>28</v>
      </c>
      <c r="N14" s="124">
        <v>337</v>
      </c>
      <c r="O14" s="124">
        <v>1588</v>
      </c>
      <c r="P14" s="125">
        <f t="shared" si="2"/>
        <v>3.7121661721068251</v>
      </c>
      <c r="Q14" s="124">
        <v>2503</v>
      </c>
      <c r="R14" s="126">
        <f t="shared" si="3"/>
        <v>0.57619647355163728</v>
      </c>
      <c r="S14" s="123"/>
    </row>
    <row r="15" spans="1:19" s="107" customFormat="1" ht="27.95" customHeight="1" x14ac:dyDescent="0.25">
      <c r="A15" s="123"/>
      <c r="B15" s="123"/>
      <c r="C15" s="117" t="s">
        <v>24</v>
      </c>
      <c r="D15" s="108">
        <v>263</v>
      </c>
      <c r="E15" s="108">
        <v>2240</v>
      </c>
      <c r="F15" s="109">
        <f t="shared" si="0"/>
        <v>7.5171102661596958</v>
      </c>
      <c r="G15" s="108">
        <v>12365</v>
      </c>
      <c r="H15" s="116">
        <f t="shared" si="1"/>
        <v>4.5200892857142856</v>
      </c>
      <c r="I15" s="123"/>
      <c r="J15" s="123"/>
      <c r="K15" s="123"/>
      <c r="L15" s="123"/>
      <c r="M15" s="117" t="s">
        <v>24</v>
      </c>
      <c r="N15" s="124">
        <v>1215</v>
      </c>
      <c r="O15" s="124">
        <v>6830</v>
      </c>
      <c r="P15" s="125">
        <f t="shared" si="2"/>
        <v>4.6213991769547329</v>
      </c>
      <c r="Q15" s="124">
        <v>12365</v>
      </c>
      <c r="R15" s="126">
        <f>(Q15-O15)/O15</f>
        <v>0.81039531478770133</v>
      </c>
      <c r="S15" s="123"/>
    </row>
    <row r="16" spans="1:19" s="107" customFormat="1" ht="27.95" customHeight="1" x14ac:dyDescent="0.25">
      <c r="A16" s="123"/>
      <c r="B16" s="123"/>
      <c r="C16" s="117" t="s">
        <v>30</v>
      </c>
      <c r="D16" s="108">
        <v>49</v>
      </c>
      <c r="E16" s="108">
        <v>61</v>
      </c>
      <c r="F16" s="109">
        <f t="shared" si="0"/>
        <v>0.24489795918367346</v>
      </c>
      <c r="G16" s="108">
        <v>65</v>
      </c>
      <c r="H16" s="116">
        <f t="shared" si="1"/>
        <v>6.5573770491803282E-2</v>
      </c>
      <c r="I16" s="123"/>
      <c r="J16" s="123"/>
      <c r="K16" s="123"/>
      <c r="L16" s="123"/>
      <c r="M16" s="117" t="s">
        <v>30</v>
      </c>
      <c r="N16" s="124">
        <v>51</v>
      </c>
      <c r="O16" s="124">
        <v>62</v>
      </c>
      <c r="P16" s="125">
        <f t="shared" si="2"/>
        <v>0.21568627450980393</v>
      </c>
      <c r="Q16" s="124">
        <v>65</v>
      </c>
      <c r="R16" s="126">
        <f t="shared" si="3"/>
        <v>4.8387096774193547E-2</v>
      </c>
      <c r="S16" s="123"/>
    </row>
    <row r="17" spans="1:19" s="107" customFormat="1" ht="27.95" customHeight="1" x14ac:dyDescent="0.25">
      <c r="A17" s="123"/>
      <c r="B17" s="123"/>
      <c r="C17" s="117" t="s">
        <v>26</v>
      </c>
      <c r="D17" s="108">
        <v>654</v>
      </c>
      <c r="E17" s="108">
        <v>1483</v>
      </c>
      <c r="F17" s="109">
        <f t="shared" si="0"/>
        <v>1.2675840978593271</v>
      </c>
      <c r="G17" s="108">
        <v>4298</v>
      </c>
      <c r="H17" s="116">
        <f t="shared" si="1"/>
        <v>1.8981793661496966</v>
      </c>
      <c r="I17" s="123"/>
      <c r="J17" s="123"/>
      <c r="K17" s="123"/>
      <c r="L17" s="123"/>
      <c r="M17" s="117" t="s">
        <v>26</v>
      </c>
      <c r="N17" s="124">
        <v>1187</v>
      </c>
      <c r="O17" s="124">
        <v>3036</v>
      </c>
      <c r="P17" s="125">
        <f t="shared" si="2"/>
        <v>1.5577085088458298</v>
      </c>
      <c r="Q17" s="124">
        <v>4298</v>
      </c>
      <c r="R17" s="126">
        <f t="shared" si="3"/>
        <v>0.41567852437417657</v>
      </c>
      <c r="S17" s="123"/>
    </row>
    <row r="18" spans="1:19" s="107" customFormat="1" ht="27.95" customHeight="1" x14ac:dyDescent="0.25">
      <c r="A18" s="123"/>
      <c r="B18" s="123"/>
      <c r="C18" s="117" t="s">
        <v>25</v>
      </c>
      <c r="D18" s="108">
        <v>1057</v>
      </c>
      <c r="E18" s="108">
        <v>3008</v>
      </c>
      <c r="F18" s="109">
        <f t="shared" si="0"/>
        <v>1.8457899716177861</v>
      </c>
      <c r="G18" s="108">
        <v>8042</v>
      </c>
      <c r="H18" s="116">
        <f t="shared" si="1"/>
        <v>1.6735372340425532</v>
      </c>
      <c r="I18" s="123"/>
      <c r="J18" s="123"/>
      <c r="K18" s="123"/>
      <c r="L18" s="123"/>
      <c r="M18" s="117" t="s">
        <v>25</v>
      </c>
      <c r="N18" s="124">
        <v>1947</v>
      </c>
      <c r="O18" s="124">
        <v>5996</v>
      </c>
      <c r="P18" s="125">
        <f t="shared" si="2"/>
        <v>2.0796096558808421</v>
      </c>
      <c r="Q18" s="124">
        <v>8042</v>
      </c>
      <c r="R18" s="126">
        <f t="shared" si="3"/>
        <v>0.34122748498999333</v>
      </c>
      <c r="S18" s="123"/>
    </row>
    <row r="19" spans="1:19" s="107" customFormat="1" ht="27.95" customHeight="1" x14ac:dyDescent="0.25">
      <c r="A19" s="123"/>
      <c r="B19" s="123"/>
      <c r="C19" s="117" t="s">
        <v>41</v>
      </c>
      <c r="D19" s="108">
        <v>86</v>
      </c>
      <c r="E19" s="108">
        <v>611</v>
      </c>
      <c r="F19" s="109">
        <f t="shared" si="0"/>
        <v>6.1046511627906979</v>
      </c>
      <c r="G19" s="108">
        <v>5837</v>
      </c>
      <c r="H19" s="116">
        <f t="shared" si="1"/>
        <v>8.5531914893617014</v>
      </c>
      <c r="I19" s="123"/>
      <c r="J19" s="123"/>
      <c r="K19" s="123"/>
      <c r="L19" s="123"/>
      <c r="M19" s="117" t="s">
        <v>41</v>
      </c>
      <c r="N19" s="124">
        <v>259</v>
      </c>
      <c r="O19" s="124">
        <v>3320</v>
      </c>
      <c r="P19" s="125">
        <f t="shared" si="2"/>
        <v>11.818532818532818</v>
      </c>
      <c r="Q19" s="124">
        <v>5837</v>
      </c>
      <c r="R19" s="126">
        <f t="shared" si="3"/>
        <v>0.75813253012048187</v>
      </c>
      <c r="S19" s="123"/>
    </row>
    <row r="20" spans="1:19" s="107" customFormat="1" ht="27.95" customHeight="1" x14ac:dyDescent="0.25">
      <c r="A20" s="123"/>
      <c r="B20" s="123"/>
      <c r="C20" s="117" t="s">
        <v>42</v>
      </c>
      <c r="D20" s="108">
        <v>9</v>
      </c>
      <c r="E20" s="108">
        <v>22</v>
      </c>
      <c r="F20" s="109">
        <f t="shared" si="0"/>
        <v>1.4444444444444444</v>
      </c>
      <c r="G20" s="108">
        <v>385</v>
      </c>
      <c r="H20" s="116">
        <f t="shared" si="1"/>
        <v>16.5</v>
      </c>
      <c r="I20" s="123"/>
      <c r="J20" s="123"/>
      <c r="K20" s="123"/>
      <c r="L20" s="123"/>
      <c r="M20" s="117" t="s">
        <v>42</v>
      </c>
      <c r="N20" s="124">
        <v>20</v>
      </c>
      <c r="O20" s="124">
        <v>223</v>
      </c>
      <c r="P20" s="125">
        <f t="shared" si="2"/>
        <v>10.15</v>
      </c>
      <c r="Q20" s="124">
        <v>385</v>
      </c>
      <c r="R20" s="126">
        <f t="shared" si="3"/>
        <v>0.726457399103139</v>
      </c>
      <c r="S20" s="123"/>
    </row>
    <row r="21" spans="1:19" s="107" customFormat="1" ht="27.95" customHeight="1" x14ac:dyDescent="0.25">
      <c r="A21" s="123"/>
      <c r="B21" s="123"/>
      <c r="C21" s="117" t="s">
        <v>43</v>
      </c>
      <c r="D21" s="108">
        <v>12</v>
      </c>
      <c r="E21" s="108">
        <v>31</v>
      </c>
      <c r="F21" s="109">
        <f t="shared" si="0"/>
        <v>1.5833333333333333</v>
      </c>
      <c r="G21" s="108">
        <v>356</v>
      </c>
      <c r="H21" s="116">
        <f t="shared" si="1"/>
        <v>10.483870967741936</v>
      </c>
      <c r="I21" s="123"/>
      <c r="J21" s="123"/>
      <c r="K21" s="123"/>
      <c r="L21" s="123"/>
      <c r="M21" s="117" t="s">
        <v>43</v>
      </c>
      <c r="N21" s="124">
        <v>26</v>
      </c>
      <c r="O21" s="124">
        <v>147</v>
      </c>
      <c r="P21" s="125">
        <f t="shared" si="2"/>
        <v>4.6538461538461542</v>
      </c>
      <c r="Q21" s="124">
        <v>356</v>
      </c>
      <c r="R21" s="126">
        <f t="shared" si="3"/>
        <v>1.4217687074829932</v>
      </c>
      <c r="S21" s="123"/>
    </row>
    <row r="22" spans="1:19" s="107" customFormat="1" ht="27.95" customHeight="1" x14ac:dyDescent="0.25">
      <c r="A22" s="123"/>
      <c r="B22" s="123"/>
      <c r="C22" s="117" t="s">
        <v>44</v>
      </c>
      <c r="D22" s="108">
        <v>60</v>
      </c>
      <c r="E22" s="108">
        <v>805</v>
      </c>
      <c r="F22" s="109">
        <f t="shared" si="0"/>
        <v>12.416666666666666</v>
      </c>
      <c r="G22" s="108">
        <v>2626</v>
      </c>
      <c r="H22" s="116">
        <f t="shared" si="1"/>
        <v>2.2621118012422361</v>
      </c>
      <c r="I22" s="123"/>
      <c r="J22" s="123"/>
      <c r="K22" s="123"/>
      <c r="L22" s="123"/>
      <c r="M22" s="117" t="s">
        <v>44</v>
      </c>
      <c r="N22" s="124">
        <v>454</v>
      </c>
      <c r="O22" s="124">
        <v>1771</v>
      </c>
      <c r="P22" s="125">
        <f t="shared" si="2"/>
        <v>2.9008810572687223</v>
      </c>
      <c r="Q22" s="124">
        <v>2626</v>
      </c>
      <c r="R22" s="126">
        <f t="shared" si="3"/>
        <v>0.48277809147374362</v>
      </c>
      <c r="S22" s="123"/>
    </row>
    <row r="23" spans="1:19" s="107" customFormat="1" ht="27.95" customHeight="1" x14ac:dyDescent="0.25">
      <c r="A23" s="123"/>
      <c r="B23" s="123"/>
      <c r="C23" s="117" t="s">
        <v>29</v>
      </c>
      <c r="D23" s="108">
        <v>486</v>
      </c>
      <c r="E23" s="108">
        <v>2276</v>
      </c>
      <c r="F23" s="109">
        <f t="shared" si="0"/>
        <v>3.6831275720164611</v>
      </c>
      <c r="G23" s="108">
        <v>15743</v>
      </c>
      <c r="H23" s="116">
        <f t="shared" si="1"/>
        <v>5.9169595782073809</v>
      </c>
      <c r="I23" s="123"/>
      <c r="J23" s="123"/>
      <c r="K23" s="123"/>
      <c r="L23" s="123"/>
      <c r="M23" s="117" t="s">
        <v>29</v>
      </c>
      <c r="N23" s="124">
        <v>1216</v>
      </c>
      <c r="O23" s="124">
        <v>7905</v>
      </c>
      <c r="P23" s="125">
        <f t="shared" si="2"/>
        <v>5.5008223684210522</v>
      </c>
      <c r="Q23" s="124">
        <v>15743</v>
      </c>
      <c r="R23" s="126">
        <f t="shared" si="3"/>
        <v>0.99152435167615438</v>
      </c>
      <c r="S23" s="123"/>
    </row>
    <row r="24" spans="1:19" s="107" customFormat="1" ht="27.95" customHeight="1" x14ac:dyDescent="0.25">
      <c r="A24" s="123"/>
      <c r="B24" s="123"/>
      <c r="C24" s="117" t="s">
        <v>142</v>
      </c>
      <c r="D24" s="108">
        <v>36</v>
      </c>
      <c r="E24" s="108">
        <v>138</v>
      </c>
      <c r="F24" s="109">
        <f t="shared" si="0"/>
        <v>2.8333333333333335</v>
      </c>
      <c r="G24" s="108">
        <v>1558</v>
      </c>
      <c r="H24" s="116">
        <f t="shared" si="1"/>
        <v>10.289855072463768</v>
      </c>
      <c r="I24" s="123"/>
      <c r="J24" s="123"/>
      <c r="K24" s="123"/>
      <c r="L24" s="123"/>
      <c r="M24" s="117" t="s">
        <v>142</v>
      </c>
      <c r="N24" s="124">
        <v>44</v>
      </c>
      <c r="O24" s="124">
        <v>938</v>
      </c>
      <c r="P24" s="125">
        <f t="shared" si="2"/>
        <v>20.318181818181817</v>
      </c>
      <c r="Q24" s="124">
        <v>1558</v>
      </c>
      <c r="R24" s="126">
        <f t="shared" si="3"/>
        <v>0.66098081023454158</v>
      </c>
      <c r="S24" s="123"/>
    </row>
    <row r="25" spans="1:19" s="107" customFormat="1" ht="27.95" customHeight="1" x14ac:dyDescent="0.25">
      <c r="A25" s="123"/>
      <c r="B25" s="123"/>
      <c r="C25" s="117" t="s">
        <v>46</v>
      </c>
      <c r="D25" s="108">
        <v>155</v>
      </c>
      <c r="E25" s="108">
        <v>1055</v>
      </c>
      <c r="F25" s="109">
        <f t="shared" si="0"/>
        <v>5.806451612903226</v>
      </c>
      <c r="G25" s="108">
        <v>2592</v>
      </c>
      <c r="H25" s="116">
        <f t="shared" si="1"/>
        <v>1.456872037914692</v>
      </c>
      <c r="I25" s="123"/>
      <c r="J25" s="123"/>
      <c r="K25" s="123"/>
      <c r="L25" s="123"/>
      <c r="M25" s="117" t="s">
        <v>46</v>
      </c>
      <c r="N25" s="124">
        <v>457</v>
      </c>
      <c r="O25" s="124">
        <v>2020</v>
      </c>
      <c r="P25" s="125">
        <f t="shared" si="2"/>
        <v>3.4201312910284463</v>
      </c>
      <c r="Q25" s="124">
        <v>2592</v>
      </c>
      <c r="R25" s="126">
        <f t="shared" si="3"/>
        <v>0.28316831683168314</v>
      </c>
      <c r="S25" s="123"/>
    </row>
    <row r="26" spans="1:19" s="107" customFormat="1" ht="27.95" customHeight="1" thickBot="1" x14ac:dyDescent="0.3">
      <c r="A26" s="123"/>
      <c r="B26" s="123"/>
      <c r="C26" s="118" t="s">
        <v>47</v>
      </c>
      <c r="D26" s="121">
        <v>91</v>
      </c>
      <c r="E26" s="121">
        <v>426</v>
      </c>
      <c r="F26" s="119">
        <f t="shared" si="0"/>
        <v>3.6813186813186811</v>
      </c>
      <c r="G26" s="121">
        <v>5419</v>
      </c>
      <c r="H26" s="120">
        <f t="shared" si="1"/>
        <v>11.720657276995306</v>
      </c>
      <c r="I26" s="123"/>
      <c r="J26" s="123"/>
      <c r="K26" s="123"/>
      <c r="L26" s="123"/>
      <c r="M26" s="118" t="s">
        <v>47</v>
      </c>
      <c r="N26" s="127">
        <v>204</v>
      </c>
      <c r="O26" s="127">
        <v>2243</v>
      </c>
      <c r="P26" s="128">
        <f t="shared" si="2"/>
        <v>9.9950980392156854</v>
      </c>
      <c r="Q26" s="127">
        <v>5419</v>
      </c>
      <c r="R26" s="129">
        <f t="shared" si="3"/>
        <v>1.4159607668301382</v>
      </c>
      <c r="S26" s="123"/>
    </row>
    <row r="27" spans="1:19" s="122" customFormat="1" x14ac:dyDescent="0.25">
      <c r="D27" s="123"/>
      <c r="E27" s="123"/>
      <c r="F27" s="123"/>
      <c r="G27" s="123"/>
      <c r="H27" s="123"/>
      <c r="N27" s="123"/>
      <c r="O27" s="123"/>
      <c r="P27" s="123"/>
      <c r="Q27" s="123"/>
      <c r="R27" s="123"/>
    </row>
    <row r="28" spans="1:19" s="122" customFormat="1" x14ac:dyDescent="0.25">
      <c r="D28" s="123"/>
      <c r="E28" s="123"/>
      <c r="F28" s="123"/>
      <c r="G28" s="123"/>
      <c r="H28" s="123"/>
      <c r="N28" s="123"/>
      <c r="O28" s="123"/>
      <c r="P28" s="123"/>
      <c r="Q28" s="123"/>
      <c r="R28" s="123"/>
    </row>
    <row r="29" spans="1:19" s="122" customFormat="1" x14ac:dyDescent="0.25">
      <c r="D29" s="123"/>
      <c r="E29" s="123"/>
      <c r="F29" s="123"/>
      <c r="G29" s="123"/>
      <c r="H29" s="123"/>
      <c r="N29" s="123"/>
      <c r="O29" s="123"/>
      <c r="P29" s="123"/>
      <c r="Q29" s="123"/>
      <c r="R29" s="123"/>
    </row>
    <row r="30" spans="1:19" s="122" customFormat="1" x14ac:dyDescent="0.25">
      <c r="D30" s="123"/>
      <c r="E30" s="123"/>
      <c r="F30" s="123"/>
      <c r="G30" s="123"/>
      <c r="H30" s="123"/>
      <c r="N30" s="123"/>
      <c r="O30" s="123"/>
      <c r="P30" s="123"/>
      <c r="Q30" s="123"/>
      <c r="R30" s="123"/>
    </row>
    <row r="31" spans="1:19" s="122" customFormat="1" x14ac:dyDescent="0.25">
      <c r="D31" s="123"/>
      <c r="E31" s="123"/>
      <c r="F31" s="123"/>
      <c r="G31" s="123"/>
      <c r="H31" s="123"/>
      <c r="N31" s="123"/>
      <c r="O31" s="123"/>
      <c r="P31" s="123"/>
      <c r="Q31" s="123"/>
      <c r="R31" s="123"/>
    </row>
    <row r="32" spans="1:19" s="122" customFormat="1" x14ac:dyDescent="0.25">
      <c r="D32" s="123"/>
      <c r="E32" s="123"/>
      <c r="F32" s="123"/>
      <c r="G32" s="123"/>
      <c r="H32" s="123"/>
    </row>
    <row r="33" spans="4:8" s="122" customFormat="1" x14ac:dyDescent="0.25">
      <c r="D33" s="123"/>
      <c r="E33" s="123"/>
      <c r="F33" s="123"/>
      <c r="G33" s="123"/>
      <c r="H33" s="123"/>
    </row>
    <row r="34" spans="4:8" s="122" customFormat="1" x14ac:dyDescent="0.25">
      <c r="D34" s="123"/>
      <c r="E34" s="123"/>
      <c r="F34" s="123"/>
      <c r="G34" s="123"/>
      <c r="H34" s="123"/>
    </row>
    <row r="35" spans="4:8" s="122" customFormat="1" x14ac:dyDescent="0.25">
      <c r="D35" s="123"/>
      <c r="E35" s="123"/>
      <c r="F35" s="123"/>
      <c r="G35" s="123"/>
      <c r="H35" s="123"/>
    </row>
    <row r="36" spans="4:8" s="122" customFormat="1" x14ac:dyDescent="0.25">
      <c r="D36" s="123"/>
      <c r="E36" s="123"/>
      <c r="F36" s="123"/>
      <c r="G36" s="123"/>
      <c r="H36" s="123"/>
    </row>
    <row r="37" spans="4:8" s="122" customFormat="1" x14ac:dyDescent="0.25">
      <c r="D37" s="123"/>
      <c r="E37" s="123"/>
      <c r="F37" s="123"/>
      <c r="G37" s="123"/>
      <c r="H37" s="123"/>
    </row>
    <row r="38" spans="4:8" s="122" customFormat="1" x14ac:dyDescent="0.25">
      <c r="D38" s="123"/>
      <c r="E38" s="123"/>
      <c r="F38" s="123"/>
      <c r="G38" s="123"/>
      <c r="H38" s="123"/>
    </row>
    <row r="39" spans="4:8" s="122" customFormat="1" x14ac:dyDescent="0.25">
      <c r="D39" s="123"/>
      <c r="E39" s="123"/>
      <c r="F39" s="123"/>
      <c r="G39" s="123"/>
      <c r="H39" s="123"/>
    </row>
    <row r="40" spans="4:8" s="122" customFormat="1" x14ac:dyDescent="0.25">
      <c r="D40" s="123"/>
      <c r="E40" s="123"/>
      <c r="F40" s="123"/>
      <c r="G40" s="123"/>
      <c r="H40" s="123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9" t="s">
        <v>31</v>
      </c>
      <c r="I1" s="95" t="s">
        <v>137</v>
      </c>
      <c r="J1" s="95" t="s">
        <v>138</v>
      </c>
      <c r="K1" s="97" t="s">
        <v>18</v>
      </c>
      <c r="L1" s="98" t="s">
        <v>139</v>
      </c>
      <c r="M1" s="98" t="s">
        <v>111</v>
      </c>
      <c r="N1" s="98" t="s">
        <v>112</v>
      </c>
      <c r="O1" s="80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7" t="s">
        <v>51</v>
      </c>
      <c r="I2" s="96">
        <v>3075646</v>
      </c>
      <c r="J2" s="95">
        <v>200</v>
      </c>
      <c r="K2" s="99" t="s">
        <v>20</v>
      </c>
      <c r="L2" s="100">
        <v>96988</v>
      </c>
      <c r="M2" s="100">
        <v>2252</v>
      </c>
      <c r="N2" s="100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7" t="s">
        <v>22</v>
      </c>
      <c r="I3" s="96">
        <v>17541141</v>
      </c>
      <c r="J3" s="95">
        <v>307571</v>
      </c>
      <c r="K3" s="99" t="s">
        <v>22</v>
      </c>
      <c r="L3" s="100">
        <v>264956</v>
      </c>
      <c r="M3" s="100">
        <v>5395</v>
      </c>
      <c r="N3" s="100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7" t="s">
        <v>39</v>
      </c>
      <c r="I4" s="96">
        <v>770881</v>
      </c>
      <c r="J4" s="95">
        <v>53219</v>
      </c>
      <c r="K4" s="99" t="s">
        <v>39</v>
      </c>
      <c r="L4" s="100">
        <v>8532</v>
      </c>
      <c r="M4" s="101">
        <v>228</v>
      </c>
      <c r="N4" s="100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7" t="s">
        <v>25</v>
      </c>
      <c r="I5" s="96">
        <v>747610</v>
      </c>
      <c r="J5" s="95">
        <v>203013</v>
      </c>
      <c r="K5" s="99" t="s">
        <v>25</v>
      </c>
      <c r="L5" s="100">
        <v>6175</v>
      </c>
      <c r="M5" s="101">
        <v>177</v>
      </c>
      <c r="N5" s="100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7" t="s">
        <v>21</v>
      </c>
      <c r="I6" s="96">
        <v>1204541</v>
      </c>
      <c r="J6" s="95">
        <v>99633</v>
      </c>
      <c r="K6" s="99" t="s">
        <v>21</v>
      </c>
      <c r="L6" s="100">
        <v>5492</v>
      </c>
      <c r="M6" s="101">
        <v>215</v>
      </c>
      <c r="N6" s="100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7" t="s">
        <v>46</v>
      </c>
      <c r="I7" s="96">
        <v>176830</v>
      </c>
      <c r="J7" s="95">
        <v>21571</v>
      </c>
      <c r="K7" s="99" t="s">
        <v>46</v>
      </c>
      <c r="L7" s="100">
        <v>2101</v>
      </c>
      <c r="M7" s="101">
        <v>29</v>
      </c>
      <c r="N7" s="101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7" t="s">
        <v>28</v>
      </c>
      <c r="I8" s="96">
        <v>393531</v>
      </c>
      <c r="J8" s="95">
        <v>89680</v>
      </c>
      <c r="K8" s="99" t="s">
        <v>28</v>
      </c>
      <c r="L8" s="100">
        <v>1627</v>
      </c>
      <c r="M8" s="101">
        <v>59</v>
      </c>
      <c r="N8" s="101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7" t="s">
        <v>26</v>
      </c>
      <c r="I9" s="96">
        <v>664057</v>
      </c>
      <c r="J9" s="95">
        <v>94078</v>
      </c>
      <c r="K9" s="99" t="s">
        <v>26</v>
      </c>
      <c r="L9" s="100">
        <v>3163</v>
      </c>
      <c r="M9" s="101">
        <v>55</v>
      </c>
      <c r="N9" s="100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7" t="s">
        <v>24</v>
      </c>
      <c r="I10" s="96">
        <v>1990338</v>
      </c>
      <c r="J10" s="95">
        <v>148827</v>
      </c>
      <c r="K10" s="99" t="s">
        <v>24</v>
      </c>
      <c r="L10" s="100">
        <v>7187</v>
      </c>
      <c r="M10" s="101">
        <v>131</v>
      </c>
      <c r="N10" s="100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7" t="s">
        <v>44</v>
      </c>
      <c r="I11" s="96">
        <v>365698</v>
      </c>
      <c r="J11" s="95">
        <v>243943</v>
      </c>
      <c r="K11" s="99" t="s">
        <v>44</v>
      </c>
      <c r="L11" s="100">
        <v>1805</v>
      </c>
      <c r="M11" s="101">
        <v>15</v>
      </c>
      <c r="N11" s="101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7" t="s">
        <v>38</v>
      </c>
      <c r="I12" s="96">
        <v>1385961</v>
      </c>
      <c r="J12" s="95">
        <v>78781</v>
      </c>
      <c r="K12" s="99" t="s">
        <v>38</v>
      </c>
      <c r="L12" s="100">
        <v>3649</v>
      </c>
      <c r="M12" s="101">
        <v>49</v>
      </c>
      <c r="N12" s="100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7" t="s">
        <v>27</v>
      </c>
      <c r="I13" s="96">
        <v>3760450</v>
      </c>
      <c r="J13" s="95">
        <v>165321</v>
      </c>
      <c r="K13" s="99" t="s">
        <v>27</v>
      </c>
      <c r="L13" s="100">
        <v>8917</v>
      </c>
      <c r="M13" s="101">
        <v>126</v>
      </c>
      <c r="N13" s="100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7" t="s">
        <v>41</v>
      </c>
      <c r="I14" s="96">
        <v>1424397</v>
      </c>
      <c r="J14" s="95">
        <v>155488</v>
      </c>
      <c r="K14" s="99" t="s">
        <v>41</v>
      </c>
      <c r="L14" s="100">
        <v>3510</v>
      </c>
      <c r="M14" s="101">
        <v>47</v>
      </c>
      <c r="N14" s="100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7" t="s">
        <v>29</v>
      </c>
      <c r="I15" s="96">
        <v>3536418</v>
      </c>
      <c r="J15" s="95">
        <v>133007</v>
      </c>
      <c r="K15" s="99" t="s">
        <v>29</v>
      </c>
      <c r="L15" s="100">
        <v>8582</v>
      </c>
      <c r="M15" s="101">
        <v>95</v>
      </c>
      <c r="N15" s="100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7" t="s">
        <v>45</v>
      </c>
      <c r="I16" s="96">
        <v>978313</v>
      </c>
      <c r="J16" s="95">
        <v>136351</v>
      </c>
      <c r="K16" s="99" t="s">
        <v>45</v>
      </c>
      <c r="L16" s="101">
        <v>975</v>
      </c>
      <c r="M16" s="101">
        <v>13</v>
      </c>
      <c r="N16" s="101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7" t="s">
        <v>36</v>
      </c>
      <c r="I17" s="96">
        <v>618994</v>
      </c>
      <c r="J17" s="95">
        <v>224686</v>
      </c>
      <c r="K17" s="99" t="s">
        <v>36</v>
      </c>
      <c r="L17" s="101">
        <v>956</v>
      </c>
      <c r="M17" s="101">
        <v>7</v>
      </c>
      <c r="N17" s="101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7" t="s">
        <v>47</v>
      </c>
      <c r="I18" s="96">
        <v>1694656</v>
      </c>
      <c r="J18" s="95">
        <v>22524</v>
      </c>
      <c r="K18" s="99" t="s">
        <v>47</v>
      </c>
      <c r="L18" s="100">
        <v>2485</v>
      </c>
      <c r="M18" s="101">
        <v>14</v>
      </c>
      <c r="N18" s="100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7" t="s">
        <v>40</v>
      </c>
      <c r="I19" s="96">
        <v>358428</v>
      </c>
      <c r="J19" s="95">
        <v>143440</v>
      </c>
      <c r="K19" s="99" t="s">
        <v>40</v>
      </c>
      <c r="L19" s="101">
        <v>240</v>
      </c>
      <c r="M19" s="101">
        <v>2</v>
      </c>
      <c r="N19" s="101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7" t="s">
        <v>37</v>
      </c>
      <c r="I20" s="96">
        <v>1120801</v>
      </c>
      <c r="J20" s="95">
        <v>88199</v>
      </c>
      <c r="K20" s="99" t="s">
        <v>37</v>
      </c>
      <c r="L20" s="101">
        <v>315</v>
      </c>
      <c r="M20" s="101">
        <v>5</v>
      </c>
      <c r="N20" s="101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7" t="s">
        <v>48</v>
      </c>
      <c r="I21" s="96">
        <v>605193</v>
      </c>
      <c r="J21" s="95">
        <v>72066</v>
      </c>
      <c r="K21" s="99" t="s">
        <v>48</v>
      </c>
      <c r="L21" s="101">
        <v>86</v>
      </c>
      <c r="M21" s="101">
        <v>1</v>
      </c>
      <c r="N21" s="101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7" t="s">
        <v>30</v>
      </c>
      <c r="I22" s="96">
        <v>1261294</v>
      </c>
      <c r="J22" s="95">
        <v>29801</v>
      </c>
      <c r="K22" s="99" t="s">
        <v>30</v>
      </c>
      <c r="L22" s="101">
        <v>74</v>
      </c>
      <c r="M22" s="101">
        <v>2</v>
      </c>
      <c r="N22" s="101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7" t="s">
        <v>42</v>
      </c>
      <c r="I23" s="96">
        <v>781217</v>
      </c>
      <c r="J23" s="95">
        <v>89651</v>
      </c>
      <c r="K23" s="99" t="s">
        <v>42</v>
      </c>
      <c r="L23" s="101">
        <v>223</v>
      </c>
      <c r="M23" s="101">
        <v>1</v>
      </c>
      <c r="N23" s="101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7" t="s">
        <v>35</v>
      </c>
      <c r="I24" s="96">
        <v>415438</v>
      </c>
      <c r="J24" s="95">
        <v>102602</v>
      </c>
      <c r="K24" s="99" t="s">
        <v>35</v>
      </c>
      <c r="L24" s="101">
        <v>67</v>
      </c>
      <c r="M24" s="101">
        <v>0</v>
      </c>
      <c r="N24" s="101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7" t="s">
        <v>43</v>
      </c>
      <c r="I25" s="96">
        <v>508328</v>
      </c>
      <c r="J25" s="95">
        <v>76748</v>
      </c>
      <c r="K25" s="99" t="s">
        <v>43</v>
      </c>
      <c r="L25" s="101">
        <v>156</v>
      </c>
      <c r="M25" s="101">
        <v>0</v>
      </c>
      <c r="N25" s="101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Hoja2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2020-09-25T11:11:36Z</dcterms:modified>
</cp:coreProperties>
</file>