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F8197F3-E78F-4C9D-A823-CAF30759161B}" xr6:coauthVersionLast="45" xr6:coauthVersionMax="45" xr10:uidLastSave="{00000000-0000-0000-0000-000000000000}"/>
  <bookViews>
    <workbookView xWindow="11985" yWindow="1350" windowWidth="8430" windowHeight="8595" tabRatio="649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argentina_gral!$A$1:$Q$86</definedName>
    <definedName name="_xlnm._FilterDatabase" localSheetId="1" hidden="1">casos_provincias!$A$1:$E$4248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9" i="1" l="1"/>
  <c r="J179" i="1"/>
  <c r="I179" i="1"/>
  <c r="E4269" i="3" l="1"/>
  <c r="E4264" i="3"/>
  <c r="E4261" i="3"/>
  <c r="E4263" i="3"/>
  <c r="E4256" i="3"/>
  <c r="E4250" i="3"/>
  <c r="E4249" i="3"/>
  <c r="E4272" i="3"/>
  <c r="E4258" i="3"/>
  <c r="P179" i="1"/>
  <c r="E179" i="1"/>
  <c r="S179" i="1" s="1"/>
  <c r="D179" i="1"/>
  <c r="C179" i="1"/>
  <c r="I178" i="1" l="1"/>
  <c r="K178" i="1"/>
  <c r="J178" i="1" s="1"/>
  <c r="E4265" i="3"/>
  <c r="E4252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E4245" i="3"/>
  <c r="E4240" i="3"/>
  <c r="E4241" i="3"/>
  <c r="E4228" i="3"/>
  <c r="E4226" i="3"/>
  <c r="E4225" i="3"/>
  <c r="E4236" i="3"/>
  <c r="E4247" i="3"/>
  <c r="E4232" i="3"/>
  <c r="E4230" i="3"/>
  <c r="P178" i="1"/>
  <c r="E178" i="1"/>
  <c r="S178" i="1"/>
  <c r="D178" i="1"/>
  <c r="C178" i="1"/>
  <c r="E4237" i="3"/>
  <c r="E4234" i="3"/>
  <c r="K177" i="1"/>
  <c r="J177" i="1"/>
  <c r="I177" i="1"/>
  <c r="D175" i="1" l="1"/>
  <c r="D176" i="1"/>
  <c r="E4182" i="3"/>
  <c r="E4222" i="3"/>
  <c r="E4221" i="3"/>
  <c r="E4216" i="3"/>
  <c r="E4202" i="3"/>
  <c r="E4201" i="3"/>
  <c r="E4224" i="3"/>
  <c r="E4217" i="3"/>
  <c r="P177" i="1"/>
  <c r="D177" i="1"/>
  <c r="C177" i="1"/>
  <c r="E4213" i="3"/>
  <c r="E4223" i="3"/>
  <c r="E4215" i="3"/>
  <c r="K176" i="1"/>
  <c r="J176" i="1"/>
  <c r="I176" i="1"/>
  <c r="P171" i="1"/>
  <c r="P172" i="1"/>
  <c r="P173" i="1"/>
  <c r="P174" i="1"/>
  <c r="P175" i="1"/>
  <c r="P176" i="1"/>
  <c r="E4197" i="3"/>
  <c r="E4192" i="3"/>
  <c r="E4189" i="3"/>
  <c r="E4186" i="3"/>
  <c r="E4180" i="3"/>
  <c r="E4178" i="3"/>
  <c r="E4177" i="3"/>
  <c r="E4198" i="3"/>
  <c r="C176" i="1"/>
  <c r="E4144" i="3"/>
  <c r="E172" i="5" l="1"/>
  <c r="D172" i="1"/>
  <c r="K175" i="1"/>
  <c r="J175" i="1" s="1"/>
  <c r="I175" i="1"/>
  <c r="E4196" i="3"/>
  <c r="E4191" i="3"/>
  <c r="E4188" i="3"/>
  <c r="E4183" i="3"/>
  <c r="E4199" i="3"/>
  <c r="E4193" i="3"/>
  <c r="E4165" i="3"/>
  <c r="E4164" i="3"/>
  <c r="E4173" i="3"/>
  <c r="E4154" i="3"/>
  <c r="E4153" i="3"/>
  <c r="E4169" i="3"/>
  <c r="E4175" i="3"/>
  <c r="E4159" i="3"/>
  <c r="E4168" i="3"/>
  <c r="E4158" i="3"/>
  <c r="C175" i="1"/>
  <c r="K174" i="1"/>
  <c r="J174" i="1" s="1"/>
  <c r="I174" i="1"/>
  <c r="K173" i="1" l="1"/>
  <c r="J173" i="1" s="1"/>
  <c r="I173" i="1"/>
  <c r="C174" i="1"/>
  <c r="E4130" i="3"/>
  <c r="E4129" i="3"/>
  <c r="E4149" i="3"/>
  <c r="E4141" i="3"/>
  <c r="E4081" i="3"/>
  <c r="E4145" i="3"/>
  <c r="E4138" i="3"/>
  <c r="E4121" i="3"/>
  <c r="E4117" i="3"/>
  <c r="E4114" i="3"/>
  <c r="E4106" i="3"/>
  <c r="E4105" i="3"/>
  <c r="D173" i="1"/>
  <c r="C173" i="1"/>
  <c r="E4119" i="3" l="1"/>
  <c r="E4109" i="3"/>
  <c r="E4108" i="3"/>
  <c r="K172" i="1"/>
  <c r="J172" i="1" s="1"/>
  <c r="I172" i="1"/>
  <c r="E4096" i="3" l="1"/>
  <c r="E4090" i="3"/>
  <c r="E4086" i="3"/>
  <c r="E4082" i="3"/>
  <c r="E4100" i="3"/>
  <c r="E4093" i="3"/>
  <c r="E172" i="1"/>
  <c r="C172" i="1"/>
  <c r="S172" i="1" l="1"/>
  <c r="E173" i="1"/>
  <c r="E4033" i="3"/>
  <c r="K171" i="1"/>
  <c r="J171" i="1" s="1"/>
  <c r="S173" i="1" l="1"/>
  <c r="E174" i="1"/>
  <c r="D171" i="1"/>
  <c r="D170" i="1"/>
  <c r="E4058" i="3"/>
  <c r="E4057" i="3"/>
  <c r="D4080" i="3"/>
  <c r="D4104" i="3" s="1"/>
  <c r="D4128" i="3" s="1"/>
  <c r="D4152" i="3" s="1"/>
  <c r="D4176" i="3" s="1"/>
  <c r="D4200" i="3" s="1"/>
  <c r="D4224" i="3" s="1"/>
  <c r="D4248" i="3" s="1"/>
  <c r="D4079" i="3"/>
  <c r="D4103" i="3" s="1"/>
  <c r="D4127" i="3" s="1"/>
  <c r="D4151" i="3" s="1"/>
  <c r="D4175" i="3" s="1"/>
  <c r="D4199" i="3" s="1"/>
  <c r="D4223" i="3" s="1"/>
  <c r="D4247" i="3" s="1"/>
  <c r="D4078" i="3"/>
  <c r="D4102" i="3" s="1"/>
  <c r="D4126" i="3" s="1"/>
  <c r="D4150" i="3" s="1"/>
  <c r="D4174" i="3" s="1"/>
  <c r="D4198" i="3" s="1"/>
  <c r="D4222" i="3" s="1"/>
  <c r="D4246" i="3" s="1"/>
  <c r="D4076" i="3"/>
  <c r="D4100" i="3" s="1"/>
  <c r="D4124" i="3" s="1"/>
  <c r="D4148" i="3" s="1"/>
  <c r="D4172" i="3" s="1"/>
  <c r="D4196" i="3" s="1"/>
  <c r="D4220" i="3" s="1"/>
  <c r="D4244" i="3" s="1"/>
  <c r="D4073" i="3"/>
  <c r="D4097" i="3" s="1"/>
  <c r="D4121" i="3" s="1"/>
  <c r="D4145" i="3" s="1"/>
  <c r="D4169" i="3" s="1"/>
  <c r="D4193" i="3" s="1"/>
  <c r="D4217" i="3" s="1"/>
  <c r="D4241" i="3" s="1"/>
  <c r="D4071" i="3"/>
  <c r="D4095" i="3" s="1"/>
  <c r="D4119" i="3" s="1"/>
  <c r="D4143" i="3" s="1"/>
  <c r="D4167" i="3" s="1"/>
  <c r="D4191" i="3" s="1"/>
  <c r="D4215" i="3" s="1"/>
  <c r="D4239" i="3" s="1"/>
  <c r="D4070" i="3"/>
  <c r="D4094" i="3" s="1"/>
  <c r="D4118" i="3" s="1"/>
  <c r="D4142" i="3" s="1"/>
  <c r="D4166" i="3" s="1"/>
  <c r="D4190" i="3" s="1"/>
  <c r="D4214" i="3" s="1"/>
  <c r="D4238" i="3" s="1"/>
  <c r="D4069" i="3"/>
  <c r="D4093" i="3" s="1"/>
  <c r="D4117" i="3" s="1"/>
  <c r="D4141" i="3" s="1"/>
  <c r="D4165" i="3" s="1"/>
  <c r="D4189" i="3" s="1"/>
  <c r="D4213" i="3" s="1"/>
  <c r="D4237" i="3" s="1"/>
  <c r="D4068" i="3"/>
  <c r="D4092" i="3" s="1"/>
  <c r="D4116" i="3" s="1"/>
  <c r="D4140" i="3" s="1"/>
  <c r="D4164" i="3" s="1"/>
  <c r="D4188" i="3" s="1"/>
  <c r="D4212" i="3" s="1"/>
  <c r="D4236" i="3" s="1"/>
  <c r="D4067" i="3"/>
  <c r="D4091" i="3" s="1"/>
  <c r="D4115" i="3" s="1"/>
  <c r="D4139" i="3" s="1"/>
  <c r="D4163" i="3" s="1"/>
  <c r="D4187" i="3" s="1"/>
  <c r="D4211" i="3" s="1"/>
  <c r="D4235" i="3" s="1"/>
  <c r="D4066" i="3"/>
  <c r="D4090" i="3" s="1"/>
  <c r="D4114" i="3" s="1"/>
  <c r="D4138" i="3" s="1"/>
  <c r="D4162" i="3" s="1"/>
  <c r="D4186" i="3" s="1"/>
  <c r="D4210" i="3" s="1"/>
  <c r="D4234" i="3" s="1"/>
  <c r="D4065" i="3"/>
  <c r="D4089" i="3" s="1"/>
  <c r="D4113" i="3" s="1"/>
  <c r="D4137" i="3" s="1"/>
  <c r="D4161" i="3" s="1"/>
  <c r="D4185" i="3" s="1"/>
  <c r="D4209" i="3" s="1"/>
  <c r="D4233" i="3" s="1"/>
  <c r="D4064" i="3"/>
  <c r="D4088" i="3" s="1"/>
  <c r="D4112" i="3" s="1"/>
  <c r="D4136" i="3" s="1"/>
  <c r="D4160" i="3" s="1"/>
  <c r="D4184" i="3" s="1"/>
  <c r="D4208" i="3" s="1"/>
  <c r="D4232" i="3" s="1"/>
  <c r="D4063" i="3"/>
  <c r="D4087" i="3" s="1"/>
  <c r="D4111" i="3" s="1"/>
  <c r="D4135" i="3" s="1"/>
  <c r="D4159" i="3" s="1"/>
  <c r="D4183" i="3" s="1"/>
  <c r="D4207" i="3" s="1"/>
  <c r="D4231" i="3" s="1"/>
  <c r="D4062" i="3"/>
  <c r="D4086" i="3" s="1"/>
  <c r="D4110" i="3" s="1"/>
  <c r="D4134" i="3" s="1"/>
  <c r="D4158" i="3" s="1"/>
  <c r="D4182" i="3" s="1"/>
  <c r="D4206" i="3" s="1"/>
  <c r="D4230" i="3" s="1"/>
  <c r="D4061" i="3"/>
  <c r="D4085" i="3" s="1"/>
  <c r="D4109" i="3" s="1"/>
  <c r="D4133" i="3" s="1"/>
  <c r="D4157" i="3" s="1"/>
  <c r="D4181" i="3" s="1"/>
  <c r="D4205" i="3" s="1"/>
  <c r="D4229" i="3" s="1"/>
  <c r="D4058" i="3"/>
  <c r="D4082" i="3" s="1"/>
  <c r="D4106" i="3" s="1"/>
  <c r="D4130" i="3" s="1"/>
  <c r="D4154" i="3" s="1"/>
  <c r="D4178" i="3" s="1"/>
  <c r="D4202" i="3" s="1"/>
  <c r="D4226" i="3" s="1"/>
  <c r="D4057" i="3"/>
  <c r="D4081" i="3" s="1"/>
  <c r="D4105" i="3" s="1"/>
  <c r="D4129" i="3" s="1"/>
  <c r="D4153" i="3" s="1"/>
  <c r="D4177" i="3" s="1"/>
  <c r="D4201" i="3" s="1"/>
  <c r="D4225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S174" i="1" l="1"/>
  <c r="E175" i="1"/>
  <c r="E176" i="1" s="1"/>
  <c r="E177" i="1" s="1"/>
  <c r="C3960" i="3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S175" i="1" l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S176" i="1" l="1"/>
  <c r="S177" i="1"/>
  <c r="E3925" i="3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4122" i="3" s="1"/>
  <c r="D4146" i="3" s="1"/>
  <c r="D4170" i="3" s="1"/>
  <c r="D4194" i="3" s="1"/>
  <c r="D4218" i="3" s="1"/>
  <c r="D4242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4125" i="3" s="1"/>
  <c r="D4149" i="3" s="1"/>
  <c r="D4173" i="3" s="1"/>
  <c r="D4197" i="3" s="1"/>
  <c r="D4221" i="3" s="1"/>
  <c r="D4245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4120" i="3" s="1"/>
  <c r="D4144" i="3" s="1"/>
  <c r="D4168" i="3" s="1"/>
  <c r="D4192" i="3" s="1"/>
  <c r="D4216" i="3" s="1"/>
  <c r="D4240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4107" i="3" s="1"/>
  <c r="D4131" i="3" s="1"/>
  <c r="D4155" i="3" s="1"/>
  <c r="D4179" i="3" s="1"/>
  <c r="D4203" i="3" s="1"/>
  <c r="D4227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K159" i="1"/>
  <c r="J159" i="1"/>
  <c r="I159" i="1"/>
  <c r="E3774" i="3" l="1"/>
  <c r="E3785" i="3"/>
  <c r="P159" i="1"/>
  <c r="E3789" i="3" l="1"/>
  <c r="E3780" i="3"/>
  <c r="K158" i="1"/>
  <c r="J158" i="1" s="1"/>
  <c r="E3745" i="3" l="1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P156" i="1" l="1"/>
  <c r="D156" i="1"/>
  <c r="K155" i="1"/>
  <c r="J155" i="1" s="1"/>
  <c r="E3675" i="3" l="1"/>
  <c r="E3685" i="3"/>
  <c r="E3687" i="3"/>
  <c r="P155" i="1"/>
  <c r="E3649" i="3" l="1"/>
  <c r="K154" i="1"/>
  <c r="J154" i="1"/>
  <c r="P154" i="1"/>
  <c r="D154" i="1" l="1"/>
  <c r="E154" i="1" s="1"/>
  <c r="E155" i="1" l="1"/>
  <c r="K153" i="1"/>
  <c r="J153" i="1" s="1"/>
  <c r="P153" i="1"/>
  <c r="D153" i="1"/>
  <c r="E156" i="1" l="1"/>
  <c r="K152" i="1"/>
  <c r="J152" i="1"/>
  <c r="I152" i="1"/>
  <c r="E3605" i="3"/>
  <c r="E3601" i="3"/>
  <c r="D152" i="1"/>
  <c r="P152" i="1"/>
  <c r="E157" i="1" l="1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E3509" i="3"/>
  <c r="E3505" i="3"/>
  <c r="P148" i="1"/>
  <c r="D148" i="1"/>
  <c r="E159" i="1" l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E162" i="1" l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<sst xmlns="http://schemas.openxmlformats.org/spreadsheetml/2006/main" count="9311" uniqueCount="177">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</sst>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26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9"/>
  <sheetViews>
    <sheetView workbookViewId="0">
      <pane ySplit="1" topLeftCell="A163" activePane="bottomLeft" state="frozen"/>
      <selection pane="bottomLeft" activeCell="A179" sqref="A179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9" width="11.42578125" style="6"/>
    <col min="10" max="11" width="11.42578125" style="51"/>
    <col min="12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2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175</v>
      </c>
      <c r="S1" s="4" t="s">
        <v>174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22"/>
      <c r="K2" s="22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22"/>
      <c r="K3" s="22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22"/>
      <c r="K4" s="22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22"/>
      <c r="K5" s="22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22"/>
      <c r="K6" s="22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22"/>
      <c r="K7" s="22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22"/>
      <c r="K8" s="22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22"/>
      <c r="K9" s="22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22"/>
      <c r="K10" s="22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22"/>
      <c r="K11" s="22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22"/>
      <c r="K12" s="22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22"/>
      <c r="K13" s="22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22"/>
      <c r="K14" s="22"/>
      <c r="L14" s="1"/>
      <c r="M14" s="1">
        <v>48</v>
      </c>
      <c r="N14" s="1">
        <v>8</v>
      </c>
      <c r="O14" s="1">
        <v>0</v>
      </c>
      <c r="P14" s="1">
        <v>0</v>
      </c>
      <c r="Q14" s="95">
        <f t="shared" ref="Q14:Q77" si="0">AVERAGE(B8:B14)/AVERAGE(B7:B13)</f>
        <v>1.2222222222222221</v>
      </c>
      <c r="R14" s="102">
        <f t="shared" ref="R14:R77" si="1">G14/(C14-E14-F14)</f>
        <v>0</v>
      </c>
      <c r="S14" s="10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22"/>
      <c r="K15" s="22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5">
        <f t="shared" si="0"/>
        <v>1.0909090909090908</v>
      </c>
      <c r="R15" s="102">
        <f t="shared" si="1"/>
        <v>0</v>
      </c>
      <c r="S15" s="10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22">
        <v>686</v>
      </c>
      <c r="K16" s="22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5">
        <f t="shared" si="0"/>
        <v>1.2291666666666667</v>
      </c>
      <c r="R16" s="102">
        <f t="shared" si="1"/>
        <v>0</v>
      </c>
      <c r="S16" s="10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22"/>
      <c r="K17" s="22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5">
        <f t="shared" si="0"/>
        <v>1.2881355932203391</v>
      </c>
      <c r="R17" s="102">
        <f t="shared" si="1"/>
        <v>0</v>
      </c>
      <c r="S17" s="10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22"/>
      <c r="K18" s="22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5">
        <f t="shared" si="0"/>
        <v>1.2763157894736843</v>
      </c>
      <c r="R18" s="102">
        <f t="shared" si="1"/>
        <v>0</v>
      </c>
      <c r="S18" s="10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22"/>
      <c r="K19" s="22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5">
        <f t="shared" si="0"/>
        <v>1.2783505154639176</v>
      </c>
      <c r="R19" s="102">
        <f t="shared" si="1"/>
        <v>0</v>
      </c>
      <c r="S19" s="10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22"/>
      <c r="K20" s="22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5">
        <f t="shared" si="0"/>
        <v>1.4516129032258065</v>
      </c>
      <c r="R20" s="102">
        <f t="shared" si="1"/>
        <v>0</v>
      </c>
      <c r="S20" s="10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22"/>
      <c r="K21" s="22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5">
        <f t="shared" si="0"/>
        <v>1.1666666666666665</v>
      </c>
      <c r="R21" s="102">
        <f t="shared" si="1"/>
        <v>0</v>
      </c>
      <c r="S21" s="102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22"/>
      <c r="K22" s="22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5">
        <f t="shared" si="0"/>
        <v>1.1285714285714286</v>
      </c>
      <c r="R22" s="102">
        <f t="shared" si="1"/>
        <v>0</v>
      </c>
      <c r="S22" s="10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22"/>
      <c r="K23" s="22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5">
        <f t="shared" si="0"/>
        <v>1.3080168776371308</v>
      </c>
      <c r="R23" s="102">
        <f t="shared" si="1"/>
        <v>0</v>
      </c>
      <c r="S23" s="10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22"/>
      <c r="K24" s="22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5">
        <f t="shared" si="0"/>
        <v>1.3161290322580645</v>
      </c>
      <c r="R24" s="102">
        <f t="shared" si="1"/>
        <v>0</v>
      </c>
      <c r="S24" s="10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22"/>
      <c r="K25" s="22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5">
        <f t="shared" si="0"/>
        <v>1.1372549019607845</v>
      </c>
      <c r="R25" s="102">
        <f t="shared" si="1"/>
        <v>4.9800796812749001E-2</v>
      </c>
      <c r="S25" s="10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22"/>
      <c r="K26" s="22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5">
        <f t="shared" si="0"/>
        <v>1.1530172413793103</v>
      </c>
      <c r="R26" s="102">
        <f t="shared" si="1"/>
        <v>0</v>
      </c>
      <c r="S26" s="10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22"/>
      <c r="K27" s="22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5">
        <f t="shared" si="0"/>
        <v>0.97757009345794377</v>
      </c>
      <c r="R27" s="102">
        <f t="shared" si="1"/>
        <v>6.9291338582677164E-2</v>
      </c>
      <c r="S27" s="10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22"/>
      <c r="K28" s="22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5">
        <f t="shared" si="0"/>
        <v>1.0650095602294456</v>
      </c>
      <c r="R28" s="102">
        <f t="shared" si="1"/>
        <v>9.2657342657342656E-2</v>
      </c>
      <c r="S28" s="10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22"/>
      <c r="K29" s="22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5">
        <f t="shared" si="0"/>
        <v>1.1974865350089767</v>
      </c>
      <c r="R29" s="102">
        <f t="shared" si="1"/>
        <v>7.8459343794579167E-2</v>
      </c>
      <c r="S29" s="10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22"/>
      <c r="K30" s="22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5">
        <f t="shared" si="0"/>
        <v>1.0029985007496252</v>
      </c>
      <c r="R30" s="102">
        <f t="shared" si="1"/>
        <v>7.0694087403598976E-2</v>
      </c>
      <c r="S30" s="10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22"/>
      <c r="K31" s="22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5">
        <f t="shared" si="0"/>
        <v>0.94319880418535129</v>
      </c>
      <c r="R31" s="102">
        <f t="shared" si="1"/>
        <v>8.5308056872037921E-2</v>
      </c>
      <c r="S31" s="10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22"/>
      <c r="K32" s="22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5">
        <f t="shared" si="0"/>
        <v>1.0713153724247226</v>
      </c>
      <c r="R32" s="102">
        <f t="shared" si="1"/>
        <v>8.5239085239085244E-2</v>
      </c>
      <c r="S32" s="10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22"/>
      <c r="K33" s="22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5">
        <f t="shared" si="0"/>
        <v>0.98076923076923073</v>
      </c>
      <c r="R33" s="102">
        <f t="shared" si="1"/>
        <v>8.3333333333333329E-2</v>
      </c>
      <c r="S33" s="10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22">
        <v>394</v>
      </c>
      <c r="K34" s="22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5">
        <f t="shared" si="0"/>
        <v>1.0648567119155357</v>
      </c>
      <c r="R34" s="102">
        <f t="shared" si="1"/>
        <v>7.7127659574468085E-2</v>
      </c>
      <c r="S34" s="10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22">
        <v>383</v>
      </c>
      <c r="K35" s="22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5">
        <f t="shared" si="0"/>
        <v>1.0396600566572238</v>
      </c>
      <c r="R35" s="102">
        <f t="shared" si="1"/>
        <v>7.945900253592561E-2</v>
      </c>
      <c r="S35" s="10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22">
        <v>458</v>
      </c>
      <c r="K36" s="22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5">
        <f t="shared" si="0"/>
        <v>0.90190735694822888</v>
      </c>
      <c r="R36" s="102">
        <f t="shared" si="1"/>
        <v>7.7607113985448672E-2</v>
      </c>
      <c r="S36" s="10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22">
        <v>418</v>
      </c>
      <c r="K37" s="22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5">
        <f t="shared" si="0"/>
        <v>0.99848942598187318</v>
      </c>
      <c r="R37" s="102">
        <f t="shared" si="1"/>
        <v>7.5558982266769464E-2</v>
      </c>
      <c r="S37" s="10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22">
        <v>450</v>
      </c>
      <c r="K38" s="22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5">
        <f t="shared" si="0"/>
        <v>1.0015128593040847</v>
      </c>
      <c r="R38" s="102">
        <f t="shared" si="1"/>
        <v>7.179487179487179E-2</v>
      </c>
      <c r="S38" s="10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22"/>
      <c r="K39" s="22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5">
        <f t="shared" si="0"/>
        <v>0.95015105740181272</v>
      </c>
      <c r="R39" s="102">
        <f t="shared" si="1"/>
        <v>6.805555555555555E-2</v>
      </c>
      <c r="S39" s="10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22">
        <v>566</v>
      </c>
      <c r="K40" s="22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5">
        <f t="shared" si="0"/>
        <v>0.98887122416534179</v>
      </c>
      <c r="R40" s="102">
        <f t="shared" si="1"/>
        <v>7.9146593255333797E-2</v>
      </c>
      <c r="S40" s="10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22">
        <v>464</v>
      </c>
      <c r="K41" s="22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5">
        <f t="shared" si="0"/>
        <v>1.1109324758842443</v>
      </c>
      <c r="R41" s="102">
        <f t="shared" si="1"/>
        <v>5.2365930599369087E-2</v>
      </c>
      <c r="S41" s="10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22">
        <v>477</v>
      </c>
      <c r="K42" s="22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5">
        <f t="shared" si="0"/>
        <v>0.94645441389290885</v>
      </c>
      <c r="R42" s="102">
        <f t="shared" si="1"/>
        <v>7.07133917396746E-2</v>
      </c>
      <c r="S42" s="10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22">
        <v>479</v>
      </c>
      <c r="K43" s="22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5">
        <f t="shared" si="0"/>
        <v>0.99235474006116198</v>
      </c>
      <c r="R43" s="102">
        <f t="shared" si="1"/>
        <v>7.160493827160494E-2</v>
      </c>
      <c r="S43" s="10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22">
        <v>486</v>
      </c>
      <c r="K44" s="22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5">
        <f t="shared" si="0"/>
        <v>1.1217257318952234</v>
      </c>
      <c r="R44" s="102">
        <f t="shared" si="1"/>
        <v>6.7164179104477612E-2</v>
      </c>
      <c r="S44" s="10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22">
        <v>497</v>
      </c>
      <c r="K45" s="22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5">
        <f t="shared" si="0"/>
        <v>1.0659340659340659</v>
      </c>
      <c r="R45" s="102">
        <f t="shared" si="1"/>
        <v>6.6192560175054704E-2</v>
      </c>
      <c r="S45" s="10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22">
        <v>508</v>
      </c>
      <c r="K46" s="22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5">
        <f t="shared" si="0"/>
        <v>0.99871134020618546</v>
      </c>
      <c r="R46" s="102">
        <f t="shared" si="1"/>
        <v>6.6985645933014357E-2</v>
      </c>
      <c r="S46" s="10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22">
        <v>505</v>
      </c>
      <c r="K47" s="22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5">
        <f t="shared" si="0"/>
        <v>1.0103225806451614</v>
      </c>
      <c r="R47" s="102">
        <f t="shared" si="1"/>
        <v>6.5329218106995879E-2</v>
      </c>
      <c r="S47" s="10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22">
        <v>503</v>
      </c>
      <c r="K48" s="22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5">
        <f t="shared" si="0"/>
        <v>0.89016602809706258</v>
      </c>
      <c r="R48" s="102">
        <f t="shared" si="1"/>
        <v>6.1561561561561562E-2</v>
      </c>
      <c r="S48" s="10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22">
        <v>536</v>
      </c>
      <c r="K49" s="22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5">
        <f t="shared" si="0"/>
        <v>1.0516499282639884</v>
      </c>
      <c r="R49" s="102">
        <f t="shared" si="1"/>
        <v>6.0869565217391307E-2</v>
      </c>
      <c r="S49" s="10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22">
        <v>566</v>
      </c>
      <c r="K50" s="22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5">
        <f t="shared" si="0"/>
        <v>1.028649386084584</v>
      </c>
      <c r="R50" s="102">
        <f t="shared" si="1"/>
        <v>6.2957540263543194E-2</v>
      </c>
      <c r="S50" s="10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22">
        <v>533</v>
      </c>
      <c r="K51" s="22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5">
        <f t="shared" si="0"/>
        <v>0.92970822281167109</v>
      </c>
      <c r="R51" s="102">
        <f t="shared" si="1"/>
        <v>6.1763319189061763E-2</v>
      </c>
      <c r="S51" s="10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22">
        <v>569</v>
      </c>
      <c r="K52" s="22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5">
        <f t="shared" si="0"/>
        <v>1.0228245363766049</v>
      </c>
      <c r="R52" s="102">
        <f t="shared" si="1"/>
        <v>6.1538461538461542E-2</v>
      </c>
      <c r="S52" s="10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22">
        <v>557</v>
      </c>
      <c r="K53" s="22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5">
        <f t="shared" si="0"/>
        <v>1.0683403068340307</v>
      </c>
      <c r="R53" s="102">
        <f t="shared" si="1"/>
        <v>6.1464690496948561E-2</v>
      </c>
      <c r="S53" s="10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22">
        <v>543</v>
      </c>
      <c r="K54" s="22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5">
        <f t="shared" si="0"/>
        <v>1.1083550913838121</v>
      </c>
      <c r="R54" s="102">
        <f t="shared" si="1"/>
        <v>5.9975010412328195E-2</v>
      </c>
      <c r="S54" s="10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22">
        <v>561</v>
      </c>
      <c r="K55" s="22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5">
        <f t="shared" si="0"/>
        <v>1.1083627797408715</v>
      </c>
      <c r="R55" s="102">
        <f t="shared" si="1"/>
        <v>5.5868167202572344E-2</v>
      </c>
      <c r="S55" s="10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22">
        <v>570</v>
      </c>
      <c r="K56" s="22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5">
        <f t="shared" si="0"/>
        <v>1.0106269925611053</v>
      </c>
      <c r="R56" s="102">
        <f t="shared" si="1"/>
        <v>5.8984374999999999E-2</v>
      </c>
      <c r="S56" s="10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22">
        <v>600</v>
      </c>
      <c r="K57" s="22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5">
        <f t="shared" si="0"/>
        <v>1.0220820189274449</v>
      </c>
      <c r="R57" s="102">
        <f t="shared" si="1"/>
        <v>5.8623298033282902E-2</v>
      </c>
      <c r="S57" s="10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22">
        <v>612</v>
      </c>
      <c r="K58" s="22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5">
        <f t="shared" si="0"/>
        <v>1.0113168724279835</v>
      </c>
      <c r="R58" s="102">
        <f t="shared" si="1"/>
        <v>5.6451612903225805E-2</v>
      </c>
      <c r="S58" s="10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22">
        <v>618</v>
      </c>
      <c r="K59" s="22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5">
        <f t="shared" si="0"/>
        <v>1.0142421159715158</v>
      </c>
      <c r="R59" s="102">
        <f t="shared" si="1"/>
        <v>5.5772646536412077E-2</v>
      </c>
      <c r="S59" s="10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22">
        <v>638</v>
      </c>
      <c r="K60" s="22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5">
        <f t="shared" si="0"/>
        <v>0.9959879638916751</v>
      </c>
      <c r="R60" s="102">
        <f t="shared" si="1"/>
        <v>5.3803975325565453E-2</v>
      </c>
      <c r="S60" s="10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22">
        <v>656</v>
      </c>
      <c r="K61" s="22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5">
        <f t="shared" si="0"/>
        <v>0.93252769385699896</v>
      </c>
      <c r="R61" s="102">
        <f t="shared" si="1"/>
        <v>5.4904586541680615E-2</v>
      </c>
      <c r="S61" s="10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22">
        <v>681</v>
      </c>
      <c r="K62" s="22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5">
        <f t="shared" si="0"/>
        <v>0.97408207343412534</v>
      </c>
      <c r="R62" s="102">
        <f t="shared" si="1"/>
        <v>5.307443365695793E-2</v>
      </c>
      <c r="S62" s="10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22">
        <v>674</v>
      </c>
      <c r="K63" s="22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5">
        <f t="shared" si="0"/>
        <v>0.99002217294900219</v>
      </c>
      <c r="R63" s="102">
        <f t="shared" si="1"/>
        <v>4.7157622739018086E-2</v>
      </c>
      <c r="S63" s="10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22">
        <v>692</v>
      </c>
      <c r="K64" s="22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5">
        <f t="shared" si="0"/>
        <v>0.9921612541993281</v>
      </c>
      <c r="R64" s="102">
        <f t="shared" si="1"/>
        <v>4.6909667194928686E-2</v>
      </c>
      <c r="S64" s="10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22">
        <v>666</v>
      </c>
      <c r="K65" s="22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5">
        <f t="shared" si="0"/>
        <v>1.0112866817155757</v>
      </c>
      <c r="R65" s="102">
        <f t="shared" si="1"/>
        <v>4.4245049504950493E-2</v>
      </c>
      <c r="S65" s="10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22">
        <v>652</v>
      </c>
      <c r="K66" s="22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5">
        <f t="shared" si="0"/>
        <v>1.0334821428571428</v>
      </c>
      <c r="R66" s="102">
        <f t="shared" si="1"/>
        <v>4.5290941811637675E-2</v>
      </c>
      <c r="S66" s="10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22">
        <v>688</v>
      </c>
      <c r="K67" s="22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5">
        <f t="shared" si="0"/>
        <v>1.0215982721382291</v>
      </c>
      <c r="R67" s="102">
        <f t="shared" si="1"/>
        <v>4.3291284403669722E-2</v>
      </c>
      <c r="S67" s="10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22">
        <v>678</v>
      </c>
      <c r="K68" s="22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5">
        <f t="shared" si="0"/>
        <v>1.1427061310782241</v>
      </c>
      <c r="R68" s="102">
        <f t="shared" si="1"/>
        <v>4.3732590529247911E-2</v>
      </c>
      <c r="S68" s="10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22">
        <v>698</v>
      </c>
      <c r="K69" s="22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5">
        <f t="shared" si="0"/>
        <v>1.0148011100832564</v>
      </c>
      <c r="R69" s="102">
        <f t="shared" si="1"/>
        <v>4.3022317827372952E-2</v>
      </c>
      <c r="S69" s="10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22">
        <v>713</v>
      </c>
      <c r="K70" s="22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5">
        <f t="shared" si="0"/>
        <v>1.1412944393801276</v>
      </c>
      <c r="R70" s="102">
        <f t="shared" si="1"/>
        <v>4.2137718396711203E-2</v>
      </c>
      <c r="S70" s="10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22">
        <v>733</v>
      </c>
      <c r="K71" s="22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5">
        <f t="shared" si="0"/>
        <v>1.1118210862619808</v>
      </c>
      <c r="R71" s="102">
        <f t="shared" si="1"/>
        <v>4.1443198439785472E-2</v>
      </c>
      <c r="S71" s="10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22">
        <v>689</v>
      </c>
      <c r="K72" s="22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5">
        <f t="shared" si="0"/>
        <v>1.1084770114942528</v>
      </c>
      <c r="R72" s="102">
        <f t="shared" si="1"/>
        <v>3.6953242835595777E-2</v>
      </c>
      <c r="S72" s="10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22">
        <v>712</v>
      </c>
      <c r="K73" s="22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5">
        <f t="shared" si="0"/>
        <v>1.082955281918341</v>
      </c>
      <c r="R73" s="102">
        <f t="shared" si="1"/>
        <v>3.5294117647058823E-2</v>
      </c>
      <c r="S73" s="10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22">
        <v>737</v>
      </c>
      <c r="K74" s="22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5">
        <f t="shared" si="0"/>
        <v>1.0550568521843207</v>
      </c>
      <c r="R74" s="102">
        <f t="shared" si="1"/>
        <v>3.4780578898225958E-2</v>
      </c>
      <c r="S74" s="10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22">
        <v>610</v>
      </c>
      <c r="K75" s="22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5">
        <f t="shared" si="0"/>
        <v>1.0595575723199091</v>
      </c>
      <c r="R75" s="102">
        <f t="shared" si="1"/>
        <v>3.2904772281542823E-2</v>
      </c>
      <c r="S75" s="10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22">
        <v>626</v>
      </c>
      <c r="K76" s="22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5">
        <f t="shared" si="0"/>
        <v>1.0867237687366167</v>
      </c>
      <c r="R76" s="102">
        <f t="shared" si="1"/>
        <v>3.160270880361174E-2</v>
      </c>
      <c r="S76" s="10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22">
        <v>640</v>
      </c>
      <c r="K77" s="22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5">
        <f t="shared" si="0"/>
        <v>1.0024630541871922</v>
      </c>
      <c r="R77" s="102">
        <f t="shared" si="1"/>
        <v>3.125E-2</v>
      </c>
      <c r="S77" s="10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22">
        <v>657</v>
      </c>
      <c r="K78" s="22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5">
        <f t="shared" ref="Q78:Q123" si="3">AVERAGE(B72:B78)/AVERAGE(B71:B77)</f>
        <v>1.028992628992629</v>
      </c>
      <c r="R78" s="102">
        <f t="shared" ref="R78:R141" si="4">G78/(C78-E78-F78)</f>
        <v>3.0486613249951142E-2</v>
      </c>
      <c r="S78" s="10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22">
        <v>681</v>
      </c>
      <c r="K79" s="22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5">
        <f t="shared" si="3"/>
        <v>1.0730659025787965</v>
      </c>
      <c r="R79" s="102">
        <f t="shared" si="4"/>
        <v>2.9363487142075505E-2</v>
      </c>
      <c r="S79" s="10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22">
        <v>705</v>
      </c>
      <c r="K80" s="22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5">
        <f t="shared" si="3"/>
        <v>1.0703159768580328</v>
      </c>
      <c r="R80" s="102">
        <f t="shared" si="4"/>
        <v>2.924076607387141E-2</v>
      </c>
      <c r="S80" s="10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22">
        <v>731</v>
      </c>
      <c r="K81" s="22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5">
        <f t="shared" si="3"/>
        <v>1.1634095634095636</v>
      </c>
      <c r="R81" s="102">
        <f t="shared" si="4"/>
        <v>2.66542693320936E-2</v>
      </c>
      <c r="S81" s="10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22">
        <v>754</v>
      </c>
      <c r="K82" s="22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5">
        <f t="shared" si="3"/>
        <v>1.1333095067905647</v>
      </c>
      <c r="R82" s="102">
        <f t="shared" si="4"/>
        <v>2.5874962608435536E-2</v>
      </c>
      <c r="S82" s="10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22">
        <v>773</v>
      </c>
      <c r="K83" s="22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5">
        <f t="shared" si="3"/>
        <v>1.1188899400819929</v>
      </c>
      <c r="R83" s="102">
        <f t="shared" si="4"/>
        <v>2.5222965440356744E-2</v>
      </c>
      <c r="S83" s="10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22">
        <v>793</v>
      </c>
      <c r="K84" s="22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5">
        <f t="shared" si="3"/>
        <v>1.1296505073280723</v>
      </c>
      <c r="R84" s="102">
        <f t="shared" si="4"/>
        <v>2.3737704918032787E-2</v>
      </c>
      <c r="S84" s="10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22">
        <v>709</v>
      </c>
      <c r="K85" s="22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5">
        <f t="shared" si="3"/>
        <v>1.062125748502994</v>
      </c>
      <c r="R85" s="102">
        <f t="shared" si="4"/>
        <v>2.5394045534150613E-2</v>
      </c>
      <c r="S85" s="10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22">
        <v>727</v>
      </c>
      <c r="K86" s="22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5">
        <f t="shared" si="3"/>
        <v>1.0380549682875266</v>
      </c>
      <c r="R86" s="102">
        <f t="shared" si="4"/>
        <v>2.9800929789009417E-2</v>
      </c>
      <c r="S86" s="10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22">
        <v>642</v>
      </c>
      <c r="K87" s="22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5">
        <f t="shared" si="3"/>
        <v>1.0525005657388549</v>
      </c>
      <c r="R87" s="102">
        <f t="shared" si="4"/>
        <v>2.8811252268602542E-2</v>
      </c>
      <c r="S87" s="10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22">
        <v>664</v>
      </c>
      <c r="K88" s="22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5">
        <f t="shared" si="3"/>
        <v>1.0260159105568694</v>
      </c>
      <c r="R88" s="102">
        <f t="shared" si="4"/>
        <v>2.7535615564533277E-2</v>
      </c>
      <c r="S88" s="10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5">
        <f t="shared" si="3"/>
        <v>0.99979044425817276</v>
      </c>
      <c r="R89" s="102">
        <f t="shared" si="4"/>
        <v>2.4900500051025613E-2</v>
      </c>
      <c r="S89" s="10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5">
        <f t="shared" si="3"/>
        <v>1.0190735694822888</v>
      </c>
      <c r="R90" s="102">
        <f t="shared" si="4"/>
        <v>2.4734299516908212E-2</v>
      </c>
      <c r="S90" s="10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5">
        <f t="shared" si="3"/>
        <v>0.98231180584121769</v>
      </c>
      <c r="R91" s="102">
        <f t="shared" si="4"/>
        <v>2.5206190343805022E-2</v>
      </c>
      <c r="S91" s="10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5">
        <f t="shared" si="3"/>
        <v>1.0025125628140703</v>
      </c>
      <c r="R92" s="102">
        <f t="shared" si="4"/>
        <v>2.430493273542601E-2</v>
      </c>
      <c r="S92" s="10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5">
        <f t="shared" si="3"/>
        <v>1.0634920634920635</v>
      </c>
      <c r="R93" s="102">
        <f t="shared" si="4"/>
        <v>2.4295596423148304E-2</v>
      </c>
      <c r="S93" s="10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5">
        <f t="shared" si="3"/>
        <v>1.0477219167321288</v>
      </c>
      <c r="R94" s="102">
        <f t="shared" si="4"/>
        <v>2.3085408131106207E-2</v>
      </c>
      <c r="S94" s="10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5">
        <f t="shared" si="3"/>
        <v>1.0299906279287723</v>
      </c>
      <c r="R95" s="102">
        <f t="shared" si="4"/>
        <v>1.8369009702984964E-2</v>
      </c>
      <c r="S95" s="10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5">
        <f t="shared" si="3"/>
        <v>1.0223839854413104</v>
      </c>
      <c r="R96" s="102">
        <f t="shared" si="4"/>
        <v>1.750439367311072E-2</v>
      </c>
      <c r="S96" s="10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5">
        <f t="shared" si="3"/>
        <v>1.0334638661445354</v>
      </c>
      <c r="R97" s="102">
        <f t="shared" si="4"/>
        <v>1.7078061259766301E-2</v>
      </c>
      <c r="S97" s="10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5">
        <f t="shared" si="3"/>
        <v>1.0235962797106442</v>
      </c>
      <c r="R98" s="102">
        <f t="shared" si="4"/>
        <v>1.5851602023608771E-2</v>
      </c>
      <c r="S98" s="10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5">
        <f t="shared" si="3"/>
        <v>1.044085478714454</v>
      </c>
      <c r="R99" s="102">
        <f t="shared" si="4"/>
        <v>1.7253727456214597E-2</v>
      </c>
      <c r="S99" s="10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5">
        <f t="shared" si="3"/>
        <v>1.0381950040290089</v>
      </c>
      <c r="R100" s="102">
        <f t="shared" si="4"/>
        <v>1.6383230548807078E-2</v>
      </c>
      <c r="S100" s="10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5">
        <f t="shared" si="3"/>
        <v>1.0429990686122321</v>
      </c>
      <c r="R101" s="102">
        <f t="shared" si="4"/>
        <v>1.9208037825059102E-2</v>
      </c>
      <c r="S101" s="10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5">
        <f t="shared" si="3"/>
        <v>1.0680160738205089</v>
      </c>
      <c r="R102" s="102">
        <f t="shared" si="4"/>
        <v>1.6512734396865379E-2</v>
      </c>
      <c r="S102" s="10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4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5">
        <f t="shared" si="3"/>
        <v>1.0767837235228541</v>
      </c>
      <c r="R103" s="102">
        <f t="shared" si="4"/>
        <v>1.4817950889077053E-2</v>
      </c>
      <c r="S103" s="102">
        <f t="shared" si="5"/>
        <v>2.7291058267278543E-2</v>
      </c>
    </row>
    <row r="104" spans="1:19" x14ac:dyDescent="0.25">
      <c r="A104" s="2">
        <v>43995</v>
      </c>
      <c r="B104" s="97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4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5">
        <f t="shared" si="3"/>
        <v>1.0709201501229455</v>
      </c>
      <c r="R104" s="102">
        <f t="shared" si="4"/>
        <v>1.4711789515967062E-2</v>
      </c>
      <c r="S104" s="10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5">
        <f t="shared" si="3"/>
        <v>1.0613897280966769</v>
      </c>
      <c r="R105" s="102">
        <f t="shared" si="4"/>
        <v>1.5153694912003069E-2</v>
      </c>
      <c r="S105" s="10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5">
        <f t="shared" si="3"/>
        <v>1.0434931116930433</v>
      </c>
      <c r="R106" s="102">
        <f t="shared" si="4"/>
        <v>1.4884917535719208E-2</v>
      </c>
      <c r="S106" s="10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5">
        <f t="shared" si="3"/>
        <v>1.0254228041462086</v>
      </c>
      <c r="R107" s="102">
        <f t="shared" si="4"/>
        <v>1.5152180596424964E-2</v>
      </c>
      <c r="S107" s="10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5">
        <f t="shared" si="3"/>
        <v>1.0177697382421791</v>
      </c>
      <c r="R108" s="102">
        <f t="shared" si="4"/>
        <v>1.4758759093569697E-2</v>
      </c>
      <c r="S108" s="10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5">
        <f t="shared" si="3"/>
        <v>1.0598013591217983</v>
      </c>
      <c r="R109" s="102">
        <f t="shared" si="4"/>
        <v>1.4730282060620777E-2</v>
      </c>
      <c r="S109" s="10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5">
        <f t="shared" si="3"/>
        <v>1.0659958567623558</v>
      </c>
      <c r="R110" s="102">
        <f t="shared" si="4"/>
        <v>1.3795717263596741E-2</v>
      </c>
      <c r="S110" s="10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5">
        <f t="shared" si="3"/>
        <v>1.0095317416250231</v>
      </c>
      <c r="R111" s="102">
        <f t="shared" si="4"/>
        <v>1.3862106603601964E-2</v>
      </c>
      <c r="S111" s="10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5">
        <f t="shared" si="3"/>
        <v>1.0274085617380144</v>
      </c>
      <c r="R112" s="102">
        <f t="shared" si="4"/>
        <v>1.3870933929632089E-2</v>
      </c>
      <c r="S112" s="10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5">
        <f t="shared" si="3"/>
        <v>1.0836902212705211</v>
      </c>
      <c r="R113" s="102">
        <f t="shared" si="4"/>
        <v>1.3657957244655582E-2</v>
      </c>
      <c r="S113" s="10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0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5">
        <f t="shared" si="3"/>
        <v>1.0750041165815907</v>
      </c>
      <c r="R114" s="102">
        <f t="shared" si="4"/>
        <v>1.3396448239589135E-2</v>
      </c>
      <c r="S114" s="10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5">
        <f t="shared" si="3"/>
        <v>1.0951213908248449</v>
      </c>
      <c r="R115" s="102">
        <f t="shared" si="4"/>
        <v>1.3462161604854627E-2</v>
      </c>
      <c r="S115" s="10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5">
        <f t="shared" si="3"/>
        <v>1.0453178543954122</v>
      </c>
      <c r="R116" s="102">
        <f t="shared" si="4"/>
        <v>1.4350430208871728E-2</v>
      </c>
      <c r="S116" s="10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5">
        <f t="shared" si="3"/>
        <v>1.055261925469994</v>
      </c>
      <c r="R117" s="102">
        <f t="shared" si="4"/>
        <v>1.4479095270733379E-2</v>
      </c>
      <c r="S117" s="102">
        <f t="shared" si="5"/>
        <v>2.1393852881123176E-2</v>
      </c>
    </row>
    <row r="118" spans="1:19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5">
        <f t="shared" si="3"/>
        <v>1.0486274012553096</v>
      </c>
      <c r="R118" s="102">
        <f t="shared" si="4"/>
        <v>1.4888882784385903E-2</v>
      </c>
      <c r="S118" s="10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5">
        <f t="shared" si="3"/>
        <v>1.0367593712212819</v>
      </c>
      <c r="R119" s="102">
        <f t="shared" si="4"/>
        <v>1.4243118044832543E-2</v>
      </c>
      <c r="S119" s="102">
        <f t="shared" si="5"/>
        <v>2.057297315335458E-2</v>
      </c>
    </row>
    <row r="120" spans="1:19" x14ac:dyDescent="0.25">
      <c r="A120" s="2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5">
        <f t="shared" si="3"/>
        <v>1.0110216934919525</v>
      </c>
      <c r="R120" s="102">
        <f t="shared" si="4"/>
        <v>1.4245745527349264E-2</v>
      </c>
      <c r="S120" s="10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5">
        <f t="shared" si="3"/>
        <v>0.9986733575589779</v>
      </c>
      <c r="R121" s="102">
        <f t="shared" si="4"/>
        <v>1.4334420028370206E-2</v>
      </c>
      <c r="S121" s="102">
        <f t="shared" si="5"/>
        <v>2.0254145358747869E-2</v>
      </c>
    </row>
    <row r="122" spans="1:19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5">
        <f t="shared" si="3"/>
        <v>1.0018482153170845</v>
      </c>
      <c r="R122" s="102">
        <f t="shared" si="4"/>
        <v>1.4258281325012001E-2</v>
      </c>
      <c r="S122" s="102">
        <f t="shared" si="5"/>
        <v>2.0105064214176228E-2</v>
      </c>
    </row>
    <row r="123" spans="1:19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5">
        <f t="shared" si="3"/>
        <v>1.0079557246627464</v>
      </c>
      <c r="R123" s="102">
        <f t="shared" si="4"/>
        <v>1.4308132557924859E-2</v>
      </c>
      <c r="S123" s="102">
        <f t="shared" si="5"/>
        <v>1.9802404884116612E-2</v>
      </c>
    </row>
    <row r="124" spans="1:19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4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5">
        <f t="shared" ref="Q124:Q133" si="6">AVERAGE(B118:B124)/AVERAGE(B117:B123)</f>
        <v>0.99765499885609688</v>
      </c>
      <c r="R124" s="102">
        <f t="shared" si="4"/>
        <v>1.4024967524604241E-2</v>
      </c>
      <c r="S124" s="102">
        <f t="shared" si="5"/>
        <v>1.9742807682796144E-2</v>
      </c>
    </row>
    <row r="125" spans="1:19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4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2">
        <f t="shared" si="4"/>
        <v>1.4212276988206833E-2</v>
      </c>
      <c r="S125" s="102">
        <f t="shared" si="5"/>
        <v>1.9648163871789429E-2</v>
      </c>
    </row>
    <row r="126" spans="1:19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4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2">
        <f t="shared" si="4"/>
        <v>1.4149067542960001E-2</v>
      </c>
      <c r="S126" s="102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2">
        <f t="shared" si="4"/>
        <v>1.41070330120976E-2</v>
      </c>
      <c r="S127" s="10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2">
        <f t="shared" si="4"/>
        <v>1.4266784452296819E-2</v>
      </c>
      <c r="S128" s="10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4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2">
        <f t="shared" si="4"/>
        <v>1.4269916209433882E-2</v>
      </c>
      <c r="S129" s="10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2">
        <f t="shared" si="4"/>
        <v>1.3243178362807074E-2</v>
      </c>
      <c r="S130" s="10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2">
        <f t="shared" si="4"/>
        <v>1.3483499420170214E-2</v>
      </c>
      <c r="S131" s="10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2">
        <f t="shared" si="4"/>
        <v>1.3225416949664176E-2</v>
      </c>
      <c r="S132" s="10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2">
        <f t="shared" si="4"/>
        <v>1.3573908546945408E-2</v>
      </c>
      <c r="S133" s="102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2">
        <f t="shared" si="4"/>
        <v>1.3453797298506128E-2</v>
      </c>
      <c r="S134" s="10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2">
        <f t="shared" si="4"/>
        <v>1.3392547359655818E-2</v>
      </c>
      <c r="S135" s="10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2">
        <f t="shared" si="4"/>
        <v>1.3052175362560427E-2</v>
      </c>
      <c r="S136" s="102">
        <f t="shared" si="5"/>
        <v>1.8441885570349047E-2</v>
      </c>
    </row>
    <row r="137" spans="1:19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2">
        <f t="shared" si="4"/>
        <v>1.2609117361784675E-2</v>
      </c>
      <c r="S137" s="102">
        <f t="shared" si="5"/>
        <v>1.8399937272941116E-2</v>
      </c>
    </row>
    <row r="138" spans="1:19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5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2">
        <f t="shared" si="4"/>
        <v>1.2221017774675913E-2</v>
      </c>
      <c r="S138" s="10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4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2">
        <f t="shared" si="4"/>
        <v>1.2157157821744199E-2</v>
      </c>
      <c r="S139" s="10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2">
        <f t="shared" si="4"/>
        <v>1.2262612140277292E-2</v>
      </c>
      <c r="S140" s="102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2">
        <f t="shared" si="4"/>
        <v>1.2220105153073649E-2</v>
      </c>
      <c r="S141" s="10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6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2">
        <f t="shared" ref="R142:R147" si="10">G142/(C142-E142-F142)</f>
        <v>1.2175602281899393E-2</v>
      </c>
      <c r="S142" s="10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6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2">
        <f t="shared" si="10"/>
        <v>1.1791312077597814E-2</v>
      </c>
      <c r="S143" s="102">
        <f t="shared" ref="S143:S179" si="11">E143/C143</f>
        <v>1.8238195912614517E-2</v>
      </c>
    </row>
    <row r="144" spans="1:19" x14ac:dyDescent="0.25">
      <c r="A144" s="2">
        <v>44035</v>
      </c>
      <c r="B144" s="68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2">
        <f t="shared" si="10"/>
        <v>1.1429930644232455E-2</v>
      </c>
      <c r="S144" s="102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2">
        <f t="shared" si="10"/>
        <v>1.1549019844964991E-2</v>
      </c>
      <c r="S145" s="102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2">
        <f t="shared" si="10"/>
        <v>1.1539865525240512E-2</v>
      </c>
      <c r="S146" s="102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2">
        <f t="shared" si="10"/>
        <v>1.1412087848942112E-2</v>
      </c>
      <c r="S147" s="102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02">
        <f t="shared" ref="R148:R169" si="13">G148/(C148-E148-F148)</f>
        <v>1.1223872572081458E-2</v>
      </c>
      <c r="S148" s="102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9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2">
        <f t="shared" si="13"/>
        <v>1.1091614133142696E-2</v>
      </c>
      <c r="S149" s="102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2">
        <f t="shared" si="13"/>
        <v>1.1113213895197241E-2</v>
      </c>
      <c r="S150" s="102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2">
        <f t="shared" si="13"/>
        <v>1.0962700329084777E-2</v>
      </c>
      <c r="S151" s="102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2">
        <f t="shared" si="13"/>
        <v>1.0902734571741771E-2</v>
      </c>
      <c r="S152" s="102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2">
        <f t="shared" si="13"/>
        <v>1.0854399014636118E-2</v>
      </c>
      <c r="S153" s="102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2">
        <f t="shared" si="13"/>
        <v>1.0395437973263533E-2</v>
      </c>
      <c r="S154" s="102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2">
        <f t="shared" si="13"/>
        <v>1.0569561501061552E-2</v>
      </c>
      <c r="S155" s="102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98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2">
        <f t="shared" si="13"/>
        <v>1.0718599033816426E-2</v>
      </c>
      <c r="S156" s="102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2">
        <f t="shared" si="13"/>
        <v>1.0443439224152702E-2</v>
      </c>
      <c r="S157" s="102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2">
        <f t="shared" si="13"/>
        <v>1.0319361442887101E-2</v>
      </c>
      <c r="S158" s="102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2">
        <f t="shared" si="13"/>
        <v>1.0510144362075693E-2</v>
      </c>
      <c r="S159" s="102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2">
        <f t="shared" si="13"/>
        <v>2.2358177406630049E-2</v>
      </c>
      <c r="S160" s="102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9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2">
        <f t="shared" si="13"/>
        <v>2.3386482165005454E-2</v>
      </c>
      <c r="S161" s="102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06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06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2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96">
        <v>223531</v>
      </c>
      <c r="G169" s="75">
        <v>1749</v>
      </c>
      <c r="H169" s="75">
        <v>13483</v>
      </c>
      <c r="I169" s="75">
        <f t="shared" ref="I169:I176" si="21">I168+H169</f>
        <v>994942</v>
      </c>
      <c r="J169" s="107">
        <f t="shared" si="14"/>
        <v>1116.6300000000047</v>
      </c>
      <c r="K169" s="107">
        <f t="shared" si="19"/>
        <v>557198.37</v>
      </c>
      <c r="L169" s="75">
        <v>558315</v>
      </c>
      <c r="M169" s="75">
        <v>1157</v>
      </c>
      <c r="N169" s="75">
        <v>76226</v>
      </c>
      <c r="O169" s="75">
        <v>180483</v>
      </c>
      <c r="P169" s="75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9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9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9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96">
        <v>245781</v>
      </c>
      <c r="G173" s="75">
        <v>1853</v>
      </c>
      <c r="H173" s="75">
        <v>21032</v>
      </c>
      <c r="I173" s="75">
        <f t="shared" si="21"/>
        <v>1073719</v>
      </c>
      <c r="J173" s="107">
        <f t="shared" si="14"/>
        <v>1201.0119999999879</v>
      </c>
      <c r="K173" s="107">
        <f t="shared" si="19"/>
        <v>599304.98800000001</v>
      </c>
      <c r="L173" s="75">
        <v>600506</v>
      </c>
      <c r="M173" s="75">
        <v>1175</v>
      </c>
      <c r="N173" s="75">
        <v>82187</v>
      </c>
      <c r="O173" s="75">
        <v>201933</v>
      </c>
      <c r="P173" s="7">
        <f t="shared" si="23"/>
        <v>43748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96">
        <v>251400</v>
      </c>
      <c r="G174" s="75">
        <v>1907</v>
      </c>
      <c r="H174" s="75">
        <v>18837</v>
      </c>
      <c r="I174" s="75">
        <f t="shared" si="21"/>
        <v>1092556</v>
      </c>
      <c r="J174" s="107">
        <f t="shared" si="14"/>
        <v>1220.3220000000438</v>
      </c>
      <c r="K174" s="107">
        <f t="shared" si="19"/>
        <v>608940.67799999996</v>
      </c>
      <c r="L174" s="75">
        <v>610161</v>
      </c>
      <c r="M174" s="75">
        <v>1178</v>
      </c>
      <c r="N174" s="75">
        <v>83443</v>
      </c>
      <c r="O174" s="75">
        <v>205996</v>
      </c>
      <c r="P174" s="7">
        <f t="shared" si="23"/>
        <v>46185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9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>C175-O175-N175-M175</f>
        <v>47516</v>
      </c>
      <c r="Q175" s="4"/>
      <c r="R175" s="4"/>
      <c r="S175" s="6">
        <f t="shared" si="11"/>
        <v>2.041186132560192E-2</v>
      </c>
    </row>
    <row r="176" spans="1:19" x14ac:dyDescent="0.25">
      <c r="A176" s="2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4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>C176-O176-N176-M176</f>
        <v>50739</v>
      </c>
      <c r="S176" s="6">
        <f t="shared" si="11"/>
        <v>2.0990859784476738E-2</v>
      </c>
    </row>
    <row r="177" spans="1:19" s="110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>E176+D177</f>
        <v>7563</v>
      </c>
      <c r="F177" s="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>C177-O177-N177-M177</f>
        <v>51790</v>
      </c>
      <c r="Q177" s="111"/>
      <c r="S177" s="110">
        <f t="shared" si="11"/>
        <v>2.1029479643419217E-2</v>
      </c>
    </row>
    <row r="178" spans="1:19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7">
        <f t="shared" si="19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>C178-O178-N178-M178</f>
        <v>54117</v>
      </c>
      <c r="S178" s="6">
        <f t="shared" si="11"/>
        <v>2.1175726927939318E-2</v>
      </c>
    </row>
    <row r="179" spans="1:19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4">
        <v>274458</v>
      </c>
      <c r="G179" s="4">
        <v>2075</v>
      </c>
      <c r="H179" s="4">
        <v>24067</v>
      </c>
      <c r="I179" s="4">
        <f>I178+H179</f>
        <v>1196878</v>
      </c>
      <c r="J179" s="7">
        <f t="shared" si="14"/>
        <v>1326.4579999999842</v>
      </c>
      <c r="K179" s="7">
        <f t="shared" si="19"/>
        <v>661902.54200000002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>C179-O179-N179-M179</f>
        <v>56457</v>
      </c>
      <c r="S179" s="6">
        <f t="shared" si="11"/>
        <v>2.1167944632019604E-2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272"/>
  <sheetViews>
    <sheetView tabSelected="1" zoomScale="87" zoomScaleNormal="87" workbookViewId="0">
      <pane ySplit="1" topLeftCell="A4252" activePane="bottomLeft" state="frozen"/>
      <selection activeCell="D2374" sqref="A1:D2374"/>
      <selection pane="bottomLeft" activeCell="C4273" sqref="C4273"/>
    </sheetView>
  </sheetViews>
  <sheetFormatPr baseColWidth="10" defaultRowHeight="15" x14ac:dyDescent="0.25"/>
  <cols>
    <col min="1" max="1" width="22.7109375" style="101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01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01" t="s">
        <v>22</v>
      </c>
      <c r="B2" s="27">
        <v>43893</v>
      </c>
      <c r="C2" s="4">
        <v>0</v>
      </c>
      <c r="D2" s="4">
        <v>0</v>
      </c>
    </row>
    <row r="3" spans="1:5" x14ac:dyDescent="0.25">
      <c r="A3" s="5" t="s">
        <v>35</v>
      </c>
      <c r="B3" s="27">
        <v>43893</v>
      </c>
      <c r="C3" s="4">
        <v>0</v>
      </c>
      <c r="D3" s="4">
        <v>0</v>
      </c>
    </row>
    <row r="4" spans="1:5" x14ac:dyDescent="0.25">
      <c r="A4" s="5" t="s">
        <v>21</v>
      </c>
      <c r="B4" s="27">
        <v>43893</v>
      </c>
      <c r="C4" s="4">
        <v>0</v>
      </c>
      <c r="D4" s="4">
        <v>0</v>
      </c>
    </row>
    <row r="5" spans="1:5" x14ac:dyDescent="0.25">
      <c r="A5" s="5" t="s">
        <v>36</v>
      </c>
      <c r="B5" s="27">
        <v>43893</v>
      </c>
      <c r="C5" s="4">
        <v>0</v>
      </c>
      <c r="D5" s="4">
        <v>0</v>
      </c>
    </row>
    <row r="6" spans="1:5" x14ac:dyDescent="0.25">
      <c r="A6" s="5" t="s">
        <v>20</v>
      </c>
      <c r="B6" s="27">
        <v>43893</v>
      </c>
      <c r="C6" s="4">
        <v>1</v>
      </c>
      <c r="D6" s="4">
        <v>1</v>
      </c>
    </row>
    <row r="7" spans="1:5" x14ac:dyDescent="0.25">
      <c r="A7" s="5" t="s">
        <v>27</v>
      </c>
      <c r="B7" s="27">
        <v>43893</v>
      </c>
      <c r="C7" s="4">
        <v>0</v>
      </c>
      <c r="D7" s="4">
        <v>0</v>
      </c>
    </row>
    <row r="8" spans="1:5" x14ac:dyDescent="0.25">
      <c r="A8" s="5" t="s">
        <v>37</v>
      </c>
      <c r="B8" s="27">
        <v>43893</v>
      </c>
      <c r="C8" s="4">
        <v>0</v>
      </c>
      <c r="D8" s="4">
        <v>0</v>
      </c>
    </row>
    <row r="9" spans="1:5" x14ac:dyDescent="0.25">
      <c r="A9" s="5" t="s">
        <v>38</v>
      </c>
      <c r="B9" s="27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7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7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7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7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7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7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7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7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7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7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7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7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7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7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7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7">
        <v>43893</v>
      </c>
      <c r="C25" s="4">
        <v>0</v>
      </c>
      <c r="D25" s="4">
        <v>0</v>
      </c>
    </row>
    <row r="26" spans="1:4" x14ac:dyDescent="0.25">
      <c r="A26" s="101" t="s">
        <v>22</v>
      </c>
      <c r="B26" s="27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7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7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7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7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7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7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7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7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7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7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7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7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7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7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7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7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7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7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7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7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7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7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7">
        <v>43894</v>
      </c>
      <c r="C49" s="4">
        <v>0</v>
      </c>
      <c r="D49" s="4">
        <v>0</v>
      </c>
    </row>
    <row r="50" spans="1:4" x14ac:dyDescent="0.25">
      <c r="A50" s="101" t="s">
        <v>22</v>
      </c>
      <c r="B50" s="27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7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7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7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7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7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7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7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7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7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7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7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7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7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7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7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7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7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7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7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7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7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7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7">
        <v>43895</v>
      </c>
      <c r="C73" s="4">
        <v>0</v>
      </c>
      <c r="D73" s="4">
        <v>0</v>
      </c>
    </row>
    <row r="74" spans="1:4" x14ac:dyDescent="0.25">
      <c r="A74" s="101" t="s">
        <v>22</v>
      </c>
      <c r="B74" s="27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7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7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7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7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7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7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7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7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7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7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7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7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7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7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7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7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7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7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7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7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7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7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7">
        <v>43896</v>
      </c>
      <c r="C97" s="4">
        <v>0</v>
      </c>
      <c r="D97" s="4">
        <v>0</v>
      </c>
    </row>
    <row r="98" spans="1:5" x14ac:dyDescent="0.25">
      <c r="A98" s="101" t="s">
        <v>22</v>
      </c>
      <c r="B98" s="27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7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7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7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7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7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7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7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7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7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7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7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7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7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7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7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7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7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7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7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7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7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7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7">
        <v>43897</v>
      </c>
      <c r="C121" s="4">
        <v>0</v>
      </c>
      <c r="D121" s="4">
        <v>0</v>
      </c>
    </row>
    <row r="122" spans="1:4" x14ac:dyDescent="0.25">
      <c r="A122" s="101" t="s">
        <v>22</v>
      </c>
      <c r="B122" s="27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7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7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7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7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7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7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7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7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7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7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7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7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7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7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7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7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7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7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7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7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7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7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7">
        <v>43898</v>
      </c>
      <c r="C145" s="4">
        <v>0</v>
      </c>
      <c r="D145" s="4">
        <v>0</v>
      </c>
    </row>
    <row r="146" spans="1:4" x14ac:dyDescent="0.25">
      <c r="A146" s="101" t="s">
        <v>22</v>
      </c>
      <c r="B146" s="27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7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7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7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7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7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7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7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7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7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7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7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7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7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7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7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7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7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7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7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7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7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7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7">
        <v>43899</v>
      </c>
      <c r="C169" s="4">
        <v>0</v>
      </c>
      <c r="D169" s="4">
        <v>0</v>
      </c>
    </row>
    <row r="170" spans="1:4" x14ac:dyDescent="0.25">
      <c r="A170" s="101" t="s">
        <v>22</v>
      </c>
      <c r="B170" s="27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7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7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7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7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7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7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7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7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7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7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7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7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7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7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7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7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7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7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7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7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7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7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7">
        <v>43900</v>
      </c>
      <c r="C193" s="4">
        <v>0</v>
      </c>
      <c r="D193" s="4">
        <v>0</v>
      </c>
    </row>
    <row r="194" spans="1:4" x14ac:dyDescent="0.25">
      <c r="A194" s="101" t="s">
        <v>22</v>
      </c>
      <c r="B194" s="27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7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7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7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7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7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7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7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7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7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7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7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7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7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7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7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7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7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7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7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7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7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7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7">
        <v>43901</v>
      </c>
      <c r="C217" s="4">
        <v>0</v>
      </c>
      <c r="D217" s="4">
        <v>0</v>
      </c>
    </row>
    <row r="218" spans="1:4" x14ac:dyDescent="0.25">
      <c r="A218" s="101" t="s">
        <v>22</v>
      </c>
      <c r="B218" s="27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7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7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7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7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7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7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7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7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7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7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7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7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7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7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7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7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7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7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7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7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7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7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7">
        <v>43902</v>
      </c>
      <c r="C241" s="4">
        <v>0</v>
      </c>
      <c r="D241" s="4">
        <v>0</v>
      </c>
    </row>
    <row r="242" spans="1:5" x14ac:dyDescent="0.25">
      <c r="A242" s="101" t="s">
        <v>22</v>
      </c>
      <c r="B242" s="27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7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7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7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7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7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7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7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7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7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7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7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7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7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7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7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7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7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7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7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7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7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7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7">
        <v>43903</v>
      </c>
      <c r="C265" s="4">
        <v>0</v>
      </c>
      <c r="D265" s="4">
        <v>0</v>
      </c>
    </row>
    <row r="266" spans="1:4" x14ac:dyDescent="0.25">
      <c r="A266" s="101" t="s">
        <v>22</v>
      </c>
      <c r="B266" s="27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7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7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7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7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7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7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7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7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7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7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7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7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7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7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7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7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7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7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7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7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7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7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7">
        <v>43904</v>
      </c>
      <c r="C289" s="4">
        <v>0</v>
      </c>
      <c r="D289" s="4">
        <v>0</v>
      </c>
    </row>
    <row r="290" spans="1:4" x14ac:dyDescent="0.25">
      <c r="A290" s="101" t="s">
        <v>22</v>
      </c>
      <c r="B290" s="27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7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7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7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7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7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7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7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7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7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7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7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7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7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7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7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7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7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7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7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7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7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7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7">
        <v>43905</v>
      </c>
      <c r="C313" s="4">
        <v>0</v>
      </c>
      <c r="D313" s="4">
        <v>0</v>
      </c>
    </row>
    <row r="314" spans="1:4" x14ac:dyDescent="0.25">
      <c r="A314" s="101" t="s">
        <v>22</v>
      </c>
      <c r="B314" s="27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7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7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7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7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7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7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7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7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7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7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7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7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7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7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7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7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7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7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7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7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7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7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7">
        <v>43906</v>
      </c>
      <c r="C337" s="4">
        <v>0</v>
      </c>
      <c r="D337" s="4">
        <v>0</v>
      </c>
    </row>
    <row r="338" spans="1:4" x14ac:dyDescent="0.25">
      <c r="A338" s="101" t="s">
        <v>22</v>
      </c>
      <c r="B338" s="27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7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7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7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7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7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7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7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7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7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7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7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7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7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7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7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7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7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7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7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7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7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7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7">
        <v>43907</v>
      </c>
      <c r="C361" s="4">
        <v>0</v>
      </c>
      <c r="D361" s="4">
        <v>0</v>
      </c>
    </row>
    <row r="362" spans="1:5" x14ac:dyDescent="0.25">
      <c r="A362" s="101" t="s">
        <v>22</v>
      </c>
      <c r="B362" s="27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7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7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7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7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7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7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7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7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7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7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7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7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7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7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7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7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7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7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7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7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7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7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7">
        <v>43908</v>
      </c>
      <c r="C385" s="4">
        <v>0</v>
      </c>
      <c r="D385" s="4">
        <v>0</v>
      </c>
    </row>
    <row r="386" spans="1:4" x14ac:dyDescent="0.25">
      <c r="A386" s="101" t="s">
        <v>22</v>
      </c>
      <c r="B386" s="27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7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7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7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7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7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7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7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7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7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7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7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7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7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7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7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7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7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7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7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7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7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7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7">
        <v>43909</v>
      </c>
      <c r="C409" s="4">
        <v>1</v>
      </c>
      <c r="D409" s="4">
        <v>1</v>
      </c>
    </row>
    <row r="410" spans="1:4" x14ac:dyDescent="0.25">
      <c r="A410" s="101" t="s">
        <v>22</v>
      </c>
      <c r="B410" s="27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7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7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7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7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7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7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7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7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7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7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7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7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7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7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7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7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7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7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7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7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7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7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7">
        <v>43910</v>
      </c>
      <c r="C433" s="4">
        <v>0</v>
      </c>
      <c r="D433" s="4">
        <v>1</v>
      </c>
    </row>
    <row r="434" spans="1:5" x14ac:dyDescent="0.25">
      <c r="A434" s="101" t="s">
        <v>22</v>
      </c>
      <c r="B434" s="27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7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7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7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7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7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7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7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7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7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7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7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7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7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7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7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7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7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7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7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7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7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7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7">
        <v>43911</v>
      </c>
      <c r="C457" s="4">
        <v>1</v>
      </c>
      <c r="D457" s="4">
        <v>2</v>
      </c>
    </row>
    <row r="458" spans="1:4" x14ac:dyDescent="0.25">
      <c r="A458" s="101" t="s">
        <v>22</v>
      </c>
      <c r="B458" s="27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7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7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7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7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7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7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7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7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7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7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7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7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7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7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7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7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7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7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7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7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7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7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7">
        <v>43912</v>
      </c>
      <c r="C481" s="4">
        <v>5</v>
      </c>
      <c r="D481" s="4">
        <v>7</v>
      </c>
    </row>
    <row r="482" spans="1:4" x14ac:dyDescent="0.25">
      <c r="A482" s="101" t="s">
        <v>22</v>
      </c>
      <c r="B482" s="27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7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7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7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7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7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7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7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7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7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7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7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7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7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7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7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7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7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7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7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7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7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7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7">
        <v>43913</v>
      </c>
      <c r="C505" s="4">
        <v>0</v>
      </c>
      <c r="D505" s="4">
        <v>7</v>
      </c>
    </row>
    <row r="506" spans="1:5" x14ac:dyDescent="0.25">
      <c r="A506" s="101" t="s">
        <v>22</v>
      </c>
      <c r="B506" s="27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7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7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7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7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7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7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7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7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7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7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7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7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7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7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7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7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7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7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7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7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7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7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7">
        <v>43914</v>
      </c>
      <c r="C529" s="4">
        <v>0</v>
      </c>
      <c r="D529" s="4">
        <v>7</v>
      </c>
    </row>
    <row r="530" spans="1:5" x14ac:dyDescent="0.25">
      <c r="A530" s="101" t="s">
        <v>22</v>
      </c>
      <c r="B530" s="27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7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7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7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7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7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7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7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7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7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7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7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7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7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7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7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7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7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7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7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7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7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7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7">
        <v>43915</v>
      </c>
      <c r="C553" s="4">
        <v>2</v>
      </c>
      <c r="D553" s="4">
        <v>9</v>
      </c>
    </row>
    <row r="554" spans="1:5" x14ac:dyDescent="0.25">
      <c r="A554" s="101" t="s">
        <v>22</v>
      </c>
      <c r="B554" s="27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7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7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7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7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7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7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7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7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7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7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7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7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7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7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7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7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7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7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7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7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7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7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7">
        <v>43916</v>
      </c>
      <c r="C577" s="4">
        <v>0</v>
      </c>
      <c r="D577" s="4">
        <v>9</v>
      </c>
    </row>
    <row r="578" spans="1:5" x14ac:dyDescent="0.25">
      <c r="A578" s="101" t="s">
        <v>22</v>
      </c>
      <c r="B578" s="27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7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7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7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7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7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7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7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7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7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7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7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7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7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7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7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7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7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7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7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7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7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7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7">
        <v>43917</v>
      </c>
      <c r="C601" s="4">
        <v>6</v>
      </c>
      <c r="D601" s="4">
        <v>15</v>
      </c>
    </row>
    <row r="602" spans="1:5" x14ac:dyDescent="0.25">
      <c r="A602" s="101" t="s">
        <v>22</v>
      </c>
      <c r="B602" s="27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7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7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7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7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7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7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7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7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7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7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7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7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7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7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7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7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7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7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7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7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7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7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7">
        <v>43918</v>
      </c>
      <c r="C625" s="4">
        <v>0</v>
      </c>
      <c r="D625" s="4">
        <v>15</v>
      </c>
    </row>
    <row r="626" spans="1:5" x14ac:dyDescent="0.25">
      <c r="A626" s="101" t="s">
        <v>22</v>
      </c>
      <c r="B626" s="27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7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7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7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7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7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7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7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7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7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7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7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7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7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7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7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7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7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7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7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7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7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7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7">
        <v>43919</v>
      </c>
      <c r="C649" s="4">
        <v>0</v>
      </c>
      <c r="D649" s="4">
        <v>15</v>
      </c>
    </row>
    <row r="650" spans="1:5" x14ac:dyDescent="0.25">
      <c r="A650" s="101" t="s">
        <v>22</v>
      </c>
      <c r="B650" s="27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7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7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7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7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7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7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7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7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7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7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7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7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7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7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7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7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7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7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7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7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7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7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7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01" t="s">
        <v>22</v>
      </c>
      <c r="B674" s="27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7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7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7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7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7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7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7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7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7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7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7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7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7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7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7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7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7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7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7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7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7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7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7">
        <v>43921</v>
      </c>
      <c r="C697" s="4">
        <v>1</v>
      </c>
      <c r="D697" s="4">
        <v>16</v>
      </c>
    </row>
    <row r="698" spans="1:5" x14ac:dyDescent="0.25">
      <c r="A698" s="101" t="s">
        <v>22</v>
      </c>
      <c r="B698" s="27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7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7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7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7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7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7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7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7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7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7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7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7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7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7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7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7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7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7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7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7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7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7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7">
        <v>43922</v>
      </c>
      <c r="C721" s="4">
        <v>1</v>
      </c>
      <c r="D721" s="4">
        <v>17</v>
      </c>
    </row>
    <row r="722" spans="1:5" x14ac:dyDescent="0.25">
      <c r="A722" s="101" t="s">
        <v>22</v>
      </c>
      <c r="B722" s="27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7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7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7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7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7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7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7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7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7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7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7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7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7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7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7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7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7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7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7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7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7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7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7">
        <v>43923</v>
      </c>
      <c r="C745" s="4">
        <v>4</v>
      </c>
      <c r="D745" s="4">
        <v>21</v>
      </c>
    </row>
    <row r="746" spans="1:5" x14ac:dyDescent="0.25">
      <c r="A746" s="101" t="s">
        <v>22</v>
      </c>
      <c r="B746" s="27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7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7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7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7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7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7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7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7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7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7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7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7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7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7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7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7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7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7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7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7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7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7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7">
        <v>43924</v>
      </c>
      <c r="C769" s="4">
        <v>0</v>
      </c>
      <c r="D769" s="4">
        <v>21</v>
      </c>
    </row>
    <row r="770" spans="1:5" x14ac:dyDescent="0.25">
      <c r="A770" s="101" t="s">
        <v>22</v>
      </c>
      <c r="B770" s="27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7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7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7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7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7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7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7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7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7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7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7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7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7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7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7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7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7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7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7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7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7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7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7">
        <v>43925</v>
      </c>
      <c r="C793" s="4">
        <v>1</v>
      </c>
      <c r="D793" s="4">
        <v>22</v>
      </c>
    </row>
    <row r="794" spans="1:5" x14ac:dyDescent="0.25">
      <c r="A794" s="101" t="s">
        <v>22</v>
      </c>
      <c r="B794" s="27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7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7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7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7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7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7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7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7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7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7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7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7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7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7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7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7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7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7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7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7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7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7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7">
        <v>43926</v>
      </c>
      <c r="C817" s="4">
        <v>0</v>
      </c>
      <c r="D817" s="4">
        <v>22</v>
      </c>
    </row>
    <row r="818" spans="1:5" x14ac:dyDescent="0.25">
      <c r="A818" s="101" t="s">
        <v>22</v>
      </c>
      <c r="B818" s="27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7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7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7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7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7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7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7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7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7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7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7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7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7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7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7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7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7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7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7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7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7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7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7">
        <v>43927</v>
      </c>
      <c r="C841" s="4">
        <v>5</v>
      </c>
      <c r="D841" s="4">
        <v>27</v>
      </c>
    </row>
    <row r="842" spans="1:5" x14ac:dyDescent="0.25">
      <c r="A842" s="101" t="s">
        <v>22</v>
      </c>
      <c r="B842" s="27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7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7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7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7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7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7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7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7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7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7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7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7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7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7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7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7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7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7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7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7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7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7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7">
        <v>43928</v>
      </c>
      <c r="C865" s="4">
        <v>1</v>
      </c>
      <c r="D865" s="4">
        <v>28</v>
      </c>
    </row>
    <row r="866" spans="1:5" x14ac:dyDescent="0.25">
      <c r="A866" s="101" t="s">
        <v>22</v>
      </c>
      <c r="B866" s="27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7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7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7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7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7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7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7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7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7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7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7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7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7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7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7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7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7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7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7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7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7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7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7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01" t="s">
        <v>22</v>
      </c>
      <c r="B890" s="27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7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7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7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7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7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7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7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7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7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7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7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7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7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7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7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7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7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7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7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7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7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7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7">
        <v>43930</v>
      </c>
      <c r="C913" s="4">
        <v>1</v>
      </c>
      <c r="D913" s="4">
        <v>29</v>
      </c>
    </row>
    <row r="914" spans="1:5" x14ac:dyDescent="0.25">
      <c r="A914" s="101" t="s">
        <v>22</v>
      </c>
      <c r="B914" s="27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7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7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7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7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7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7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7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7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7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7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7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7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7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7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7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7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7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7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7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7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7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7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7">
        <v>43931</v>
      </c>
      <c r="C937" s="4">
        <v>0</v>
      </c>
      <c r="D937" s="4">
        <v>29</v>
      </c>
    </row>
    <row r="938" spans="1:5" x14ac:dyDescent="0.25">
      <c r="A938" s="101" t="s">
        <v>22</v>
      </c>
      <c r="B938" s="27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7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7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7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7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7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7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7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7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7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7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7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7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7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7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7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7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7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7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7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7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7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7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7">
        <v>43932</v>
      </c>
      <c r="C961" s="4">
        <v>1</v>
      </c>
      <c r="D961" s="4">
        <v>30</v>
      </c>
    </row>
    <row r="962" spans="1:5" x14ac:dyDescent="0.25">
      <c r="A962" s="101" t="s">
        <v>22</v>
      </c>
      <c r="B962" s="27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7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7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7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7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7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7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7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7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7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7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7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7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7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7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7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7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7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7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7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7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7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7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7">
        <v>43933</v>
      </c>
      <c r="C985" s="4">
        <v>0</v>
      </c>
      <c r="D985" s="4">
        <v>30</v>
      </c>
    </row>
    <row r="986" spans="1:5" x14ac:dyDescent="0.25">
      <c r="A986" s="101" t="s">
        <v>22</v>
      </c>
      <c r="B986" s="27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7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7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7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7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7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7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7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7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7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7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7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7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7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7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7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7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7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7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7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7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7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7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7">
        <v>43934</v>
      </c>
      <c r="C1009" s="4">
        <v>0</v>
      </c>
      <c r="D1009" s="4">
        <v>30</v>
      </c>
    </row>
    <row r="1010" spans="1:5" x14ac:dyDescent="0.25">
      <c r="A1010" s="101" t="s">
        <v>22</v>
      </c>
      <c r="B1010" s="27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7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7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7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7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7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7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7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7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7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7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7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7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7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7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7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7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7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7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7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7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7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7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7">
        <v>43935</v>
      </c>
      <c r="C1033" s="4">
        <v>0</v>
      </c>
      <c r="D1033" s="4">
        <v>30</v>
      </c>
    </row>
    <row r="1034" spans="1:5" x14ac:dyDescent="0.25">
      <c r="A1034" s="101" t="s">
        <v>22</v>
      </c>
      <c r="B1034" s="27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7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7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7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7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7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7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7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7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7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7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7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7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7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7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7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7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7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7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7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7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7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7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7">
        <v>43936</v>
      </c>
      <c r="C1057" s="4">
        <v>0</v>
      </c>
      <c r="D1057" s="4">
        <v>30</v>
      </c>
    </row>
    <row r="1058" spans="1:5" x14ac:dyDescent="0.25">
      <c r="A1058" s="101" t="s">
        <v>22</v>
      </c>
      <c r="B1058" s="27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7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7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7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7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7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7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7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7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7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7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7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7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7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7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7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7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7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7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7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7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7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7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7">
        <v>43937</v>
      </c>
      <c r="C1081" s="4">
        <v>0</v>
      </c>
      <c r="D1081" s="4">
        <v>30</v>
      </c>
    </row>
    <row r="1082" spans="1:5" x14ac:dyDescent="0.25">
      <c r="A1082" s="101" t="s">
        <v>22</v>
      </c>
      <c r="B1082" s="27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7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7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7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7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7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7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7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7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7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7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7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7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7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7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7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7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7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7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7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7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7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7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7">
        <v>43938</v>
      </c>
      <c r="C1105" s="4">
        <v>0</v>
      </c>
      <c r="D1105" s="4">
        <v>30</v>
      </c>
    </row>
    <row r="1106" spans="1:5" x14ac:dyDescent="0.25">
      <c r="A1106" s="101" t="s">
        <v>22</v>
      </c>
      <c r="B1106" s="27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7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7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7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7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7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7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7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7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7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7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7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7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7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7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7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7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7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7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7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7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7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7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7">
        <v>43939</v>
      </c>
      <c r="C1129" s="4">
        <v>0</v>
      </c>
      <c r="D1129" s="4">
        <v>30</v>
      </c>
    </row>
    <row r="1130" spans="1:5" x14ac:dyDescent="0.25">
      <c r="A1130" s="101" t="s">
        <v>22</v>
      </c>
      <c r="B1130" s="27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7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7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7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7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7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7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7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7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7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7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7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7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7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7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7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7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7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7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7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7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7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7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7">
        <v>43940</v>
      </c>
      <c r="C1153" s="4">
        <v>0</v>
      </c>
      <c r="D1153" s="4">
        <v>30</v>
      </c>
    </row>
    <row r="1154" spans="1:5" x14ac:dyDescent="0.25">
      <c r="A1154" s="101" t="s">
        <v>22</v>
      </c>
      <c r="B1154" s="27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7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7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7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7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7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7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7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7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7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7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7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7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7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7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7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7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7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7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7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7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7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7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7">
        <v>43941</v>
      </c>
      <c r="C1177" s="4">
        <v>1</v>
      </c>
      <c r="D1177" s="4">
        <v>31</v>
      </c>
    </row>
    <row r="1178" spans="1:5" x14ac:dyDescent="0.25">
      <c r="A1178" s="101" t="s">
        <v>22</v>
      </c>
      <c r="B1178" s="27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7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7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7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7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7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7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7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7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7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7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7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7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7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7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7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7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7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7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7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7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7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7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7">
        <v>43942</v>
      </c>
      <c r="C1201" s="4">
        <v>0</v>
      </c>
      <c r="D1201" s="4">
        <v>31</v>
      </c>
    </row>
    <row r="1202" spans="1:5" x14ac:dyDescent="0.25">
      <c r="A1202" s="101" t="s">
        <v>22</v>
      </c>
      <c r="B1202" s="27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7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7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7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7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7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7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7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7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7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7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7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7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7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7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7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7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7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7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7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7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7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7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7">
        <v>43943</v>
      </c>
      <c r="C1225" s="4">
        <v>4</v>
      </c>
      <c r="D1225" s="4">
        <v>35</v>
      </c>
    </row>
    <row r="1226" spans="1:5" x14ac:dyDescent="0.25">
      <c r="A1226" s="101" t="s">
        <v>22</v>
      </c>
      <c r="B1226" s="27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7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7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7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7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7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7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7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7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7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7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7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7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7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7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7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7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7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7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7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7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7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7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7">
        <v>43944</v>
      </c>
      <c r="C1249" s="4">
        <v>0</v>
      </c>
      <c r="D1249" s="4">
        <v>35</v>
      </c>
    </row>
    <row r="1250" spans="1:5" x14ac:dyDescent="0.25">
      <c r="A1250" s="101" t="s">
        <v>22</v>
      </c>
      <c r="B1250" s="27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7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7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7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7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7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7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7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7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7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7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7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7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7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7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7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7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7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7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7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7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7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7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7">
        <v>43945</v>
      </c>
      <c r="C1273" s="4">
        <v>-1</v>
      </c>
      <c r="D1273" s="4">
        <v>34</v>
      </c>
    </row>
    <row r="1274" spans="1:5" x14ac:dyDescent="0.25">
      <c r="A1274" s="101" t="s">
        <v>22</v>
      </c>
      <c r="B1274" s="27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7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7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7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7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7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7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7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7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7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7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7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7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7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7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7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7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7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7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7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7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7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7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7">
        <v>43946</v>
      </c>
      <c r="C1297" s="4">
        <v>0</v>
      </c>
      <c r="D1297" s="4">
        <v>34</v>
      </c>
    </row>
    <row r="1298" spans="1:5" x14ac:dyDescent="0.25">
      <c r="A1298" s="101" t="s">
        <v>22</v>
      </c>
      <c r="B1298" s="27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7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7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7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7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7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7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7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7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7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7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7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7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7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7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7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7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7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7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7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7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7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7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7">
        <v>43947</v>
      </c>
      <c r="C1321" s="4">
        <v>1</v>
      </c>
      <c r="D1321" s="4">
        <v>35</v>
      </c>
    </row>
    <row r="1322" spans="1:5" x14ac:dyDescent="0.25">
      <c r="A1322" s="101" t="s">
        <v>22</v>
      </c>
      <c r="B1322" s="27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7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7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7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7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7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7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7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7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7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7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7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7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7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7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7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7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7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7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7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7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7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7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7">
        <v>43948</v>
      </c>
      <c r="C1345" s="4">
        <v>0</v>
      </c>
      <c r="D1345" s="4">
        <v>35</v>
      </c>
    </row>
    <row r="1346" spans="1:5" x14ac:dyDescent="0.25">
      <c r="A1346" s="101" t="s">
        <v>22</v>
      </c>
      <c r="B1346" s="27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7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7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7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7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7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7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7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7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7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7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7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7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7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7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7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7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7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7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7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7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7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7">
        <v>43949</v>
      </c>
      <c r="C1368" s="4">
        <v>1</v>
      </c>
      <c r="D1368" s="4">
        <v>36</v>
      </c>
    </row>
    <row r="1369" spans="1:5" x14ac:dyDescent="0.25">
      <c r="A1369" s="101" t="s">
        <v>22</v>
      </c>
      <c r="B1369" s="27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7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7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7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7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7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7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7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7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7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7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7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7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7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7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7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7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7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7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7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7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7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7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7">
        <v>43950</v>
      </c>
      <c r="C1392" s="4">
        <v>0</v>
      </c>
      <c r="D1392" s="4">
        <v>36</v>
      </c>
    </row>
    <row r="1393" spans="1:5" x14ac:dyDescent="0.25">
      <c r="A1393" s="101" t="s">
        <v>22</v>
      </c>
      <c r="B1393" s="27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7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7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7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7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7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7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7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7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7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7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7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7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7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7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7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7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7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7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7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7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7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7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7">
        <v>43951</v>
      </c>
      <c r="C1416" s="4">
        <v>2</v>
      </c>
      <c r="D1416" s="4">
        <v>38</v>
      </c>
    </row>
    <row r="1417" spans="1:5" x14ac:dyDescent="0.25">
      <c r="A1417" s="101" t="s">
        <v>22</v>
      </c>
      <c r="B1417" s="27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7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7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7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7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7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7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7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7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7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7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7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7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7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7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7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7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7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7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7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7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7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7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7">
        <v>43952</v>
      </c>
      <c r="C1440" s="4">
        <v>0</v>
      </c>
      <c r="D1440" s="4">
        <v>38</v>
      </c>
    </row>
    <row r="1441" spans="1:5" x14ac:dyDescent="0.25">
      <c r="A1441" s="101" t="s">
        <v>22</v>
      </c>
      <c r="B1441" s="27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7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7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7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7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7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7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7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7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7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7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7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7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7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7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7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7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7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7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7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7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7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7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7">
        <v>43953</v>
      </c>
      <c r="C1464" s="4">
        <v>0</v>
      </c>
      <c r="D1464" s="4">
        <v>38</v>
      </c>
    </row>
    <row r="1465" spans="1:5" x14ac:dyDescent="0.25">
      <c r="A1465" s="101" t="s">
        <v>22</v>
      </c>
      <c r="B1465" s="27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7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7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7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7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7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7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7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7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7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7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7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7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7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7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7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7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7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7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7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7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7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7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7">
        <v>43954</v>
      </c>
      <c r="C1488" s="4">
        <v>0</v>
      </c>
      <c r="D1488" s="4">
        <v>38</v>
      </c>
    </row>
    <row r="1489" spans="1:5" x14ac:dyDescent="0.25">
      <c r="A1489" s="101" t="s">
        <v>22</v>
      </c>
      <c r="B1489" s="27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7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7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7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7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7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7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7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7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7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7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7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7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7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7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7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7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7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7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7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7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7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7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7">
        <v>43955</v>
      </c>
      <c r="C1512" s="4">
        <v>3</v>
      </c>
      <c r="D1512" s="4">
        <v>41</v>
      </c>
    </row>
    <row r="1513" spans="1:5" x14ac:dyDescent="0.25">
      <c r="A1513" s="101" t="s">
        <v>22</v>
      </c>
      <c r="B1513" s="27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7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7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7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7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7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7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7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7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7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7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7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7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7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7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7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7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7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7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7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7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7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7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7">
        <v>43956</v>
      </c>
      <c r="C1536" s="4">
        <v>0</v>
      </c>
      <c r="D1536" s="4">
        <v>41</v>
      </c>
    </row>
    <row r="1537" spans="1:5" x14ac:dyDescent="0.25">
      <c r="A1537" s="101" t="s">
        <v>22</v>
      </c>
      <c r="B1537" s="27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7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7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7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7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7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7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7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7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7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7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7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7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7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7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7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7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7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7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7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7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7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7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7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01" t="s">
        <v>22</v>
      </c>
      <c r="B1561" s="27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7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7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7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7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7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7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7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7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7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7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7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7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7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7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7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7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7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7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7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7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7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7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7">
        <v>43958</v>
      </c>
      <c r="C1584" s="4">
        <v>0</v>
      </c>
      <c r="D1584" s="4">
        <v>41</v>
      </c>
    </row>
    <row r="1585" spans="1:5" x14ac:dyDescent="0.25">
      <c r="A1585" s="101" t="s">
        <v>22</v>
      </c>
      <c r="B1585" s="27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7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7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7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7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7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7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7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7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7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7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7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7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7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7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7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7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7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7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7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7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7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7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7">
        <v>43959</v>
      </c>
      <c r="C1608" s="4">
        <v>0</v>
      </c>
      <c r="D1608" s="4">
        <v>41</v>
      </c>
    </row>
    <row r="1609" spans="1:5" x14ac:dyDescent="0.25">
      <c r="A1609" s="101" t="s">
        <v>22</v>
      </c>
      <c r="B1609" s="27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7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7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7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7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7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7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7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7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7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7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7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7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7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7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7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7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7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7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7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7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7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7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7">
        <v>43960</v>
      </c>
      <c r="C1632" s="4">
        <v>0</v>
      </c>
      <c r="D1632" s="4">
        <v>41</v>
      </c>
    </row>
    <row r="1633" spans="1:5" x14ac:dyDescent="0.25">
      <c r="A1633" s="101" t="s">
        <v>22</v>
      </c>
      <c r="B1633" s="27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7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7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7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7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7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7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7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7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7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7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7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7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7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7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7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7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7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7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7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7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7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7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7">
        <v>43961</v>
      </c>
      <c r="C1656" s="4">
        <v>0</v>
      </c>
      <c r="D1656" s="4">
        <v>41</v>
      </c>
    </row>
    <row r="1657" spans="1:5" x14ac:dyDescent="0.25">
      <c r="A1657" s="101" t="s">
        <v>22</v>
      </c>
      <c r="B1657" s="27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7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7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7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7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7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7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7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7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7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7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7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7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7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7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7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7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7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7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7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7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7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7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7">
        <v>43962</v>
      </c>
      <c r="C1680" s="4">
        <v>1</v>
      </c>
      <c r="D1680" s="4">
        <v>42</v>
      </c>
    </row>
    <row r="1681" spans="1:5" x14ac:dyDescent="0.25">
      <c r="A1681" s="101" t="s">
        <v>22</v>
      </c>
      <c r="B1681" s="27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7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7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7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7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7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7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7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7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7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7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7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7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7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7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7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7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7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7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7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7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7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7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7">
        <v>43963</v>
      </c>
      <c r="C1704" s="4">
        <v>0</v>
      </c>
      <c r="D1704" s="4">
        <v>42</v>
      </c>
    </row>
    <row r="1705" spans="1:5" x14ac:dyDescent="0.25">
      <c r="A1705" s="101" t="s">
        <v>22</v>
      </c>
      <c r="B1705" s="27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7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7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7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7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7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7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7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7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7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7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7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7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7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7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7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7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7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7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7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7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7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7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7">
        <v>43964</v>
      </c>
      <c r="C1728" s="4">
        <v>0</v>
      </c>
      <c r="D1728" s="4">
        <v>42</v>
      </c>
    </row>
    <row r="1729" spans="1:5" x14ac:dyDescent="0.25">
      <c r="A1729" s="101" t="s">
        <v>22</v>
      </c>
      <c r="B1729" s="27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7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7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7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7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7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7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7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7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7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7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7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7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7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7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7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7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7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7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7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7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7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7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7">
        <v>43965</v>
      </c>
      <c r="C1752" s="4">
        <v>0</v>
      </c>
      <c r="D1752" s="4">
        <v>42</v>
      </c>
    </row>
    <row r="1753" spans="1:5" x14ac:dyDescent="0.25">
      <c r="A1753" s="101" t="s">
        <v>22</v>
      </c>
      <c r="B1753" s="27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7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7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7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7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7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7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7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7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7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7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7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7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7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7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7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7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7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7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7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7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7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7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7">
        <v>43966</v>
      </c>
      <c r="C1776" s="4">
        <v>0</v>
      </c>
      <c r="D1776" s="4">
        <v>42</v>
      </c>
    </row>
    <row r="1777" spans="1:5" x14ac:dyDescent="0.25">
      <c r="A1777" s="101" t="s">
        <v>22</v>
      </c>
      <c r="B1777" s="27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7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7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7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7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7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7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7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7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7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7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7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7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7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7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7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7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7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7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7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7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7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7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7">
        <v>43967</v>
      </c>
      <c r="C1800" s="4">
        <v>0</v>
      </c>
      <c r="D1800" s="4">
        <v>42</v>
      </c>
    </row>
    <row r="1801" spans="1:5" x14ac:dyDescent="0.25">
      <c r="A1801" s="101" t="s">
        <v>22</v>
      </c>
      <c r="B1801" s="27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7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7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7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7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7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7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7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7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7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7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7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7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7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7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7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7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7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7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7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7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7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7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7">
        <v>43968</v>
      </c>
      <c r="C1824" s="4">
        <v>0</v>
      </c>
      <c r="D1824" s="4">
        <v>42</v>
      </c>
    </row>
    <row r="1825" spans="1:5" x14ac:dyDescent="0.25">
      <c r="A1825" s="101" t="s">
        <v>22</v>
      </c>
      <c r="B1825" s="27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7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7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7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7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7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7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7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7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7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7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7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7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7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7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7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7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7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7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7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7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7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7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7">
        <v>43969</v>
      </c>
      <c r="C1848" s="4">
        <v>0</v>
      </c>
      <c r="D1848" s="4">
        <v>42</v>
      </c>
    </row>
    <row r="1849" spans="1:5" x14ac:dyDescent="0.25">
      <c r="A1849" s="101" t="s">
        <v>22</v>
      </c>
      <c r="B1849" s="27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7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7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7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7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7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7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7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7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7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7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7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7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7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7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7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7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7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7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7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7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7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7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7">
        <v>43970</v>
      </c>
      <c r="C1872" s="4">
        <v>0</v>
      </c>
      <c r="D1872" s="4">
        <v>42</v>
      </c>
    </row>
    <row r="1873" spans="1:5" x14ac:dyDescent="0.25">
      <c r="A1873" s="101" t="s">
        <v>22</v>
      </c>
      <c r="B1873" s="27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7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7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7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7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7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7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7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7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7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7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7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7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7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7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7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7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7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7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7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7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7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7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7">
        <v>43971</v>
      </c>
      <c r="C1896" s="4">
        <v>0</v>
      </c>
      <c r="D1896" s="4">
        <v>42</v>
      </c>
    </row>
    <row r="1897" spans="1:5" x14ac:dyDescent="0.25">
      <c r="A1897" s="101" t="s">
        <v>22</v>
      </c>
      <c r="B1897" s="27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7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7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7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7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7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7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7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7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7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7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7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7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7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7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7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7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7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7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7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7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7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7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7">
        <v>43972</v>
      </c>
      <c r="C1920" s="4">
        <v>1</v>
      </c>
      <c r="D1920" s="4">
        <v>43</v>
      </c>
    </row>
    <row r="1921" spans="1:5" x14ac:dyDescent="0.25">
      <c r="A1921" s="101" t="s">
        <v>22</v>
      </c>
      <c r="B1921" s="27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7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7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7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7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7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7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7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7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7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7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7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7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7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7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7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7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7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7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7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7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7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7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7">
        <v>43973</v>
      </c>
      <c r="C1944" s="4">
        <v>0</v>
      </c>
      <c r="D1944" s="4">
        <v>43</v>
      </c>
    </row>
    <row r="1945" spans="1:5" x14ac:dyDescent="0.25">
      <c r="A1945" s="101" t="s">
        <v>22</v>
      </c>
      <c r="B1945" s="27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7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7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7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7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7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7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7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7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7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7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7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7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7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7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7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7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7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7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7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7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7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7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7">
        <v>43974</v>
      </c>
      <c r="C1968" s="4">
        <v>2</v>
      </c>
      <c r="D1968" s="4">
        <v>45</v>
      </c>
    </row>
    <row r="1969" spans="1:5" x14ac:dyDescent="0.25">
      <c r="A1969" s="101" t="s">
        <v>22</v>
      </c>
      <c r="B1969" s="27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7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7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7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7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7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7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7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7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7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7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7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7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7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7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7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7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7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7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7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7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7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7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7">
        <v>43975</v>
      </c>
      <c r="C1992" s="4">
        <v>0</v>
      </c>
      <c r="D1992" s="4">
        <v>45</v>
      </c>
    </row>
    <row r="1993" spans="1:5" x14ac:dyDescent="0.25">
      <c r="A1993" s="101" t="s">
        <v>22</v>
      </c>
      <c r="B1993" s="27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7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7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7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7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7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7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7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7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7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7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7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7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7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7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7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7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7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7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7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7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7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7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7">
        <v>43976</v>
      </c>
      <c r="C2016" s="4">
        <v>2</v>
      </c>
      <c r="D2016" s="4">
        <v>47</v>
      </c>
    </row>
    <row r="2017" spans="1:5" x14ac:dyDescent="0.25">
      <c r="A2017" s="101" t="s">
        <v>22</v>
      </c>
      <c r="B2017" s="27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7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7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7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7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7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7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7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7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7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7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7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7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7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7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7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7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7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7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7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7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7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7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7">
        <v>43977</v>
      </c>
      <c r="C2040" s="4">
        <v>0</v>
      </c>
      <c r="D2040" s="4">
        <v>47</v>
      </c>
    </row>
    <row r="2041" spans="1:5" x14ac:dyDescent="0.25">
      <c r="A2041" s="101" t="s">
        <v>22</v>
      </c>
      <c r="B2041" s="27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7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7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7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7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7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7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7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7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7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7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7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7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7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7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7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7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7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7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7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7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7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7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7">
        <v>43978</v>
      </c>
      <c r="C2064" s="4">
        <v>0</v>
      </c>
      <c r="D2064" s="4">
        <v>47</v>
      </c>
    </row>
    <row r="2065" spans="1:5" x14ac:dyDescent="0.25">
      <c r="A2065" s="101" t="s">
        <v>22</v>
      </c>
      <c r="B2065" s="27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7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7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7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7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7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7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7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7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7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7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7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7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7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7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7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7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7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7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7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7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7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7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7">
        <v>43979</v>
      </c>
      <c r="C2088" s="4">
        <v>0</v>
      </c>
      <c r="D2088" s="4">
        <v>47</v>
      </c>
    </row>
    <row r="2089" spans="1:5" x14ac:dyDescent="0.25">
      <c r="A2089" s="101" t="s">
        <v>22</v>
      </c>
      <c r="B2089" s="27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7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7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7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7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7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7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7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7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7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7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7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7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7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7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7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7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7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7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7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7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7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7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7">
        <v>43980</v>
      </c>
      <c r="C2112" s="4">
        <v>0</v>
      </c>
      <c r="D2112" s="4">
        <v>47</v>
      </c>
    </row>
    <row r="2113" spans="1:5" x14ac:dyDescent="0.25">
      <c r="A2113" s="101" t="s">
        <v>22</v>
      </c>
      <c r="B2113" s="27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7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7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7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7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7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7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7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7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7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7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7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7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7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7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7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7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7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7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7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7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7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7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7">
        <v>43981</v>
      </c>
      <c r="C2136" s="4">
        <v>1</v>
      </c>
      <c r="D2136" s="4">
        <v>48</v>
      </c>
    </row>
    <row r="2137" spans="1:5" x14ac:dyDescent="0.25">
      <c r="A2137" s="101" t="s">
        <v>22</v>
      </c>
      <c r="B2137" s="27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7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7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7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7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7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7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7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7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7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7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7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7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7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7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7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7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7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7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7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7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7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7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7">
        <v>43982</v>
      </c>
      <c r="C2160" s="4">
        <v>0</v>
      </c>
      <c r="D2160" s="4">
        <v>48</v>
      </c>
    </row>
    <row r="2161" spans="1:5" x14ac:dyDescent="0.25">
      <c r="A2161" s="101" t="s">
        <v>22</v>
      </c>
      <c r="B2161" s="27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7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7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7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7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7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7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7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7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7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7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7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7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7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7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7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7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7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7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7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7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7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7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7">
        <v>43983</v>
      </c>
      <c r="C2184" s="4">
        <v>0</v>
      </c>
      <c r="D2184" s="4">
        <v>48</v>
      </c>
    </row>
    <row r="2185" spans="1:5" x14ac:dyDescent="0.25">
      <c r="A2185" s="101" t="s">
        <v>22</v>
      </c>
      <c r="B2185" s="27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7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7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7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7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7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7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7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7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7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7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7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7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7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7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7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7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7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7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7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7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7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7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7">
        <v>43984</v>
      </c>
      <c r="C2208" s="4">
        <v>0</v>
      </c>
      <c r="D2208" s="4">
        <v>48</v>
      </c>
    </row>
    <row r="2209" spans="1:5" x14ac:dyDescent="0.25">
      <c r="A2209" s="101" t="s">
        <v>22</v>
      </c>
      <c r="B2209" s="27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7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7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7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7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7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7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7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7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7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7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7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7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7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7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7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7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7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7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7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7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7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7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7">
        <v>43985</v>
      </c>
      <c r="C2232" s="4">
        <v>0</v>
      </c>
      <c r="D2232" s="4">
        <v>48</v>
      </c>
    </row>
    <row r="2233" spans="1:5" x14ac:dyDescent="0.25">
      <c r="A2233" s="101" t="s">
        <v>22</v>
      </c>
      <c r="B2233" s="27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7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7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7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7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7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7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7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7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7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7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7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7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7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7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7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7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7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7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7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7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7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7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7">
        <v>43986</v>
      </c>
      <c r="C2256" s="4">
        <v>1</v>
      </c>
      <c r="D2256" s="4">
        <v>49</v>
      </c>
    </row>
    <row r="2257" spans="1:5" x14ac:dyDescent="0.25">
      <c r="A2257" s="101" t="s">
        <v>22</v>
      </c>
      <c r="B2257" s="27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7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7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7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7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7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7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7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7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7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7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7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7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7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7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7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7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7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7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7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7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7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7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7">
        <v>43987</v>
      </c>
      <c r="C2280" s="4">
        <v>0</v>
      </c>
      <c r="D2280" s="4">
        <v>49</v>
      </c>
    </row>
    <row r="2281" spans="1:5" x14ac:dyDescent="0.25">
      <c r="A2281" s="101" t="s">
        <v>22</v>
      </c>
      <c r="B2281" s="27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7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7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7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7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7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7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7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7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7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7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7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7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7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7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7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7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7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7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7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7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7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7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7">
        <v>43988</v>
      </c>
      <c r="C2304" s="4">
        <v>0</v>
      </c>
      <c r="D2304" s="4">
        <v>49</v>
      </c>
    </row>
    <row r="2305" spans="1:5" x14ac:dyDescent="0.25">
      <c r="A2305" s="101" t="s">
        <v>22</v>
      </c>
      <c r="B2305" s="27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7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7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7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7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7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7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7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7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7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7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7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7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7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7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7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7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7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7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7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7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7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7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7">
        <v>43989</v>
      </c>
      <c r="C2328" s="4">
        <v>0</v>
      </c>
      <c r="D2328" s="4">
        <v>49</v>
      </c>
    </row>
    <row r="2329" spans="1:5" x14ac:dyDescent="0.25">
      <c r="A2329" s="101" t="s">
        <v>22</v>
      </c>
      <c r="B2329" s="27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7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7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7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7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7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7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7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7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7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7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7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7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7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7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7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7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7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7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7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7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7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7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7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01" t="s">
        <v>22</v>
      </c>
      <c r="B2353" s="27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7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7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7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7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7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7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7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7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7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7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7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7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7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7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7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7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7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7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7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7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7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7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7">
        <v>43991</v>
      </c>
      <c r="C2376" s="4">
        <v>0</v>
      </c>
      <c r="D2376" s="4">
        <v>49</v>
      </c>
    </row>
    <row r="2377" spans="1:5" x14ac:dyDescent="0.25">
      <c r="A2377" s="101" t="s">
        <v>22</v>
      </c>
      <c r="B2377" s="27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7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7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7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7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7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7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7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7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7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7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7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7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7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7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7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7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7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7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7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7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7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7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7">
        <v>43992</v>
      </c>
      <c r="C2400" s="4">
        <v>0</v>
      </c>
      <c r="D2400" s="4">
        <v>49</v>
      </c>
    </row>
    <row r="2401" spans="1:5" x14ac:dyDescent="0.25">
      <c r="A2401" s="101" t="s">
        <v>22</v>
      </c>
      <c r="B2401" s="27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7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7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7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7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7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7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7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7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7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7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7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7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7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7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7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7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7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7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7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7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7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7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7">
        <v>43993</v>
      </c>
      <c r="C2424" s="4">
        <v>0</v>
      </c>
      <c r="D2424" s="4">
        <v>49</v>
      </c>
    </row>
    <row r="2425" spans="1:5" x14ac:dyDescent="0.25">
      <c r="A2425" s="101" t="s">
        <v>22</v>
      </c>
      <c r="B2425" s="27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7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7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7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7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7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7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7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7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7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7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7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7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7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7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7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7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7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7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7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7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7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7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7">
        <v>43994</v>
      </c>
      <c r="C2448" s="4">
        <v>1</v>
      </c>
      <c r="D2448" s="4">
        <v>50</v>
      </c>
    </row>
    <row r="2449" spans="1:5" x14ac:dyDescent="0.25">
      <c r="A2449" s="101" t="s">
        <v>22</v>
      </c>
      <c r="B2449" s="27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7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7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7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7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7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7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7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7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7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7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7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7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7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7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7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7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7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7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7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7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7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7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7">
        <v>43995</v>
      </c>
      <c r="C2472" s="4">
        <v>1</v>
      </c>
      <c r="D2472" s="4">
        <v>51</v>
      </c>
    </row>
    <row r="2473" spans="1:5" x14ac:dyDescent="0.25">
      <c r="A2473" s="101" t="s">
        <v>22</v>
      </c>
      <c r="B2473" s="27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7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7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7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7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7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7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7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7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7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7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7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7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7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7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7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7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7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7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7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7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7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7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7">
        <v>43996</v>
      </c>
      <c r="C2496" s="4">
        <v>6</v>
      </c>
      <c r="D2496" s="4">
        <v>57</v>
      </c>
    </row>
    <row r="2497" spans="1:5" x14ac:dyDescent="0.25">
      <c r="A2497" s="101" t="s">
        <v>22</v>
      </c>
      <c r="B2497" s="27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7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7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7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7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7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7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7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7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7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7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7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7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7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7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7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7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7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7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7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7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7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7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7">
        <v>43997</v>
      </c>
      <c r="C2520" s="4">
        <v>0</v>
      </c>
      <c r="D2520" s="4">
        <v>57</v>
      </c>
    </row>
    <row r="2521" spans="1:5" x14ac:dyDescent="0.25">
      <c r="A2521" s="101" t="s">
        <v>22</v>
      </c>
      <c r="B2521" s="27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7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7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7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7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7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7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7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7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7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7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7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7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7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7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7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7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7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7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7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7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7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7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7">
        <v>43998</v>
      </c>
      <c r="C2544" s="4">
        <v>0</v>
      </c>
      <c r="D2544" s="4">
        <v>57</v>
      </c>
    </row>
    <row r="2545" spans="1:5" x14ac:dyDescent="0.25">
      <c r="A2545" s="101" t="s">
        <v>22</v>
      </c>
      <c r="B2545" s="27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7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7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7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7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7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7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7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7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7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7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7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7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7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7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7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7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7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7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7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7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7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7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7">
        <v>43999</v>
      </c>
      <c r="C2568" s="4">
        <v>1</v>
      </c>
      <c r="D2568" s="4">
        <v>58</v>
      </c>
    </row>
    <row r="2569" spans="1:5" x14ac:dyDescent="0.25">
      <c r="A2569" s="101" t="s">
        <v>22</v>
      </c>
      <c r="B2569" s="27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7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7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7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7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7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7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7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7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7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7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7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7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7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7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7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7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7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7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7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7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7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7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7">
        <v>44000</v>
      </c>
      <c r="C2592" s="4">
        <v>1</v>
      </c>
      <c r="D2592" s="4">
        <v>59</v>
      </c>
    </row>
    <row r="2593" spans="1:5" x14ac:dyDescent="0.25">
      <c r="A2593" s="101" t="s">
        <v>22</v>
      </c>
      <c r="B2593" s="27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7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7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7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7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7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7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7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7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7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7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7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7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7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7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7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7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7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7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7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7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7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7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7">
        <v>44001</v>
      </c>
      <c r="C2616" s="4">
        <v>0</v>
      </c>
      <c r="D2616" s="4">
        <v>59</v>
      </c>
    </row>
    <row r="2617" spans="1:5" x14ac:dyDescent="0.25">
      <c r="A2617" s="101" t="s">
        <v>22</v>
      </c>
      <c r="B2617" s="27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7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7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7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7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7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7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7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7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7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7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7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7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7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7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7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7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7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7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7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7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7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7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7">
        <v>44002</v>
      </c>
      <c r="C2640" s="4">
        <v>0</v>
      </c>
      <c r="D2640" s="4">
        <v>59</v>
      </c>
    </row>
    <row r="2641" spans="1:5" x14ac:dyDescent="0.25">
      <c r="A2641" s="101" t="s">
        <v>22</v>
      </c>
      <c r="B2641" s="27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7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7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7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7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7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7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7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7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7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7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7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7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7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7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7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7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7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7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7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7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7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7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7">
        <v>44003</v>
      </c>
      <c r="C2664" s="4">
        <v>0</v>
      </c>
      <c r="D2664" s="4">
        <v>59</v>
      </c>
    </row>
    <row r="2665" spans="1:5" x14ac:dyDescent="0.25">
      <c r="A2665" s="101" t="s">
        <v>22</v>
      </c>
      <c r="B2665" s="27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7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7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7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7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7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7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7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7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7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7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7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7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7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7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7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7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7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7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7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7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7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7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7">
        <v>44004</v>
      </c>
      <c r="C2688" s="4">
        <v>1</v>
      </c>
      <c r="D2688" s="4">
        <v>60</v>
      </c>
    </row>
    <row r="2689" spans="1:5" x14ac:dyDescent="0.25">
      <c r="A2689" s="101" t="s">
        <v>22</v>
      </c>
      <c r="B2689" s="27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7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7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7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7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7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7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7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7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7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7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7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7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7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7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7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7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7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7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7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7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7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7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7">
        <v>44005</v>
      </c>
      <c r="C2712" s="4">
        <v>0</v>
      </c>
      <c r="D2712" s="4">
        <v>60</v>
      </c>
    </row>
    <row r="2713" spans="1:5" x14ac:dyDescent="0.25">
      <c r="A2713" s="101" t="s">
        <v>22</v>
      </c>
      <c r="B2713" s="27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7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7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7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7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7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7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7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7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7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7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7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7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7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7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7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7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7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7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7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7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7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7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7">
        <v>44006</v>
      </c>
      <c r="C2736" s="4">
        <v>10</v>
      </c>
      <c r="D2736" s="4">
        <v>70</v>
      </c>
    </row>
    <row r="2737" spans="1:5" x14ac:dyDescent="0.25">
      <c r="A2737" s="101" t="s">
        <v>22</v>
      </c>
      <c r="B2737" s="27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7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7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7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7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7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7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7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7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7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7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7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7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7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7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7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7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7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7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7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7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7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7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7">
        <v>44007</v>
      </c>
      <c r="C2760" s="4">
        <v>1</v>
      </c>
      <c r="D2760" s="4">
        <v>71</v>
      </c>
    </row>
    <row r="2761" spans="1:5" x14ac:dyDescent="0.25">
      <c r="A2761" s="101" t="s">
        <v>22</v>
      </c>
      <c r="B2761" s="27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7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7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7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7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7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7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7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7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7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7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7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7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7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7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7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7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7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7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7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7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7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7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7">
        <v>44008</v>
      </c>
      <c r="C2784" s="4">
        <v>1</v>
      </c>
      <c r="D2784" s="4">
        <v>72</v>
      </c>
    </row>
    <row r="2785" spans="1:5" x14ac:dyDescent="0.25">
      <c r="A2785" s="101" t="s">
        <v>22</v>
      </c>
      <c r="B2785" s="27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7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7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7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7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7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7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7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7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7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7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7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7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7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7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7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7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7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7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7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7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7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7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7">
        <v>44009</v>
      </c>
      <c r="C2808" s="4">
        <v>1</v>
      </c>
      <c r="D2808" s="4">
        <v>73</v>
      </c>
    </row>
    <row r="2809" spans="1:5" x14ac:dyDescent="0.25">
      <c r="A2809" s="101" t="s">
        <v>22</v>
      </c>
      <c r="B2809" s="27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7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7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7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7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7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7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7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7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7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7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7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7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7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7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7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7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7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7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7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7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7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7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7">
        <v>44010</v>
      </c>
      <c r="C2832" s="4">
        <v>0</v>
      </c>
      <c r="D2832" s="4">
        <v>73</v>
      </c>
    </row>
    <row r="2833" spans="1:5" x14ac:dyDescent="0.25">
      <c r="A2833" s="101" t="s">
        <v>22</v>
      </c>
      <c r="B2833" s="27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7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7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7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7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7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7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7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7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7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7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7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7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7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7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7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7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7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7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7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7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7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7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7">
        <v>44011</v>
      </c>
      <c r="C2856" s="4">
        <v>0</v>
      </c>
      <c r="D2856" s="4">
        <v>73</v>
      </c>
    </row>
    <row r="2857" spans="1:5" x14ac:dyDescent="0.25">
      <c r="A2857" s="101" t="s">
        <v>22</v>
      </c>
      <c r="B2857" s="27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7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7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7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7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7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7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7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7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7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7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7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7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7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7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7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7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7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7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7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7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7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7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7">
        <v>44012</v>
      </c>
      <c r="C2880" s="4">
        <v>0</v>
      </c>
      <c r="D2880" s="4">
        <v>73</v>
      </c>
    </row>
    <row r="2881" spans="1:5" x14ac:dyDescent="0.25">
      <c r="A2881" s="101" t="s">
        <v>22</v>
      </c>
      <c r="B2881" s="27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7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7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7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7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7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7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7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7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7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7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7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7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7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7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7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7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7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7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7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7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7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7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7">
        <v>44013</v>
      </c>
      <c r="C2904" s="4">
        <v>8</v>
      </c>
      <c r="D2904" s="4">
        <v>81</v>
      </c>
    </row>
    <row r="2905" spans="1:5" x14ac:dyDescent="0.25">
      <c r="A2905" s="101" t="s">
        <v>22</v>
      </c>
      <c r="B2905" s="27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7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7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7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7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7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7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7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7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7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7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7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7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7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7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7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7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7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7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7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7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7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7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7">
        <v>44014</v>
      </c>
      <c r="C2928" s="4">
        <v>0</v>
      </c>
      <c r="D2928" s="4">
        <v>81</v>
      </c>
    </row>
    <row r="2929" spans="1:5" x14ac:dyDescent="0.25">
      <c r="A2929" s="101" t="s">
        <v>22</v>
      </c>
      <c r="B2929" s="27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7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7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7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7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7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7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7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7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7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7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7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7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7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7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7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7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7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7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7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7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7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7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7">
        <v>44015</v>
      </c>
      <c r="C2952" s="4">
        <v>2</v>
      </c>
      <c r="D2952" s="4">
        <v>83</v>
      </c>
    </row>
    <row r="2953" spans="1:5" x14ac:dyDescent="0.25">
      <c r="A2953" s="101" t="s">
        <v>22</v>
      </c>
      <c r="B2953" s="27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7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7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7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7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7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7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7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7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7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7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7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7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7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7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7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7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7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7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7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7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7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7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7">
        <v>44016</v>
      </c>
      <c r="C2976" s="4">
        <v>1</v>
      </c>
      <c r="D2976" s="4">
        <v>84</v>
      </c>
    </row>
    <row r="2977" spans="1:5" x14ac:dyDescent="0.25">
      <c r="A2977" s="101" t="s">
        <v>22</v>
      </c>
      <c r="B2977" s="27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7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7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7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7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7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7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7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7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7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7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7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7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7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7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7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7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7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7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7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7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7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7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7">
        <v>44017</v>
      </c>
      <c r="C3000" s="4">
        <v>3</v>
      </c>
      <c r="D3000" s="4">
        <v>87</v>
      </c>
    </row>
    <row r="3001" spans="1:5" x14ac:dyDescent="0.25">
      <c r="A3001" s="101" t="s">
        <v>22</v>
      </c>
      <c r="B3001" s="27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7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7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7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7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7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7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7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7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7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7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7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7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7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7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7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7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7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7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7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7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7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7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7">
        <v>44018</v>
      </c>
      <c r="C3024" s="4">
        <v>0</v>
      </c>
      <c r="D3024" s="4">
        <v>87</v>
      </c>
    </row>
    <row r="3025" spans="1:5" x14ac:dyDescent="0.25">
      <c r="A3025" s="101" t="s">
        <v>22</v>
      </c>
      <c r="B3025" s="27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7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7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7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7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7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7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7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7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7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7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7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7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7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7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7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7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7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7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7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7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7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7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7">
        <v>44019</v>
      </c>
      <c r="C3048" s="4">
        <v>0</v>
      </c>
      <c r="D3048" s="4">
        <v>87</v>
      </c>
    </row>
    <row r="3049" spans="1:5" x14ac:dyDescent="0.25">
      <c r="A3049" s="101" t="s">
        <v>22</v>
      </c>
      <c r="B3049" s="27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7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7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7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7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7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7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7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7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7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7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7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7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7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7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7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7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7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7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7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7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7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7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7">
        <v>44020</v>
      </c>
      <c r="C3072" s="4">
        <v>1</v>
      </c>
      <c r="D3072" s="4">
        <v>88</v>
      </c>
    </row>
    <row r="3073" spans="1:5" x14ac:dyDescent="0.25">
      <c r="A3073" s="101" t="s">
        <v>22</v>
      </c>
      <c r="B3073" s="27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7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7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7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7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7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7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7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7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7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7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7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7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7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7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7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7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7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7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7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7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7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7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7">
        <v>44021</v>
      </c>
      <c r="C3096" s="4">
        <v>1</v>
      </c>
      <c r="D3096" s="4">
        <v>89</v>
      </c>
    </row>
    <row r="3097" spans="1:5" x14ac:dyDescent="0.25">
      <c r="A3097" s="101" t="s">
        <v>22</v>
      </c>
      <c r="B3097" s="27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7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7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7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7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7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7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7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7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7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7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7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7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7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7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7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7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7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7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7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7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7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7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7">
        <v>44022</v>
      </c>
      <c r="C3120" s="4">
        <v>2</v>
      </c>
      <c r="D3120" s="4">
        <v>91</v>
      </c>
    </row>
    <row r="3121" spans="1:5" x14ac:dyDescent="0.25">
      <c r="A3121" s="101" t="s">
        <v>22</v>
      </c>
      <c r="B3121" s="27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7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7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7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7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7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7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7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7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7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7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7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7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7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7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7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7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7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7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7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7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7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7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7">
        <v>44023</v>
      </c>
      <c r="C3144" s="4">
        <v>0</v>
      </c>
      <c r="D3144" s="4">
        <v>91</v>
      </c>
    </row>
    <row r="3145" spans="1:5" x14ac:dyDescent="0.25">
      <c r="A3145" s="101" t="s">
        <v>22</v>
      </c>
      <c r="B3145" s="27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7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7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7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7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7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7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7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7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7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7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7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7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7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7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7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7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7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7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7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7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7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7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7">
        <v>44024</v>
      </c>
      <c r="C3168" s="4">
        <v>1</v>
      </c>
      <c r="D3168" s="4">
        <v>92</v>
      </c>
    </row>
    <row r="3169" spans="1:5" x14ac:dyDescent="0.25">
      <c r="A3169" s="101" t="s">
        <v>22</v>
      </c>
      <c r="B3169" s="27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7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7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7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7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7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7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7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7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7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7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7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7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7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7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7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7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7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7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7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7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7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7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7">
        <v>44025</v>
      </c>
      <c r="C3192" s="4">
        <v>2</v>
      </c>
      <c r="D3192" s="4">
        <v>94</v>
      </c>
    </row>
    <row r="3193" spans="1:5" x14ac:dyDescent="0.25">
      <c r="A3193" s="101" t="s">
        <v>22</v>
      </c>
      <c r="B3193" s="27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7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7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7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7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7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7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7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7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7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7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7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7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7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7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7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7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7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7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7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7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7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7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7">
        <v>44026</v>
      </c>
      <c r="C3216" s="4">
        <v>0</v>
      </c>
      <c r="D3216" s="4">
        <v>94</v>
      </c>
    </row>
    <row r="3217" spans="1:5" x14ac:dyDescent="0.25">
      <c r="A3217" s="101" t="s">
        <v>22</v>
      </c>
      <c r="B3217" s="27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7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7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7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7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7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7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7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7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7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7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7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7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7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7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7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7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7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7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7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7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7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7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7">
        <v>44027</v>
      </c>
      <c r="C3240" s="4">
        <v>1</v>
      </c>
      <c r="D3240" s="4">
        <v>95</v>
      </c>
    </row>
    <row r="3241" spans="1:5" x14ac:dyDescent="0.25">
      <c r="A3241" s="101" t="s">
        <v>22</v>
      </c>
      <c r="B3241" s="27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7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7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7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7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7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7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7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7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7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7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7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7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7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7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7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7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7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7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7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7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7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7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7">
        <v>44028</v>
      </c>
      <c r="C3264" s="4">
        <v>1</v>
      </c>
      <c r="D3264" s="4">
        <v>96</v>
      </c>
    </row>
    <row r="3265" spans="1:5" x14ac:dyDescent="0.25">
      <c r="A3265" s="101" t="s">
        <v>22</v>
      </c>
      <c r="B3265" s="27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7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7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7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7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7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7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7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7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7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7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7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7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7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7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7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7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7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7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7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7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7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7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7">
        <v>44029</v>
      </c>
      <c r="C3288" s="4">
        <v>7</v>
      </c>
      <c r="D3288" s="4">
        <v>103</v>
      </c>
    </row>
    <row r="3289" spans="1:5" x14ac:dyDescent="0.25">
      <c r="A3289" s="101" t="s">
        <v>22</v>
      </c>
      <c r="B3289" s="27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7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7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7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7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7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7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7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7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7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7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7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7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7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7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7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7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7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7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7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7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7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7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7">
        <v>44030</v>
      </c>
      <c r="C3312" s="4">
        <v>0</v>
      </c>
      <c r="D3312" s="4">
        <v>103</v>
      </c>
    </row>
    <row r="3313" spans="1:5" x14ac:dyDescent="0.25">
      <c r="A3313" s="101" t="s">
        <v>22</v>
      </c>
      <c r="B3313" s="27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7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7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7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7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7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7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7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7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7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7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7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7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7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7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7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7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7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7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7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7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7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7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7">
        <v>44031</v>
      </c>
      <c r="C3336" s="4">
        <v>0</v>
      </c>
      <c r="D3336" s="4">
        <v>103</v>
      </c>
    </row>
    <row r="3337" spans="1:5" x14ac:dyDescent="0.25">
      <c r="A3337" s="101" t="s">
        <v>22</v>
      </c>
      <c r="B3337" s="27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7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7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7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7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7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7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7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7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7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7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7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7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7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7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7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7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7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7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7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7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7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7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7">
        <v>44032</v>
      </c>
      <c r="C3360" s="4">
        <v>0</v>
      </c>
      <c r="D3360" s="4">
        <v>103</v>
      </c>
    </row>
    <row r="3361" spans="1:5" x14ac:dyDescent="0.25">
      <c r="A3361" s="101" t="s">
        <v>22</v>
      </c>
      <c r="B3361" s="27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7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7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7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7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7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7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7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7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7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7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7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7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7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7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7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7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7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7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7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7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7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7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7">
        <v>44033</v>
      </c>
      <c r="C3384" s="4">
        <v>1</v>
      </c>
      <c r="D3384" s="4">
        <v>104</v>
      </c>
    </row>
    <row r="3385" spans="1:5" x14ac:dyDescent="0.25">
      <c r="A3385" s="101" t="s">
        <v>22</v>
      </c>
      <c r="B3385" s="27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7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7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7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7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7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7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7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7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7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7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7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7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7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7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7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7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7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7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7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7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7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7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7">
        <v>44034</v>
      </c>
      <c r="C3408" s="4">
        <v>2</v>
      </c>
      <c r="D3408" s="4">
        <v>106</v>
      </c>
    </row>
    <row r="3409" spans="1:5" x14ac:dyDescent="0.25">
      <c r="A3409" s="101" t="s">
        <v>22</v>
      </c>
      <c r="B3409" s="27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7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7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7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7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7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7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7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7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7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7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7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7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7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7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7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7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7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7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7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7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7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7">
        <v>44035</v>
      </c>
      <c r="C3431" s="4">
        <v>4</v>
      </c>
      <c r="D3431" s="4">
        <v>263</v>
      </c>
    </row>
    <row r="3432" spans="1:5" ht="15.75" thickBot="1" x14ac:dyDescent="0.3">
      <c r="A3432" s="73" t="s">
        <v>47</v>
      </c>
      <c r="B3432" s="74">
        <v>44035</v>
      </c>
      <c r="C3432" s="75">
        <v>0</v>
      </c>
      <c r="D3432" s="4">
        <v>106</v>
      </c>
      <c r="E3432" s="75"/>
    </row>
    <row r="3433" spans="1:5" x14ac:dyDescent="0.25">
      <c r="A3433" s="105" t="s">
        <v>22</v>
      </c>
      <c r="B3433" s="77">
        <v>44036</v>
      </c>
      <c r="C3433" s="78">
        <v>3790</v>
      </c>
      <c r="D3433" s="4">
        <v>88706</v>
      </c>
      <c r="E3433" s="79">
        <f>12+32+36</f>
        <v>80</v>
      </c>
    </row>
    <row r="3434" spans="1:5" x14ac:dyDescent="0.25">
      <c r="A3434" s="80" t="s">
        <v>35</v>
      </c>
      <c r="B3434" s="27">
        <v>44036</v>
      </c>
      <c r="C3434" s="4">
        <v>0</v>
      </c>
      <c r="D3434" s="4">
        <v>60</v>
      </c>
      <c r="E3434" s="81"/>
    </row>
    <row r="3435" spans="1:5" x14ac:dyDescent="0.25">
      <c r="A3435" s="80" t="s">
        <v>21</v>
      </c>
      <c r="B3435" s="27">
        <v>44036</v>
      </c>
      <c r="C3435" s="4">
        <v>63</v>
      </c>
      <c r="D3435" s="4">
        <v>3218</v>
      </c>
      <c r="E3435" s="81">
        <v>3</v>
      </c>
    </row>
    <row r="3436" spans="1:5" x14ac:dyDescent="0.25">
      <c r="A3436" s="80" t="s">
        <v>36</v>
      </c>
      <c r="B3436" s="27">
        <v>44036</v>
      </c>
      <c r="C3436" s="4">
        <v>6</v>
      </c>
      <c r="D3436" s="4">
        <v>261</v>
      </c>
      <c r="E3436" s="81"/>
    </row>
    <row r="3437" spans="1:5" x14ac:dyDescent="0.25">
      <c r="A3437" s="80" t="s">
        <v>20</v>
      </c>
      <c r="B3437" s="27">
        <v>44036</v>
      </c>
      <c r="C3437" s="4">
        <v>1157</v>
      </c>
      <c r="D3437" s="4">
        <v>51957</v>
      </c>
      <c r="E3437" s="81">
        <f>4+8+7</f>
        <v>19</v>
      </c>
    </row>
    <row r="3438" spans="1:5" x14ac:dyDescent="0.25">
      <c r="A3438" s="80" t="s">
        <v>27</v>
      </c>
      <c r="B3438" s="27">
        <v>44036</v>
      </c>
      <c r="C3438" s="4">
        <v>56</v>
      </c>
      <c r="D3438" s="4">
        <v>1625</v>
      </c>
      <c r="E3438" s="81">
        <v>1</v>
      </c>
    </row>
    <row r="3439" spans="1:5" x14ac:dyDescent="0.25">
      <c r="A3439" s="80" t="s">
        <v>37</v>
      </c>
      <c r="B3439" s="27">
        <v>44036</v>
      </c>
      <c r="C3439" s="4">
        <v>0</v>
      </c>
      <c r="D3439" s="4">
        <v>132</v>
      </c>
      <c r="E3439" s="81"/>
    </row>
    <row r="3440" spans="1:5" x14ac:dyDescent="0.25">
      <c r="A3440" s="80" t="s">
        <v>38</v>
      </c>
      <c r="B3440" s="27">
        <v>44036</v>
      </c>
      <c r="C3440" s="4">
        <v>11</v>
      </c>
      <c r="D3440" s="4">
        <v>721</v>
      </c>
      <c r="E3440" s="81"/>
    </row>
    <row r="3441" spans="1:5" x14ac:dyDescent="0.25">
      <c r="A3441" s="80" t="s">
        <v>48</v>
      </c>
      <c r="B3441" s="27">
        <v>44036</v>
      </c>
      <c r="C3441" s="4">
        <v>1</v>
      </c>
      <c r="D3441" s="4">
        <v>81</v>
      </c>
      <c r="E3441" s="81"/>
    </row>
    <row r="3442" spans="1:5" x14ac:dyDescent="0.25">
      <c r="A3442" s="80" t="s">
        <v>39</v>
      </c>
      <c r="B3442" s="27">
        <v>44036</v>
      </c>
      <c r="C3442" s="4">
        <v>155</v>
      </c>
      <c r="D3442" s="4">
        <v>1346</v>
      </c>
      <c r="E3442" s="81"/>
    </row>
    <row r="3443" spans="1:5" x14ac:dyDescent="0.25">
      <c r="A3443" s="80" t="s">
        <v>40</v>
      </c>
      <c r="B3443" s="27">
        <v>44036</v>
      </c>
      <c r="C3443" s="4">
        <v>0</v>
      </c>
      <c r="D3443" s="4">
        <v>8</v>
      </c>
      <c r="E3443" s="81"/>
    </row>
    <row r="3444" spans="1:5" x14ac:dyDescent="0.25">
      <c r="A3444" s="80" t="s">
        <v>28</v>
      </c>
      <c r="B3444" s="27">
        <v>44036</v>
      </c>
      <c r="C3444" s="4">
        <v>10</v>
      </c>
      <c r="D3444" s="4">
        <v>215</v>
      </c>
      <c r="E3444" s="81"/>
    </row>
    <row r="3445" spans="1:5" x14ac:dyDescent="0.25">
      <c r="A3445" s="80" t="s">
        <v>24</v>
      </c>
      <c r="B3445" s="27">
        <v>44036</v>
      </c>
      <c r="C3445" s="4">
        <v>56</v>
      </c>
      <c r="D3445" s="4">
        <v>726</v>
      </c>
      <c r="E3445" s="81">
        <v>1</v>
      </c>
    </row>
    <row r="3446" spans="1:5" x14ac:dyDescent="0.25">
      <c r="A3446" s="80" t="s">
        <v>30</v>
      </c>
      <c r="B3446" s="27">
        <v>44036</v>
      </c>
      <c r="C3446" s="4">
        <v>1</v>
      </c>
      <c r="D3446" s="4">
        <v>52</v>
      </c>
      <c r="E3446" s="81"/>
    </row>
    <row r="3447" spans="1:5" x14ac:dyDescent="0.25">
      <c r="A3447" s="80" t="s">
        <v>26</v>
      </c>
      <c r="B3447" s="27">
        <v>44036</v>
      </c>
      <c r="C3447" s="4">
        <v>18</v>
      </c>
      <c r="D3447" s="4">
        <v>992</v>
      </c>
      <c r="E3447" s="81"/>
    </row>
    <row r="3448" spans="1:5" x14ac:dyDescent="0.25">
      <c r="A3448" s="80" t="s">
        <v>25</v>
      </c>
      <c r="B3448" s="27">
        <v>44036</v>
      </c>
      <c r="C3448" s="4">
        <v>40</v>
      </c>
      <c r="D3448" s="4">
        <v>1526</v>
      </c>
      <c r="E3448" s="81">
        <v>1</v>
      </c>
    </row>
    <row r="3449" spans="1:5" x14ac:dyDescent="0.25">
      <c r="A3449" s="80" t="s">
        <v>41</v>
      </c>
      <c r="B3449" s="27">
        <v>44036</v>
      </c>
      <c r="C3449" s="4">
        <v>13</v>
      </c>
      <c r="D3449" s="4">
        <v>214</v>
      </c>
      <c r="E3449" s="81"/>
    </row>
    <row r="3450" spans="1:5" x14ac:dyDescent="0.25">
      <c r="A3450" s="80" t="s">
        <v>42</v>
      </c>
      <c r="B3450" s="27">
        <v>44036</v>
      </c>
      <c r="C3450" s="4">
        <v>0</v>
      </c>
      <c r="D3450" s="4">
        <v>19</v>
      </c>
      <c r="E3450" s="81"/>
    </row>
    <row r="3451" spans="1:5" x14ac:dyDescent="0.25">
      <c r="A3451" s="80" t="s">
        <v>43</v>
      </c>
      <c r="B3451" s="27">
        <v>44036</v>
      </c>
      <c r="C3451" s="4">
        <v>1</v>
      </c>
      <c r="D3451" s="4">
        <v>19</v>
      </c>
      <c r="E3451" s="81"/>
    </row>
    <row r="3452" spans="1:5" x14ac:dyDescent="0.25">
      <c r="A3452" s="80" t="s">
        <v>44</v>
      </c>
      <c r="B3452" s="27">
        <v>44036</v>
      </c>
      <c r="C3452" s="4">
        <v>38</v>
      </c>
      <c r="D3452" s="4">
        <v>301</v>
      </c>
      <c r="E3452" s="81"/>
    </row>
    <row r="3453" spans="1:5" x14ac:dyDescent="0.25">
      <c r="A3453" s="80" t="s">
        <v>29</v>
      </c>
      <c r="B3453" s="27">
        <v>44036</v>
      </c>
      <c r="C3453" s="4">
        <v>32</v>
      </c>
      <c r="D3453" s="4">
        <v>868</v>
      </c>
      <c r="E3453" s="81"/>
    </row>
    <row r="3454" spans="1:5" x14ac:dyDescent="0.25">
      <c r="A3454" s="80" t="s">
        <v>45</v>
      </c>
      <c r="B3454" s="27">
        <v>44036</v>
      </c>
      <c r="C3454" s="4">
        <v>2</v>
      </c>
      <c r="D3454" s="4">
        <v>46</v>
      </c>
      <c r="E3454" s="81"/>
    </row>
    <row r="3455" spans="1:5" x14ac:dyDescent="0.25">
      <c r="A3455" s="80" t="s">
        <v>46</v>
      </c>
      <c r="B3455" s="27">
        <v>44036</v>
      </c>
      <c r="C3455" s="4">
        <v>37</v>
      </c>
      <c r="D3455" s="4">
        <v>300</v>
      </c>
      <c r="E3455" s="81"/>
    </row>
    <row r="3456" spans="1:5" ht="15.75" thickBot="1" x14ac:dyDescent="0.3">
      <c r="A3456" s="82" t="s">
        <v>47</v>
      </c>
      <c r="B3456" s="83">
        <v>44036</v>
      </c>
      <c r="C3456" s="84">
        <v>4</v>
      </c>
      <c r="D3456" s="4">
        <v>110</v>
      </c>
      <c r="E3456" s="85"/>
    </row>
    <row r="3457" spans="1:5" x14ac:dyDescent="0.25">
      <c r="A3457" s="105" t="s">
        <v>22</v>
      </c>
      <c r="B3457" s="86">
        <v>44037</v>
      </c>
      <c r="C3457" s="78">
        <v>3250</v>
      </c>
      <c r="D3457" s="4">
        <v>91956</v>
      </c>
      <c r="E3457" s="79">
        <f>34+18+22</f>
        <v>74</v>
      </c>
    </row>
    <row r="3458" spans="1:5" x14ac:dyDescent="0.25">
      <c r="A3458" s="80" t="s">
        <v>35</v>
      </c>
      <c r="B3458" s="27">
        <v>44037</v>
      </c>
      <c r="C3458" s="4">
        <v>0</v>
      </c>
      <c r="D3458" s="4">
        <v>60</v>
      </c>
      <c r="E3458" s="81"/>
    </row>
    <row r="3459" spans="1:5" x14ac:dyDescent="0.25">
      <c r="A3459" s="80" t="s">
        <v>21</v>
      </c>
      <c r="B3459" s="27">
        <v>44037</v>
      </c>
      <c r="C3459" s="4">
        <v>42</v>
      </c>
      <c r="D3459" s="4">
        <v>3260</v>
      </c>
      <c r="E3459" s="81">
        <v>2</v>
      </c>
    </row>
    <row r="3460" spans="1:5" x14ac:dyDescent="0.25">
      <c r="A3460" s="80" t="s">
        <v>36</v>
      </c>
      <c r="B3460" s="27">
        <v>44037</v>
      </c>
      <c r="C3460" s="4">
        <v>2</v>
      </c>
      <c r="D3460" s="4">
        <v>263</v>
      </c>
      <c r="E3460" s="81"/>
    </row>
    <row r="3461" spans="1:5" x14ac:dyDescent="0.25">
      <c r="A3461" s="80" t="s">
        <v>20</v>
      </c>
      <c r="B3461" s="27">
        <v>44037</v>
      </c>
      <c r="C3461" s="4">
        <v>1121</v>
      </c>
      <c r="D3461" s="4">
        <v>53078</v>
      </c>
      <c r="E3461" s="81">
        <v>8</v>
      </c>
    </row>
    <row r="3462" spans="1:5" x14ac:dyDescent="0.25">
      <c r="A3462" s="80" t="s">
        <v>27</v>
      </c>
      <c r="B3462" s="27">
        <v>44037</v>
      </c>
      <c r="C3462" s="4">
        <v>70</v>
      </c>
      <c r="D3462" s="4">
        <v>1695</v>
      </c>
      <c r="E3462" s="81"/>
    </row>
    <row r="3463" spans="1:5" x14ac:dyDescent="0.25">
      <c r="A3463" s="80" t="s">
        <v>37</v>
      </c>
      <c r="B3463" s="27">
        <v>44037</v>
      </c>
      <c r="C3463" s="4">
        <v>5</v>
      </c>
      <c r="D3463" s="4">
        <v>137</v>
      </c>
      <c r="E3463" s="81"/>
    </row>
    <row r="3464" spans="1:5" x14ac:dyDescent="0.25">
      <c r="A3464" s="80" t="s">
        <v>38</v>
      </c>
      <c r="B3464" s="27">
        <v>44037</v>
      </c>
      <c r="C3464" s="4">
        <v>18</v>
      </c>
      <c r="D3464" s="4">
        <v>739</v>
      </c>
      <c r="E3464" s="81"/>
    </row>
    <row r="3465" spans="1:5" x14ac:dyDescent="0.25">
      <c r="A3465" s="80" t="s">
        <v>48</v>
      </c>
      <c r="B3465" s="27">
        <v>44037</v>
      </c>
      <c r="C3465" s="4">
        <v>0</v>
      </c>
      <c r="D3465" s="4">
        <v>81</v>
      </c>
      <c r="E3465" s="81"/>
    </row>
    <row r="3466" spans="1:5" x14ac:dyDescent="0.25">
      <c r="A3466" s="80" t="s">
        <v>39</v>
      </c>
      <c r="B3466" s="27">
        <v>44037</v>
      </c>
      <c r="C3466" s="4">
        <v>36</v>
      </c>
      <c r="D3466" s="4">
        <v>1382</v>
      </c>
      <c r="E3466" s="81"/>
    </row>
    <row r="3467" spans="1:5" x14ac:dyDescent="0.25">
      <c r="A3467" s="80" t="s">
        <v>40</v>
      </c>
      <c r="B3467" s="27">
        <v>44037</v>
      </c>
      <c r="C3467" s="4">
        <v>25</v>
      </c>
      <c r="D3467" s="4">
        <v>33</v>
      </c>
      <c r="E3467" s="81"/>
    </row>
    <row r="3468" spans="1:5" x14ac:dyDescent="0.25">
      <c r="A3468" s="80" t="s">
        <v>28</v>
      </c>
      <c r="B3468" s="27">
        <v>44037</v>
      </c>
      <c r="C3468" s="4">
        <v>15</v>
      </c>
      <c r="D3468" s="4">
        <v>230</v>
      </c>
      <c r="E3468" s="81"/>
    </row>
    <row r="3469" spans="1:5" x14ac:dyDescent="0.25">
      <c r="A3469" s="80" t="s">
        <v>24</v>
      </c>
      <c r="B3469" s="27">
        <v>44037</v>
      </c>
      <c r="C3469" s="4">
        <v>60</v>
      </c>
      <c r="D3469" s="4">
        <v>786</v>
      </c>
      <c r="E3469" s="81"/>
    </row>
    <row r="3470" spans="1:5" x14ac:dyDescent="0.25">
      <c r="A3470" s="80" t="s">
        <v>30</v>
      </c>
      <c r="B3470" s="27">
        <v>44037</v>
      </c>
      <c r="C3470" s="4">
        <v>3</v>
      </c>
      <c r="D3470" s="4">
        <v>55</v>
      </c>
      <c r="E3470" s="81"/>
    </row>
    <row r="3471" spans="1:5" x14ac:dyDescent="0.25">
      <c r="A3471" s="80" t="s">
        <v>26</v>
      </c>
      <c r="B3471" s="27">
        <v>44037</v>
      </c>
      <c r="C3471" s="4">
        <v>25</v>
      </c>
      <c r="D3471" s="4">
        <v>1017</v>
      </c>
      <c r="E3471" s="81">
        <v>1</v>
      </c>
    </row>
    <row r="3472" spans="1:5" x14ac:dyDescent="0.25">
      <c r="A3472" s="80" t="s">
        <v>25</v>
      </c>
      <c r="B3472" s="27">
        <v>44037</v>
      </c>
      <c r="C3472" s="4">
        <v>28</v>
      </c>
      <c r="D3472" s="4">
        <v>1554</v>
      </c>
      <c r="E3472" s="81"/>
    </row>
    <row r="3473" spans="1:5" x14ac:dyDescent="0.25">
      <c r="A3473" s="80" t="s">
        <v>41</v>
      </c>
      <c r="B3473" s="27">
        <v>44037</v>
      </c>
      <c r="C3473" s="4">
        <v>29</v>
      </c>
      <c r="D3473" s="4">
        <v>243</v>
      </c>
      <c r="E3473" s="81"/>
    </row>
    <row r="3474" spans="1:5" x14ac:dyDescent="0.25">
      <c r="A3474" s="80" t="s">
        <v>42</v>
      </c>
      <c r="B3474" s="27">
        <v>44037</v>
      </c>
      <c r="C3474" s="4">
        <v>0</v>
      </c>
      <c r="D3474" s="4">
        <v>19</v>
      </c>
      <c r="E3474" s="81"/>
    </row>
    <row r="3475" spans="1:5" x14ac:dyDescent="0.25">
      <c r="A3475" s="80" t="s">
        <v>43</v>
      </c>
      <c r="B3475" s="27">
        <v>44037</v>
      </c>
      <c r="C3475" s="4">
        <v>0</v>
      </c>
      <c r="D3475" s="4">
        <v>19</v>
      </c>
      <c r="E3475" s="81"/>
    </row>
    <row r="3476" spans="1:5" x14ac:dyDescent="0.25">
      <c r="A3476" s="80" t="s">
        <v>44</v>
      </c>
      <c r="B3476" s="27">
        <v>44037</v>
      </c>
      <c r="C3476" s="4">
        <v>8</v>
      </c>
      <c r="D3476" s="4">
        <v>309</v>
      </c>
      <c r="E3476" s="81">
        <v>1</v>
      </c>
    </row>
    <row r="3477" spans="1:5" x14ac:dyDescent="0.25">
      <c r="A3477" s="80" t="s">
        <v>29</v>
      </c>
      <c r="B3477" s="27">
        <v>44037</v>
      </c>
      <c r="C3477" s="4">
        <v>30</v>
      </c>
      <c r="D3477" s="4">
        <v>898</v>
      </c>
      <c r="E3477" s="81"/>
    </row>
    <row r="3478" spans="1:5" x14ac:dyDescent="0.25">
      <c r="A3478" s="80" t="s">
        <v>45</v>
      </c>
      <c r="B3478" s="27">
        <v>44037</v>
      </c>
      <c r="C3478" s="4">
        <v>3</v>
      </c>
      <c r="D3478" s="4">
        <v>49</v>
      </c>
      <c r="E3478" s="81"/>
    </row>
    <row r="3479" spans="1:5" x14ac:dyDescent="0.25">
      <c r="A3479" s="80" t="s">
        <v>46</v>
      </c>
      <c r="B3479" s="27">
        <v>44037</v>
      </c>
      <c r="C3479" s="4">
        <v>36</v>
      </c>
      <c r="D3479" s="4">
        <v>336</v>
      </c>
      <c r="E3479" s="81"/>
    </row>
    <row r="3480" spans="1:5" ht="15.75" thickBot="1" x14ac:dyDescent="0.3">
      <c r="A3480" s="93" t="s">
        <v>47</v>
      </c>
      <c r="B3480" s="74">
        <v>44037</v>
      </c>
      <c r="C3480" s="75">
        <v>8</v>
      </c>
      <c r="D3480" s="4">
        <v>118</v>
      </c>
      <c r="E3480" s="94"/>
    </row>
    <row r="3481" spans="1:5" x14ac:dyDescent="0.25">
      <c r="A3481" s="105" t="s">
        <v>22</v>
      </c>
      <c r="B3481" s="77">
        <v>44038</v>
      </c>
      <c r="C3481" s="78">
        <v>2917</v>
      </c>
      <c r="D3481" s="4">
        <v>94873</v>
      </c>
      <c r="E3481" s="79">
        <v>29</v>
      </c>
    </row>
    <row r="3482" spans="1:5" x14ac:dyDescent="0.25">
      <c r="A3482" s="80" t="s">
        <v>35</v>
      </c>
      <c r="B3482" s="27">
        <v>44038</v>
      </c>
      <c r="C3482" s="4">
        <v>0</v>
      </c>
      <c r="D3482" s="4">
        <v>60</v>
      </c>
      <c r="E3482" s="81"/>
    </row>
    <row r="3483" spans="1:5" x14ac:dyDescent="0.25">
      <c r="A3483" s="80" t="s">
        <v>21</v>
      </c>
      <c r="B3483" s="27">
        <v>44038</v>
      </c>
      <c r="C3483" s="4">
        <v>66</v>
      </c>
      <c r="D3483" s="4">
        <v>3326</v>
      </c>
      <c r="E3483" s="81"/>
    </row>
    <row r="3484" spans="1:5" x14ac:dyDescent="0.25">
      <c r="A3484" s="80" t="s">
        <v>36</v>
      </c>
      <c r="B3484" s="27">
        <v>44038</v>
      </c>
      <c r="C3484" s="4">
        <v>2</v>
      </c>
      <c r="D3484" s="4">
        <v>265</v>
      </c>
      <c r="E3484" s="81"/>
    </row>
    <row r="3485" spans="1:5" x14ac:dyDescent="0.25">
      <c r="A3485" s="80" t="s">
        <v>20</v>
      </c>
      <c r="B3485" s="27">
        <v>44038</v>
      </c>
      <c r="C3485" s="4">
        <v>888</v>
      </c>
      <c r="D3485" s="4">
        <v>53966</v>
      </c>
      <c r="E3485" s="81">
        <v>12</v>
      </c>
    </row>
    <row r="3486" spans="1:5" x14ac:dyDescent="0.25">
      <c r="A3486" s="80" t="s">
        <v>27</v>
      </c>
      <c r="B3486" s="27">
        <v>44038</v>
      </c>
      <c r="C3486" s="4">
        <v>80</v>
      </c>
      <c r="D3486" s="4">
        <v>1775</v>
      </c>
      <c r="E3486" s="81">
        <v>1</v>
      </c>
    </row>
    <row r="3487" spans="1:5" x14ac:dyDescent="0.25">
      <c r="A3487" s="80" t="s">
        <v>37</v>
      </c>
      <c r="B3487" s="27">
        <v>44038</v>
      </c>
      <c r="C3487" s="4">
        <v>2</v>
      </c>
      <c r="D3487" s="4">
        <v>139</v>
      </c>
      <c r="E3487" s="81"/>
    </row>
    <row r="3488" spans="1:5" x14ac:dyDescent="0.25">
      <c r="A3488" s="80" t="s">
        <v>38</v>
      </c>
      <c r="B3488" s="27">
        <v>44038</v>
      </c>
      <c r="C3488" s="4">
        <v>21</v>
      </c>
      <c r="D3488" s="4">
        <v>760</v>
      </c>
      <c r="E3488" s="81"/>
    </row>
    <row r="3489" spans="1:5" x14ac:dyDescent="0.25">
      <c r="A3489" s="80" t="s">
        <v>48</v>
      </c>
      <c r="B3489" s="27">
        <v>44038</v>
      </c>
      <c r="C3489" s="4">
        <v>0</v>
      </c>
      <c r="D3489" s="4">
        <v>81</v>
      </c>
      <c r="E3489" s="81"/>
    </row>
    <row r="3490" spans="1:5" x14ac:dyDescent="0.25">
      <c r="A3490" s="80" t="s">
        <v>39</v>
      </c>
      <c r="B3490" s="27">
        <v>44038</v>
      </c>
      <c r="C3490" s="4">
        <v>46</v>
      </c>
      <c r="D3490" s="4">
        <v>1428</v>
      </c>
      <c r="E3490" s="81"/>
    </row>
    <row r="3491" spans="1:5" x14ac:dyDescent="0.25">
      <c r="A3491" s="80" t="s">
        <v>40</v>
      </c>
      <c r="B3491" s="27">
        <v>44038</v>
      </c>
      <c r="C3491" s="4">
        <v>7</v>
      </c>
      <c r="D3491" s="4">
        <v>40</v>
      </c>
      <c r="E3491" s="81"/>
    </row>
    <row r="3492" spans="1:5" x14ac:dyDescent="0.25">
      <c r="A3492" s="80" t="s">
        <v>28</v>
      </c>
      <c r="B3492" s="27">
        <v>44038</v>
      </c>
      <c r="C3492" s="4">
        <v>9</v>
      </c>
      <c r="D3492" s="4">
        <v>239</v>
      </c>
      <c r="E3492" s="81"/>
    </row>
    <row r="3493" spans="1:5" x14ac:dyDescent="0.25">
      <c r="A3493" s="80" t="s">
        <v>24</v>
      </c>
      <c r="B3493" s="27">
        <v>44038</v>
      </c>
      <c r="C3493" s="4">
        <v>31</v>
      </c>
      <c r="D3493" s="4">
        <v>817</v>
      </c>
      <c r="E3493" s="81">
        <v>3</v>
      </c>
    </row>
    <row r="3494" spans="1:5" x14ac:dyDescent="0.25">
      <c r="A3494" s="80" t="s">
        <v>30</v>
      </c>
      <c r="B3494" s="27">
        <v>44038</v>
      </c>
      <c r="C3494" s="4">
        <v>2</v>
      </c>
      <c r="D3494" s="4">
        <v>57</v>
      </c>
      <c r="E3494" s="81"/>
    </row>
    <row r="3495" spans="1:5" x14ac:dyDescent="0.25">
      <c r="A3495" s="80" t="s">
        <v>26</v>
      </c>
      <c r="B3495" s="27">
        <v>44038</v>
      </c>
      <c r="C3495" s="4">
        <v>25</v>
      </c>
      <c r="D3495" s="4">
        <v>1042</v>
      </c>
      <c r="E3495" s="81"/>
    </row>
    <row r="3496" spans="1:5" x14ac:dyDescent="0.25">
      <c r="A3496" s="80" t="s">
        <v>25</v>
      </c>
      <c r="B3496" s="27">
        <v>44038</v>
      </c>
      <c r="C3496" s="4">
        <v>18</v>
      </c>
      <c r="D3496" s="4">
        <v>1572</v>
      </c>
      <c r="E3496" s="81">
        <v>0</v>
      </c>
    </row>
    <row r="3497" spans="1:5" x14ac:dyDescent="0.25">
      <c r="A3497" s="80" t="s">
        <v>41</v>
      </c>
      <c r="B3497" s="27">
        <v>44038</v>
      </c>
      <c r="C3497" s="4">
        <v>0</v>
      </c>
      <c r="D3497" s="4">
        <v>243</v>
      </c>
      <c r="E3497" s="81"/>
    </row>
    <row r="3498" spans="1:5" x14ac:dyDescent="0.25">
      <c r="A3498" s="80" t="s">
        <v>42</v>
      </c>
      <c r="B3498" s="27">
        <v>44038</v>
      </c>
      <c r="C3498" s="4">
        <v>2</v>
      </c>
      <c r="D3498" s="4">
        <v>21</v>
      </c>
      <c r="E3498" s="81"/>
    </row>
    <row r="3499" spans="1:5" x14ac:dyDescent="0.25">
      <c r="A3499" s="80" t="s">
        <v>43</v>
      </c>
      <c r="B3499" s="27">
        <v>44038</v>
      </c>
      <c r="C3499" s="4">
        <v>0</v>
      </c>
      <c r="D3499" s="4">
        <v>19</v>
      </c>
      <c r="E3499" s="81"/>
    </row>
    <row r="3500" spans="1:5" x14ac:dyDescent="0.25">
      <c r="A3500" s="80" t="s">
        <v>44</v>
      </c>
      <c r="B3500" s="27">
        <v>44038</v>
      </c>
      <c r="C3500" s="4">
        <v>20</v>
      </c>
      <c r="D3500" s="4">
        <v>329</v>
      </c>
      <c r="E3500" s="81"/>
    </row>
    <row r="3501" spans="1:5" x14ac:dyDescent="0.25">
      <c r="A3501" s="80" t="s">
        <v>29</v>
      </c>
      <c r="B3501" s="27">
        <v>44038</v>
      </c>
      <c r="C3501" s="4">
        <v>41</v>
      </c>
      <c r="D3501" s="4">
        <v>939</v>
      </c>
      <c r="E3501" s="81"/>
    </row>
    <row r="3502" spans="1:5" x14ac:dyDescent="0.25">
      <c r="A3502" s="80" t="s">
        <v>45</v>
      </c>
      <c r="B3502" s="27">
        <v>44038</v>
      </c>
      <c r="C3502" s="4">
        <v>1</v>
      </c>
      <c r="D3502" s="4">
        <v>50</v>
      </c>
      <c r="E3502" s="81"/>
    </row>
    <row r="3503" spans="1:5" x14ac:dyDescent="0.25">
      <c r="A3503" s="80" t="s">
        <v>46</v>
      </c>
      <c r="B3503" s="27">
        <v>44038</v>
      </c>
      <c r="C3503" s="4">
        <v>6</v>
      </c>
      <c r="D3503" s="4">
        <v>342</v>
      </c>
      <c r="E3503" s="81"/>
    </row>
    <row r="3504" spans="1:5" ht="15.75" thickBot="1" x14ac:dyDescent="0.3">
      <c r="A3504" s="82" t="s">
        <v>47</v>
      </c>
      <c r="B3504" s="83">
        <v>44038</v>
      </c>
      <c r="C3504" s="84">
        <v>8</v>
      </c>
      <c r="D3504" s="4">
        <v>126</v>
      </c>
      <c r="E3504" s="85"/>
    </row>
    <row r="3505" spans="1:5" x14ac:dyDescent="0.25">
      <c r="A3505" s="105" t="s">
        <v>22</v>
      </c>
      <c r="B3505" s="77">
        <v>44039</v>
      </c>
      <c r="C3505" s="78">
        <v>3351</v>
      </c>
      <c r="D3505" s="4">
        <v>98224</v>
      </c>
      <c r="E3505" s="79">
        <f>4+3+26+26</f>
        <v>59</v>
      </c>
    </row>
    <row r="3506" spans="1:5" x14ac:dyDescent="0.25">
      <c r="A3506" s="80" t="s">
        <v>35</v>
      </c>
      <c r="B3506" s="27">
        <v>44039</v>
      </c>
      <c r="C3506" s="4">
        <v>0</v>
      </c>
      <c r="D3506" s="4">
        <v>60</v>
      </c>
      <c r="E3506" s="81"/>
    </row>
    <row r="3507" spans="1:5" x14ac:dyDescent="0.25">
      <c r="A3507" s="80" t="s">
        <v>21</v>
      </c>
      <c r="B3507" s="27">
        <v>44039</v>
      </c>
      <c r="C3507" s="4">
        <v>32</v>
      </c>
      <c r="D3507" s="4">
        <v>3358</v>
      </c>
      <c r="E3507" s="81">
        <v>3</v>
      </c>
    </row>
    <row r="3508" spans="1:5" x14ac:dyDescent="0.25">
      <c r="A3508" s="80" t="s">
        <v>36</v>
      </c>
      <c r="B3508" s="27">
        <v>44039</v>
      </c>
      <c r="C3508" s="4">
        <v>-1</v>
      </c>
      <c r="D3508" s="4">
        <v>264</v>
      </c>
      <c r="E3508" s="81"/>
    </row>
    <row r="3509" spans="1:5" x14ac:dyDescent="0.25">
      <c r="A3509" s="80" t="s">
        <v>20</v>
      </c>
      <c r="B3509" s="27">
        <v>44039</v>
      </c>
      <c r="C3509" s="4">
        <v>1059</v>
      </c>
      <c r="D3509" s="4">
        <v>55025</v>
      </c>
      <c r="E3509" s="81">
        <f>3+5+26+19</f>
        <v>53</v>
      </c>
    </row>
    <row r="3510" spans="1:5" x14ac:dyDescent="0.25">
      <c r="A3510" s="80" t="s">
        <v>27</v>
      </c>
      <c r="B3510" s="27">
        <v>44039</v>
      </c>
      <c r="C3510" s="4">
        <v>99</v>
      </c>
      <c r="D3510" s="4">
        <v>1874</v>
      </c>
      <c r="E3510" s="81"/>
    </row>
    <row r="3511" spans="1:5" x14ac:dyDescent="0.25">
      <c r="A3511" s="80" t="s">
        <v>37</v>
      </c>
      <c r="B3511" s="27">
        <v>44039</v>
      </c>
      <c r="C3511" s="4">
        <v>14</v>
      </c>
      <c r="D3511" s="4">
        <v>153</v>
      </c>
      <c r="E3511" s="81"/>
    </row>
    <row r="3512" spans="1:5" x14ac:dyDescent="0.25">
      <c r="A3512" s="80" t="s">
        <v>38</v>
      </c>
      <c r="B3512" s="27">
        <v>44039</v>
      </c>
      <c r="C3512" s="4">
        <v>4</v>
      </c>
      <c r="D3512" s="4">
        <v>764</v>
      </c>
      <c r="E3512" s="81">
        <v>1</v>
      </c>
    </row>
    <row r="3513" spans="1:5" x14ac:dyDescent="0.25">
      <c r="A3513" s="80" t="s">
        <v>48</v>
      </c>
      <c r="B3513" s="27">
        <v>44039</v>
      </c>
      <c r="C3513" s="4">
        <v>0</v>
      </c>
      <c r="D3513" s="4">
        <v>81</v>
      </c>
      <c r="E3513" s="81"/>
    </row>
    <row r="3514" spans="1:5" x14ac:dyDescent="0.25">
      <c r="A3514" s="80" t="s">
        <v>39</v>
      </c>
      <c r="B3514" s="27">
        <v>44039</v>
      </c>
      <c r="C3514" s="4">
        <v>92</v>
      </c>
      <c r="D3514" s="4">
        <v>1520</v>
      </c>
      <c r="E3514" s="81"/>
    </row>
    <row r="3515" spans="1:5" x14ac:dyDescent="0.25">
      <c r="A3515" s="80" t="s">
        <v>40</v>
      </c>
      <c r="B3515" s="27">
        <v>44039</v>
      </c>
      <c r="C3515" s="4">
        <v>10</v>
      </c>
      <c r="D3515" s="4">
        <v>50</v>
      </c>
      <c r="E3515" s="81"/>
    </row>
    <row r="3516" spans="1:5" x14ac:dyDescent="0.25">
      <c r="A3516" s="80" t="s">
        <v>28</v>
      </c>
      <c r="B3516" s="27">
        <v>44039</v>
      </c>
      <c r="C3516" s="4">
        <v>10</v>
      </c>
      <c r="D3516" s="4">
        <v>249</v>
      </c>
      <c r="E3516" s="81">
        <v>1</v>
      </c>
    </row>
    <row r="3517" spans="1:5" x14ac:dyDescent="0.25">
      <c r="A3517" s="80" t="s">
        <v>24</v>
      </c>
      <c r="B3517" s="27">
        <v>44039</v>
      </c>
      <c r="C3517" s="4">
        <v>61</v>
      </c>
      <c r="D3517" s="4">
        <v>878</v>
      </c>
      <c r="E3517" s="81"/>
    </row>
    <row r="3518" spans="1:5" x14ac:dyDescent="0.25">
      <c r="A3518" s="80" t="s">
        <v>30</v>
      </c>
      <c r="B3518" s="27">
        <v>44039</v>
      </c>
      <c r="C3518" s="4">
        <v>-1</v>
      </c>
      <c r="D3518" s="4">
        <v>56</v>
      </c>
      <c r="E3518" s="81"/>
    </row>
    <row r="3519" spans="1:5" x14ac:dyDescent="0.25">
      <c r="A3519" s="80" t="s">
        <v>26</v>
      </c>
      <c r="B3519" s="27">
        <v>44039</v>
      </c>
      <c r="C3519" s="4">
        <v>23</v>
      </c>
      <c r="D3519" s="4">
        <v>1065</v>
      </c>
      <c r="E3519" s="81"/>
    </row>
    <row r="3520" spans="1:5" x14ac:dyDescent="0.25">
      <c r="A3520" s="80" t="s">
        <v>25</v>
      </c>
      <c r="B3520" s="27">
        <v>44039</v>
      </c>
      <c r="C3520" s="4">
        <v>62</v>
      </c>
      <c r="D3520" s="4">
        <v>1634</v>
      </c>
      <c r="E3520" s="81">
        <v>1</v>
      </c>
    </row>
    <row r="3521" spans="1:5" x14ac:dyDescent="0.25">
      <c r="A3521" s="80" t="s">
        <v>41</v>
      </c>
      <c r="B3521" s="27">
        <v>44039</v>
      </c>
      <c r="C3521" s="4">
        <v>-15</v>
      </c>
      <c r="D3521" s="4">
        <v>228</v>
      </c>
      <c r="E3521" s="81"/>
    </row>
    <row r="3522" spans="1:5" x14ac:dyDescent="0.25">
      <c r="A3522" s="80" t="s">
        <v>42</v>
      </c>
      <c r="B3522" s="27">
        <v>44039</v>
      </c>
      <c r="C3522" s="4">
        <v>1</v>
      </c>
      <c r="D3522" s="4">
        <v>22</v>
      </c>
      <c r="E3522" s="81"/>
    </row>
    <row r="3523" spans="1:5" x14ac:dyDescent="0.25">
      <c r="A3523" s="80" t="s">
        <v>43</v>
      </c>
      <c r="B3523" s="27">
        <v>44039</v>
      </c>
      <c r="C3523" s="4">
        <v>1</v>
      </c>
      <c r="D3523" s="4">
        <v>20</v>
      </c>
      <c r="E3523" s="81"/>
    </row>
    <row r="3524" spans="1:5" x14ac:dyDescent="0.25">
      <c r="A3524" s="80" t="s">
        <v>44</v>
      </c>
      <c r="B3524" s="27">
        <v>44039</v>
      </c>
      <c r="C3524" s="4">
        <v>15</v>
      </c>
      <c r="D3524" s="4">
        <v>344</v>
      </c>
      <c r="E3524" s="81"/>
    </row>
    <row r="3525" spans="1:5" x14ac:dyDescent="0.25">
      <c r="A3525" s="80" t="s">
        <v>29</v>
      </c>
      <c r="B3525" s="27">
        <v>44039</v>
      </c>
      <c r="C3525" s="4">
        <v>33</v>
      </c>
      <c r="D3525" s="4">
        <v>972</v>
      </c>
      <c r="E3525" s="81">
        <v>2</v>
      </c>
    </row>
    <row r="3526" spans="1:5" x14ac:dyDescent="0.25">
      <c r="A3526" s="80" t="s">
        <v>45</v>
      </c>
      <c r="B3526" s="27">
        <v>44039</v>
      </c>
      <c r="C3526" s="4">
        <v>-5</v>
      </c>
      <c r="D3526" s="4">
        <v>45</v>
      </c>
      <c r="E3526" s="81"/>
    </row>
    <row r="3527" spans="1:5" x14ac:dyDescent="0.25">
      <c r="A3527" s="80" t="s">
        <v>46</v>
      </c>
      <c r="B3527" s="27">
        <v>44039</v>
      </c>
      <c r="C3527" s="4">
        <v>32</v>
      </c>
      <c r="D3527" s="4">
        <v>374</v>
      </c>
      <c r="E3527" s="81"/>
    </row>
    <row r="3528" spans="1:5" ht="15.75" thickBot="1" x14ac:dyDescent="0.3">
      <c r="A3528" s="93" t="s">
        <v>47</v>
      </c>
      <c r="B3528" s="74">
        <v>44039</v>
      </c>
      <c r="C3528" s="75">
        <v>13</v>
      </c>
      <c r="D3528" s="4">
        <v>139</v>
      </c>
      <c r="E3528" s="94"/>
    </row>
    <row r="3529" spans="1:5" x14ac:dyDescent="0.25">
      <c r="A3529" s="105" t="s">
        <v>22</v>
      </c>
      <c r="B3529" s="77">
        <v>44040</v>
      </c>
      <c r="C3529" s="78">
        <v>4167</v>
      </c>
      <c r="D3529" s="4">
        <v>102391</v>
      </c>
      <c r="E3529" s="79">
        <f>8+7+34+20</f>
        <v>69</v>
      </c>
    </row>
    <row r="3530" spans="1:5" x14ac:dyDescent="0.25">
      <c r="A3530" s="80" t="s">
        <v>35</v>
      </c>
      <c r="B3530" s="27">
        <v>44040</v>
      </c>
      <c r="C3530" s="4">
        <v>0</v>
      </c>
      <c r="D3530" s="4">
        <v>60</v>
      </c>
      <c r="E3530" s="81"/>
    </row>
    <row r="3531" spans="1:5" x14ac:dyDescent="0.25">
      <c r="A3531" s="80" t="s">
        <v>21</v>
      </c>
      <c r="B3531" s="27">
        <v>44040</v>
      </c>
      <c r="C3531" s="4">
        <v>18</v>
      </c>
      <c r="D3531" s="4">
        <v>3376</v>
      </c>
      <c r="E3531" s="81"/>
    </row>
    <row r="3532" spans="1:5" x14ac:dyDescent="0.25">
      <c r="A3532" s="80" t="s">
        <v>36</v>
      </c>
      <c r="B3532" s="27">
        <v>44040</v>
      </c>
      <c r="C3532" s="4">
        <v>3</v>
      </c>
      <c r="D3532" s="4">
        <v>267</v>
      </c>
      <c r="E3532" s="81"/>
    </row>
    <row r="3533" spans="1:5" x14ac:dyDescent="0.25">
      <c r="A3533" s="80" t="s">
        <v>20</v>
      </c>
      <c r="B3533" s="27">
        <v>44040</v>
      </c>
      <c r="C3533" s="4">
        <v>1202</v>
      </c>
      <c r="D3533" s="4">
        <v>56227</v>
      </c>
      <c r="E3533" s="81">
        <f>3+4+17+21</f>
        <v>45</v>
      </c>
    </row>
    <row r="3534" spans="1:5" x14ac:dyDescent="0.25">
      <c r="A3534" s="80" t="s">
        <v>27</v>
      </c>
      <c r="B3534" s="27">
        <v>44040</v>
      </c>
      <c r="C3534" s="4">
        <v>75</v>
      </c>
      <c r="D3534" s="4">
        <v>1949</v>
      </c>
      <c r="E3534" s="81">
        <v>2</v>
      </c>
    </row>
    <row r="3535" spans="1:5" x14ac:dyDescent="0.25">
      <c r="A3535" s="80" t="s">
        <v>37</v>
      </c>
      <c r="B3535" s="27">
        <v>44040</v>
      </c>
      <c r="C3535" s="4">
        <v>-6</v>
      </c>
      <c r="D3535" s="4">
        <v>147</v>
      </c>
      <c r="E3535" s="81"/>
    </row>
    <row r="3536" spans="1:5" x14ac:dyDescent="0.25">
      <c r="A3536" s="80" t="s">
        <v>38</v>
      </c>
      <c r="B3536" s="27">
        <v>44040</v>
      </c>
      <c r="C3536" s="4">
        <v>4</v>
      </c>
      <c r="D3536" s="4">
        <v>768</v>
      </c>
      <c r="E3536" s="81"/>
    </row>
    <row r="3537" spans="1:5" x14ac:dyDescent="0.25">
      <c r="A3537" s="80" t="s">
        <v>48</v>
      </c>
      <c r="B3537" s="27">
        <v>44040</v>
      </c>
      <c r="C3537" s="4">
        <v>0</v>
      </c>
      <c r="D3537" s="4">
        <v>81</v>
      </c>
      <c r="E3537" s="81"/>
    </row>
    <row r="3538" spans="1:5" x14ac:dyDescent="0.25">
      <c r="A3538" s="80" t="s">
        <v>39</v>
      </c>
      <c r="B3538" s="27">
        <v>44040</v>
      </c>
      <c r="C3538" s="4">
        <v>158</v>
      </c>
      <c r="D3538" s="4">
        <v>1678</v>
      </c>
      <c r="E3538" s="81"/>
    </row>
    <row r="3539" spans="1:5" x14ac:dyDescent="0.25">
      <c r="A3539" s="80" t="s">
        <v>40</v>
      </c>
      <c r="B3539" s="27">
        <v>44040</v>
      </c>
      <c r="C3539" s="4">
        <v>9</v>
      </c>
      <c r="D3539" s="4">
        <v>59</v>
      </c>
      <c r="E3539" s="81"/>
    </row>
    <row r="3540" spans="1:5" x14ac:dyDescent="0.25">
      <c r="A3540" s="80" t="s">
        <v>28</v>
      </c>
      <c r="B3540" s="27">
        <v>44040</v>
      </c>
      <c r="C3540" s="4">
        <v>10</v>
      </c>
      <c r="D3540" s="4">
        <v>259</v>
      </c>
      <c r="E3540" s="81"/>
    </row>
    <row r="3541" spans="1:5" x14ac:dyDescent="0.25">
      <c r="A3541" s="80" t="s">
        <v>24</v>
      </c>
      <c r="B3541" s="27">
        <v>44040</v>
      </c>
      <c r="C3541" s="4">
        <v>67</v>
      </c>
      <c r="D3541" s="4">
        <v>945</v>
      </c>
      <c r="E3541" s="81">
        <v>2</v>
      </c>
    </row>
    <row r="3542" spans="1:5" x14ac:dyDescent="0.25">
      <c r="A3542" s="80" t="s">
        <v>30</v>
      </c>
      <c r="B3542" s="27">
        <v>44040</v>
      </c>
      <c r="C3542" s="4">
        <v>-4</v>
      </c>
      <c r="D3542" s="4">
        <v>52</v>
      </c>
      <c r="E3542" s="81"/>
    </row>
    <row r="3543" spans="1:5" x14ac:dyDescent="0.25">
      <c r="A3543" s="80" t="s">
        <v>26</v>
      </c>
      <c r="B3543" s="27">
        <v>44040</v>
      </c>
      <c r="C3543" s="4">
        <v>21</v>
      </c>
      <c r="D3543" s="4">
        <v>1086</v>
      </c>
      <c r="E3543" s="81"/>
    </row>
    <row r="3544" spans="1:5" x14ac:dyDescent="0.25">
      <c r="A3544" s="80" t="s">
        <v>25</v>
      </c>
      <c r="B3544" s="27">
        <v>44040</v>
      </c>
      <c r="C3544" s="4">
        <v>73</v>
      </c>
      <c r="D3544" s="4">
        <v>1707</v>
      </c>
      <c r="E3544" s="81">
        <v>2</v>
      </c>
    </row>
    <row r="3545" spans="1:5" x14ac:dyDescent="0.25">
      <c r="A3545" s="80" t="s">
        <v>41</v>
      </c>
      <c r="B3545" s="27">
        <v>44040</v>
      </c>
      <c r="C3545" s="4">
        <v>8</v>
      </c>
      <c r="D3545" s="4">
        <v>236</v>
      </c>
      <c r="E3545" s="81"/>
    </row>
    <row r="3546" spans="1:5" x14ac:dyDescent="0.25">
      <c r="A3546" s="80" t="s">
        <v>42</v>
      </c>
      <c r="B3546" s="27">
        <v>44040</v>
      </c>
      <c r="C3546" s="4">
        <v>-2</v>
      </c>
      <c r="D3546" s="4">
        <v>20</v>
      </c>
      <c r="E3546" s="81"/>
    </row>
    <row r="3547" spans="1:5" x14ac:dyDescent="0.25">
      <c r="A3547" s="80" t="s">
        <v>43</v>
      </c>
      <c r="B3547" s="27">
        <v>44040</v>
      </c>
      <c r="C3547" s="4">
        <v>2</v>
      </c>
      <c r="D3547" s="4">
        <v>22</v>
      </c>
      <c r="E3547" s="81"/>
    </row>
    <row r="3548" spans="1:5" x14ac:dyDescent="0.25">
      <c r="A3548" s="80" t="s">
        <v>44</v>
      </c>
      <c r="B3548" s="27">
        <v>44040</v>
      </c>
      <c r="C3548" s="4">
        <v>32</v>
      </c>
      <c r="D3548" s="4">
        <v>376</v>
      </c>
      <c r="E3548" s="81"/>
    </row>
    <row r="3549" spans="1:5" x14ac:dyDescent="0.25">
      <c r="A3549" s="80" t="s">
        <v>29</v>
      </c>
      <c r="B3549" s="27">
        <v>44040</v>
      </c>
      <c r="C3549" s="4">
        <v>63</v>
      </c>
      <c r="D3549" s="4">
        <v>1035</v>
      </c>
      <c r="E3549" s="81"/>
    </row>
    <row r="3550" spans="1:5" x14ac:dyDescent="0.25">
      <c r="A3550" s="80" t="s">
        <v>45</v>
      </c>
      <c r="B3550" s="27">
        <v>44040</v>
      </c>
      <c r="C3550" s="4">
        <v>-3</v>
      </c>
      <c r="D3550" s="4">
        <v>42</v>
      </c>
      <c r="E3550" s="81"/>
    </row>
    <row r="3551" spans="1:5" x14ac:dyDescent="0.25">
      <c r="A3551" s="80" t="s">
        <v>46</v>
      </c>
      <c r="B3551" s="27">
        <v>44040</v>
      </c>
      <c r="C3551" s="4">
        <v>25</v>
      </c>
      <c r="D3551" s="4">
        <v>399</v>
      </c>
      <c r="E3551" s="81"/>
    </row>
    <row r="3552" spans="1:5" ht="15.75" thickBot="1" x14ac:dyDescent="0.3">
      <c r="A3552" s="82" t="s">
        <v>47</v>
      </c>
      <c r="B3552" s="83">
        <v>44040</v>
      </c>
      <c r="C3552" s="84">
        <v>17</v>
      </c>
      <c r="D3552" s="4">
        <v>156</v>
      </c>
      <c r="E3552" s="85"/>
    </row>
    <row r="3553" spans="1:5" x14ac:dyDescent="0.25">
      <c r="A3553" s="105" t="s">
        <v>22</v>
      </c>
      <c r="B3553" s="86">
        <v>44041</v>
      </c>
      <c r="C3553" s="78">
        <v>3852</v>
      </c>
      <c r="D3553" s="4">
        <v>106243</v>
      </c>
      <c r="E3553" s="79">
        <f>6+6+35+24</f>
        <v>71</v>
      </c>
    </row>
    <row r="3554" spans="1:5" x14ac:dyDescent="0.25">
      <c r="A3554" s="80" t="s">
        <v>35</v>
      </c>
      <c r="B3554" s="27">
        <v>44041</v>
      </c>
      <c r="C3554" s="4">
        <v>0</v>
      </c>
      <c r="D3554" s="4">
        <v>60</v>
      </c>
      <c r="E3554" s="81"/>
    </row>
    <row r="3555" spans="1:5" x14ac:dyDescent="0.25">
      <c r="A3555" s="80" t="s">
        <v>21</v>
      </c>
      <c r="B3555" s="27">
        <v>44041</v>
      </c>
      <c r="C3555" s="4">
        <v>52</v>
      </c>
      <c r="D3555" s="4">
        <v>3428</v>
      </c>
      <c r="E3555" s="81">
        <f>2+1</f>
        <v>3</v>
      </c>
    </row>
    <row r="3556" spans="1:5" x14ac:dyDescent="0.25">
      <c r="A3556" s="80" t="s">
        <v>36</v>
      </c>
      <c r="B3556" s="27">
        <v>44041</v>
      </c>
      <c r="C3556" s="4">
        <v>3</v>
      </c>
      <c r="D3556" s="4">
        <v>270</v>
      </c>
      <c r="E3556" s="81"/>
    </row>
    <row r="3557" spans="1:5" x14ac:dyDescent="0.25">
      <c r="A3557" s="80" t="s">
        <v>20</v>
      </c>
      <c r="B3557" s="27">
        <v>44041</v>
      </c>
      <c r="C3557" s="4">
        <v>1079</v>
      </c>
      <c r="D3557" s="4">
        <v>57306</v>
      </c>
      <c r="E3557" s="81">
        <f>1+4+15+10</f>
        <v>30</v>
      </c>
    </row>
    <row r="3558" spans="1:5" x14ac:dyDescent="0.25">
      <c r="A3558" s="80" t="s">
        <v>27</v>
      </c>
      <c r="B3558" s="27">
        <v>44041</v>
      </c>
      <c r="C3558" s="4">
        <v>111</v>
      </c>
      <c r="D3558" s="4">
        <v>2060</v>
      </c>
      <c r="E3558" s="81"/>
    </row>
    <row r="3559" spans="1:5" x14ac:dyDescent="0.25">
      <c r="A3559" s="80" t="s">
        <v>37</v>
      </c>
      <c r="B3559" s="27">
        <v>44041</v>
      </c>
      <c r="C3559" s="4">
        <v>16</v>
      </c>
      <c r="D3559" s="4">
        <v>163</v>
      </c>
      <c r="E3559" s="81"/>
    </row>
    <row r="3560" spans="1:5" x14ac:dyDescent="0.25">
      <c r="A3560" s="80" t="s">
        <v>38</v>
      </c>
      <c r="B3560" s="27">
        <v>44041</v>
      </c>
      <c r="C3560" s="4">
        <v>15</v>
      </c>
      <c r="D3560" s="4">
        <v>783</v>
      </c>
      <c r="E3560" s="81"/>
    </row>
    <row r="3561" spans="1:5" x14ac:dyDescent="0.25">
      <c r="A3561" s="80" t="s">
        <v>48</v>
      </c>
      <c r="B3561" s="27">
        <v>44041</v>
      </c>
      <c r="C3561" s="4">
        <v>1</v>
      </c>
      <c r="D3561" s="4">
        <v>82</v>
      </c>
      <c r="E3561" s="81"/>
    </row>
    <row r="3562" spans="1:5" x14ac:dyDescent="0.25">
      <c r="A3562" s="80" t="s">
        <v>39</v>
      </c>
      <c r="B3562" s="27">
        <v>44041</v>
      </c>
      <c r="C3562" s="4">
        <v>172</v>
      </c>
      <c r="D3562" s="4">
        <v>1850</v>
      </c>
      <c r="E3562" s="81"/>
    </row>
    <row r="3563" spans="1:5" x14ac:dyDescent="0.25">
      <c r="A3563" s="80" t="s">
        <v>40</v>
      </c>
      <c r="B3563" s="27">
        <v>44041</v>
      </c>
      <c r="C3563" s="4">
        <v>10</v>
      </c>
      <c r="D3563" s="4">
        <v>69</v>
      </c>
      <c r="E3563" s="81"/>
    </row>
    <row r="3564" spans="1:5" x14ac:dyDescent="0.25">
      <c r="A3564" s="80" t="s">
        <v>28</v>
      </c>
      <c r="B3564" s="27">
        <v>44041</v>
      </c>
      <c r="C3564" s="4">
        <v>31</v>
      </c>
      <c r="D3564" s="4">
        <v>290</v>
      </c>
      <c r="E3564" s="81"/>
    </row>
    <row r="3565" spans="1:5" x14ac:dyDescent="0.25">
      <c r="A3565" s="80" t="s">
        <v>24</v>
      </c>
      <c r="B3565" s="27">
        <v>44041</v>
      </c>
      <c r="C3565" s="4">
        <v>65</v>
      </c>
      <c r="D3565" s="4">
        <v>1010</v>
      </c>
      <c r="E3565" s="81">
        <v>4</v>
      </c>
    </row>
    <row r="3566" spans="1:5" x14ac:dyDescent="0.25">
      <c r="A3566" s="80" t="s">
        <v>30</v>
      </c>
      <c r="B3566" s="27">
        <v>44041</v>
      </c>
      <c r="C3566" s="4">
        <v>0</v>
      </c>
      <c r="D3566" s="4">
        <v>52</v>
      </c>
      <c r="E3566" s="81"/>
    </row>
    <row r="3567" spans="1:5" x14ac:dyDescent="0.25">
      <c r="A3567" s="80" t="s">
        <v>26</v>
      </c>
      <c r="B3567" s="27">
        <v>44041</v>
      </c>
      <c r="C3567" s="4">
        <v>30</v>
      </c>
      <c r="D3567" s="4">
        <v>1116</v>
      </c>
      <c r="E3567" s="81"/>
    </row>
    <row r="3568" spans="1:5" x14ac:dyDescent="0.25">
      <c r="A3568" s="80" t="s">
        <v>25</v>
      </c>
      <c r="B3568" s="27">
        <v>44041</v>
      </c>
      <c r="C3568" s="4">
        <v>55</v>
      </c>
      <c r="D3568" s="4">
        <v>1762</v>
      </c>
      <c r="E3568" s="81">
        <f>1</f>
        <v>1</v>
      </c>
    </row>
    <row r="3569" spans="1:5" x14ac:dyDescent="0.25">
      <c r="A3569" s="80" t="s">
        <v>41</v>
      </c>
      <c r="B3569" s="27">
        <v>44041</v>
      </c>
      <c r="C3569" s="4">
        <v>9</v>
      </c>
      <c r="D3569" s="4">
        <v>245</v>
      </c>
      <c r="E3569" s="81"/>
    </row>
    <row r="3570" spans="1:5" x14ac:dyDescent="0.25">
      <c r="A3570" s="80" t="s">
        <v>42</v>
      </c>
      <c r="B3570" s="27">
        <v>44041</v>
      </c>
      <c r="C3570" s="4">
        <v>0</v>
      </c>
      <c r="D3570" s="4">
        <v>20</v>
      </c>
      <c r="E3570" s="81"/>
    </row>
    <row r="3571" spans="1:5" x14ac:dyDescent="0.25">
      <c r="A3571" s="80" t="s">
        <v>43</v>
      </c>
      <c r="B3571" s="27">
        <v>44041</v>
      </c>
      <c r="C3571" s="4">
        <v>2</v>
      </c>
      <c r="D3571" s="4">
        <v>24</v>
      </c>
      <c r="E3571" s="81"/>
    </row>
    <row r="3572" spans="1:5" x14ac:dyDescent="0.25">
      <c r="A3572" s="80" t="s">
        <v>44</v>
      </c>
      <c r="B3572" s="27">
        <v>44041</v>
      </c>
      <c r="C3572" s="4">
        <v>44</v>
      </c>
      <c r="D3572" s="4">
        <v>420</v>
      </c>
      <c r="E3572" s="81"/>
    </row>
    <row r="3573" spans="1:5" x14ac:dyDescent="0.25">
      <c r="A3573" s="80" t="s">
        <v>29</v>
      </c>
      <c r="B3573" s="27">
        <v>44041</v>
      </c>
      <c r="C3573" s="4">
        <v>68</v>
      </c>
      <c r="D3573" s="4">
        <v>1103</v>
      </c>
      <c r="E3573" s="81">
        <v>1</v>
      </c>
    </row>
    <row r="3574" spans="1:5" x14ac:dyDescent="0.25">
      <c r="A3574" s="80" t="s">
        <v>45</v>
      </c>
      <c r="B3574" s="27">
        <v>44041</v>
      </c>
      <c r="C3574" s="4">
        <v>2</v>
      </c>
      <c r="D3574" s="4">
        <v>44</v>
      </c>
      <c r="E3574" s="81"/>
    </row>
    <row r="3575" spans="1:5" x14ac:dyDescent="0.25">
      <c r="A3575" s="80" t="s">
        <v>46</v>
      </c>
      <c r="B3575" s="27">
        <v>44041</v>
      </c>
      <c r="C3575" s="4">
        <v>14</v>
      </c>
      <c r="D3575" s="4">
        <v>413</v>
      </c>
      <c r="E3575" s="81"/>
    </row>
    <row r="3576" spans="1:5" ht="15.75" thickBot="1" x14ac:dyDescent="0.3">
      <c r="A3576" s="82" t="s">
        <v>47</v>
      </c>
      <c r="B3576" s="83">
        <v>44041</v>
      </c>
      <c r="C3576" s="84">
        <v>10</v>
      </c>
      <c r="D3576" s="4">
        <v>166</v>
      </c>
      <c r="E3576" s="85"/>
    </row>
    <row r="3577" spans="1:5" x14ac:dyDescent="0.25">
      <c r="A3577" s="105" t="s">
        <v>22</v>
      </c>
      <c r="B3577" s="77">
        <v>44042</v>
      </c>
      <c r="C3577" s="78">
        <v>4415</v>
      </c>
      <c r="D3577" s="4">
        <v>110658</v>
      </c>
      <c r="E3577" s="79">
        <f>5+8+49+54</f>
        <v>116</v>
      </c>
    </row>
    <row r="3578" spans="1:5" x14ac:dyDescent="0.25">
      <c r="A3578" s="80" t="s">
        <v>35</v>
      </c>
      <c r="B3578" s="27">
        <v>44042</v>
      </c>
      <c r="C3578" s="4">
        <v>1</v>
      </c>
      <c r="D3578" s="4">
        <v>61</v>
      </c>
      <c r="E3578" s="81"/>
    </row>
    <row r="3579" spans="1:5" x14ac:dyDescent="0.25">
      <c r="A3579" s="80" t="s">
        <v>21</v>
      </c>
      <c r="B3579" s="27">
        <v>44042</v>
      </c>
      <c r="C3579" s="4">
        <v>93</v>
      </c>
      <c r="D3579" s="4">
        <v>3521</v>
      </c>
      <c r="E3579" s="81"/>
    </row>
    <row r="3580" spans="1:5" x14ac:dyDescent="0.25">
      <c r="A3580" s="80" t="s">
        <v>36</v>
      </c>
      <c r="B3580" s="27">
        <v>44042</v>
      </c>
      <c r="C3580" s="4">
        <v>5</v>
      </c>
      <c r="D3580" s="4">
        <v>275</v>
      </c>
      <c r="E3580" s="81"/>
    </row>
    <row r="3581" spans="1:5" x14ac:dyDescent="0.25">
      <c r="A3581" s="80" t="s">
        <v>20</v>
      </c>
      <c r="B3581" s="27">
        <v>44042</v>
      </c>
      <c r="C3581" s="4">
        <v>1239</v>
      </c>
      <c r="D3581" s="4">
        <v>58545</v>
      </c>
      <c r="E3581" s="81">
        <f>4+2+18+8</f>
        <v>32</v>
      </c>
    </row>
    <row r="3582" spans="1:5" x14ac:dyDescent="0.25">
      <c r="A3582" s="80" t="s">
        <v>27</v>
      </c>
      <c r="B3582" s="27">
        <v>44042</v>
      </c>
      <c r="C3582" s="4">
        <v>91</v>
      </c>
      <c r="D3582" s="4">
        <v>2151</v>
      </c>
      <c r="E3582" s="81">
        <v>1</v>
      </c>
    </row>
    <row r="3583" spans="1:5" x14ac:dyDescent="0.25">
      <c r="A3583" s="80" t="s">
        <v>37</v>
      </c>
      <c r="B3583" s="27">
        <v>44042</v>
      </c>
      <c r="C3583" s="4">
        <v>3</v>
      </c>
      <c r="D3583" s="4">
        <v>166</v>
      </c>
      <c r="E3583" s="81"/>
    </row>
    <row r="3584" spans="1:5" x14ac:dyDescent="0.25">
      <c r="A3584" s="80" t="s">
        <v>38</v>
      </c>
      <c r="B3584" s="27">
        <v>44042</v>
      </c>
      <c r="C3584" s="4">
        <v>20</v>
      </c>
      <c r="D3584" s="4">
        <v>803</v>
      </c>
      <c r="E3584" s="81"/>
    </row>
    <row r="3585" spans="1:5" x14ac:dyDescent="0.25">
      <c r="A3585" s="80" t="s">
        <v>48</v>
      </c>
      <c r="B3585" s="27">
        <v>44042</v>
      </c>
      <c r="C3585" s="4">
        <v>0</v>
      </c>
      <c r="D3585" s="4">
        <v>82</v>
      </c>
      <c r="E3585" s="81"/>
    </row>
    <row r="3586" spans="1:5" x14ac:dyDescent="0.25">
      <c r="A3586" s="80" t="s">
        <v>39</v>
      </c>
      <c r="B3586" s="27">
        <v>44042</v>
      </c>
      <c r="C3586" s="4">
        <v>161</v>
      </c>
      <c r="D3586" s="4">
        <v>2011</v>
      </c>
      <c r="E3586" s="81"/>
    </row>
    <row r="3587" spans="1:5" x14ac:dyDescent="0.25">
      <c r="A3587" s="80" t="s">
        <v>40</v>
      </c>
      <c r="B3587" s="27">
        <v>44042</v>
      </c>
      <c r="C3587" s="4">
        <v>6</v>
      </c>
      <c r="D3587" s="4">
        <v>75</v>
      </c>
      <c r="E3587" s="81"/>
    </row>
    <row r="3588" spans="1:5" x14ac:dyDescent="0.25">
      <c r="A3588" s="80" t="s">
        <v>28</v>
      </c>
      <c r="B3588" s="27">
        <v>44042</v>
      </c>
      <c r="C3588" s="4">
        <v>11</v>
      </c>
      <c r="D3588" s="4">
        <v>301</v>
      </c>
      <c r="E3588" s="81"/>
    </row>
    <row r="3589" spans="1:5" x14ac:dyDescent="0.25">
      <c r="A3589" s="80" t="s">
        <v>24</v>
      </c>
      <c r="B3589" s="27">
        <v>44042</v>
      </c>
      <c r="C3589" s="4">
        <v>77</v>
      </c>
      <c r="D3589" s="4">
        <v>1087</v>
      </c>
      <c r="E3589" s="81">
        <v>1</v>
      </c>
    </row>
    <row r="3590" spans="1:5" x14ac:dyDescent="0.25">
      <c r="A3590" s="80" t="s">
        <v>30</v>
      </c>
      <c r="B3590" s="27">
        <v>44042</v>
      </c>
      <c r="C3590" s="4">
        <v>1</v>
      </c>
      <c r="D3590" s="4">
        <v>53</v>
      </c>
      <c r="E3590" s="81"/>
    </row>
    <row r="3591" spans="1:5" x14ac:dyDescent="0.25">
      <c r="A3591" s="80" t="s">
        <v>26</v>
      </c>
      <c r="B3591" s="27">
        <v>44042</v>
      </c>
      <c r="C3591" s="4">
        <v>27</v>
      </c>
      <c r="D3591" s="4">
        <v>1143</v>
      </c>
      <c r="E3591" s="81"/>
    </row>
    <row r="3592" spans="1:5" x14ac:dyDescent="0.25">
      <c r="A3592" s="80" t="s">
        <v>25</v>
      </c>
      <c r="B3592" s="27">
        <v>44042</v>
      </c>
      <c r="C3592" s="4">
        <v>81</v>
      </c>
      <c r="D3592" s="4">
        <v>1843</v>
      </c>
      <c r="E3592" s="81">
        <v>2</v>
      </c>
    </row>
    <row r="3593" spans="1:5" x14ac:dyDescent="0.25">
      <c r="A3593" s="80" t="s">
        <v>41</v>
      </c>
      <c r="B3593" s="27">
        <v>44042</v>
      </c>
      <c r="C3593" s="4">
        <v>11</v>
      </c>
      <c r="D3593" s="4">
        <v>256</v>
      </c>
      <c r="E3593" s="81"/>
    </row>
    <row r="3594" spans="1:5" x14ac:dyDescent="0.25">
      <c r="A3594" s="80" t="s">
        <v>42</v>
      </c>
      <c r="B3594" s="27">
        <v>44042</v>
      </c>
      <c r="C3594" s="4">
        <v>1</v>
      </c>
      <c r="D3594" s="4">
        <v>21</v>
      </c>
      <c r="E3594" s="81"/>
    </row>
    <row r="3595" spans="1:5" x14ac:dyDescent="0.25">
      <c r="A3595" s="80" t="s">
        <v>43</v>
      </c>
      <c r="B3595" s="27">
        <v>44042</v>
      </c>
      <c r="C3595" s="4">
        <v>3</v>
      </c>
      <c r="D3595" s="4">
        <v>27</v>
      </c>
      <c r="E3595" s="81"/>
    </row>
    <row r="3596" spans="1:5" x14ac:dyDescent="0.25">
      <c r="A3596" s="80" t="s">
        <v>44</v>
      </c>
      <c r="B3596" s="27">
        <v>44042</v>
      </c>
      <c r="C3596" s="4">
        <v>9</v>
      </c>
      <c r="D3596" s="4">
        <v>429</v>
      </c>
      <c r="E3596" s="81">
        <v>1</v>
      </c>
    </row>
    <row r="3597" spans="1:5" x14ac:dyDescent="0.25">
      <c r="A3597" s="80" t="s">
        <v>29</v>
      </c>
      <c r="B3597" s="27">
        <v>44042</v>
      </c>
      <c r="C3597" s="4">
        <v>50</v>
      </c>
      <c r="D3597" s="4">
        <v>1153</v>
      </c>
      <c r="E3597" s="81"/>
    </row>
    <row r="3598" spans="1:5" x14ac:dyDescent="0.25">
      <c r="A3598" s="80" t="s">
        <v>45</v>
      </c>
      <c r="B3598" s="27">
        <v>44042</v>
      </c>
      <c r="C3598" s="4">
        <v>2</v>
      </c>
      <c r="D3598" s="4">
        <v>46</v>
      </c>
      <c r="E3598" s="81"/>
    </row>
    <row r="3599" spans="1:5" x14ac:dyDescent="0.25">
      <c r="A3599" s="80" t="s">
        <v>46</v>
      </c>
      <c r="B3599" s="27">
        <v>44042</v>
      </c>
      <c r="C3599" s="4">
        <v>33</v>
      </c>
      <c r="D3599" s="4">
        <v>446</v>
      </c>
      <c r="E3599" s="81"/>
    </row>
    <row r="3600" spans="1:5" ht="15.75" thickBot="1" x14ac:dyDescent="0.3">
      <c r="A3600" s="93" t="s">
        <v>47</v>
      </c>
      <c r="B3600" s="74">
        <v>44042</v>
      </c>
      <c r="C3600" s="75">
        <v>37</v>
      </c>
      <c r="D3600" s="4">
        <v>203</v>
      </c>
      <c r="E3600" s="94"/>
    </row>
    <row r="3601" spans="1:5" x14ac:dyDescent="0.25">
      <c r="A3601" s="105" t="s">
        <v>22</v>
      </c>
      <c r="B3601" s="77">
        <v>44043</v>
      </c>
      <c r="C3601" s="78">
        <v>3911</v>
      </c>
      <c r="D3601" s="4">
        <v>114569</v>
      </c>
      <c r="E3601" s="79">
        <f>5+5+38+17</f>
        <v>65</v>
      </c>
    </row>
    <row r="3602" spans="1:5" x14ac:dyDescent="0.25">
      <c r="A3602" s="80" t="s">
        <v>35</v>
      </c>
      <c r="B3602" s="27">
        <v>44043</v>
      </c>
      <c r="C3602" s="4">
        <v>0</v>
      </c>
      <c r="D3602" s="4">
        <v>61</v>
      </c>
      <c r="E3602" s="81"/>
    </row>
    <row r="3603" spans="1:5" x14ac:dyDescent="0.25">
      <c r="A3603" s="80" t="s">
        <v>21</v>
      </c>
      <c r="B3603" s="27">
        <v>44043</v>
      </c>
      <c r="C3603" s="4">
        <v>58</v>
      </c>
      <c r="D3603" s="4">
        <v>3579</v>
      </c>
      <c r="E3603" s="81">
        <v>2</v>
      </c>
    </row>
    <row r="3604" spans="1:5" x14ac:dyDescent="0.25">
      <c r="A3604" s="80" t="s">
        <v>36</v>
      </c>
      <c r="B3604" s="27">
        <v>44043</v>
      </c>
      <c r="C3604" s="4">
        <v>1</v>
      </c>
      <c r="D3604" s="4">
        <v>276</v>
      </c>
      <c r="E3604" s="81">
        <v>1</v>
      </c>
    </row>
    <row r="3605" spans="1:5" x14ac:dyDescent="0.25">
      <c r="A3605" s="80" t="s">
        <v>20</v>
      </c>
      <c r="B3605" s="27">
        <v>44043</v>
      </c>
      <c r="C3605" s="4">
        <v>1142</v>
      </c>
      <c r="D3605" s="4">
        <v>59687</v>
      </c>
      <c r="E3605" s="81">
        <f>7+6+9+4</f>
        <v>26</v>
      </c>
    </row>
    <row r="3606" spans="1:5" x14ac:dyDescent="0.25">
      <c r="A3606" s="80" t="s">
        <v>27</v>
      </c>
      <c r="B3606" s="27">
        <v>44043</v>
      </c>
      <c r="C3606" s="4">
        <v>108</v>
      </c>
      <c r="D3606" s="4">
        <v>2259</v>
      </c>
      <c r="E3606" s="81"/>
    </row>
    <row r="3607" spans="1:5" x14ac:dyDescent="0.25">
      <c r="A3607" s="80" t="s">
        <v>37</v>
      </c>
      <c r="B3607" s="27">
        <v>44043</v>
      </c>
      <c r="C3607" s="4">
        <v>3</v>
      </c>
      <c r="D3607" s="4">
        <v>169</v>
      </c>
      <c r="E3607" s="81"/>
    </row>
    <row r="3608" spans="1:5" x14ac:dyDescent="0.25">
      <c r="A3608" s="80" t="s">
        <v>38</v>
      </c>
      <c r="B3608" s="27">
        <v>44043</v>
      </c>
      <c r="C3608" s="4">
        <v>9</v>
      </c>
      <c r="D3608" s="4">
        <v>812</v>
      </c>
      <c r="E3608" s="81">
        <v>1</v>
      </c>
    </row>
    <row r="3609" spans="1:5" x14ac:dyDescent="0.25">
      <c r="A3609" s="80" t="s">
        <v>48</v>
      </c>
      <c r="B3609" s="27">
        <v>44043</v>
      </c>
      <c r="C3609" s="4">
        <v>0</v>
      </c>
      <c r="D3609" s="4">
        <v>82</v>
      </c>
      <c r="E3609" s="81"/>
    </row>
    <row r="3610" spans="1:5" x14ac:dyDescent="0.25">
      <c r="A3610" s="80" t="s">
        <v>39</v>
      </c>
      <c r="B3610" s="27">
        <v>44043</v>
      </c>
      <c r="C3610" s="4">
        <v>238</v>
      </c>
      <c r="D3610" s="4">
        <v>2249</v>
      </c>
      <c r="E3610" s="81"/>
    </row>
    <row r="3611" spans="1:5" x14ac:dyDescent="0.25">
      <c r="A3611" s="80" t="s">
        <v>40</v>
      </c>
      <c r="B3611" s="27">
        <v>44043</v>
      </c>
      <c r="C3611" s="4">
        <v>42</v>
      </c>
      <c r="D3611" s="4">
        <v>117</v>
      </c>
      <c r="E3611" s="81"/>
    </row>
    <row r="3612" spans="1:5" x14ac:dyDescent="0.25">
      <c r="A3612" s="80" t="s">
        <v>28</v>
      </c>
      <c r="B3612" s="27">
        <v>44043</v>
      </c>
      <c r="C3612" s="4">
        <v>36</v>
      </c>
      <c r="D3612" s="4">
        <v>337</v>
      </c>
      <c r="E3612" s="81"/>
    </row>
    <row r="3613" spans="1:5" x14ac:dyDescent="0.25">
      <c r="A3613" s="80" t="s">
        <v>24</v>
      </c>
      <c r="B3613" s="27">
        <v>44043</v>
      </c>
      <c r="C3613" s="4">
        <v>124</v>
      </c>
      <c r="D3613" s="4">
        <v>1211</v>
      </c>
      <c r="E3613" s="81">
        <v>1</v>
      </c>
    </row>
    <row r="3614" spans="1:5" x14ac:dyDescent="0.25">
      <c r="A3614" s="80" t="s">
        <v>30</v>
      </c>
      <c r="B3614" s="27">
        <v>44043</v>
      </c>
      <c r="C3614" s="4">
        <v>6</v>
      </c>
      <c r="D3614" s="4">
        <v>59</v>
      </c>
      <c r="E3614" s="81"/>
    </row>
    <row r="3615" spans="1:5" x14ac:dyDescent="0.25">
      <c r="A3615" s="80" t="s">
        <v>26</v>
      </c>
      <c r="B3615" s="27">
        <v>44043</v>
      </c>
      <c r="C3615" s="4">
        <v>35</v>
      </c>
      <c r="D3615" s="4">
        <v>1178</v>
      </c>
      <c r="E3615" s="81"/>
    </row>
    <row r="3616" spans="1:5" x14ac:dyDescent="0.25">
      <c r="A3616" s="80" t="s">
        <v>25</v>
      </c>
      <c r="B3616" s="27">
        <v>44043</v>
      </c>
      <c r="C3616" s="4">
        <v>104</v>
      </c>
      <c r="D3616" s="4">
        <v>1947</v>
      </c>
      <c r="E3616" s="81">
        <v>2</v>
      </c>
    </row>
    <row r="3617" spans="1:5" x14ac:dyDescent="0.25">
      <c r="A3617" s="80" t="s">
        <v>41</v>
      </c>
      <c r="B3617" s="27">
        <v>44043</v>
      </c>
      <c r="C3617" s="4">
        <v>7</v>
      </c>
      <c r="D3617" s="4">
        <v>263</v>
      </c>
      <c r="E3617" s="81"/>
    </row>
    <row r="3618" spans="1:5" x14ac:dyDescent="0.25">
      <c r="A3618" s="80" t="s">
        <v>42</v>
      </c>
      <c r="B3618" s="27">
        <v>44043</v>
      </c>
      <c r="C3618" s="4">
        <v>-1</v>
      </c>
      <c r="D3618" s="4">
        <v>20</v>
      </c>
      <c r="E3618" s="81"/>
    </row>
    <row r="3619" spans="1:5" x14ac:dyDescent="0.25">
      <c r="A3619" s="80" t="s">
        <v>43</v>
      </c>
      <c r="B3619" s="27">
        <v>44043</v>
      </c>
      <c r="C3619" s="4">
        <v>-1</v>
      </c>
      <c r="D3619" s="4">
        <v>26</v>
      </c>
      <c r="E3619" s="81"/>
    </row>
    <row r="3620" spans="1:5" x14ac:dyDescent="0.25">
      <c r="A3620" s="80" t="s">
        <v>44</v>
      </c>
      <c r="B3620" s="27">
        <v>44043</v>
      </c>
      <c r="C3620" s="4">
        <v>25</v>
      </c>
      <c r="D3620" s="4">
        <v>454</v>
      </c>
      <c r="E3620" s="81">
        <v>1</v>
      </c>
    </row>
    <row r="3621" spans="1:5" x14ac:dyDescent="0.25">
      <c r="A3621" s="80" t="s">
        <v>29</v>
      </c>
      <c r="B3621" s="27">
        <v>44043</v>
      </c>
      <c r="C3621" s="4">
        <v>63</v>
      </c>
      <c r="D3621" s="4">
        <v>1216</v>
      </c>
      <c r="E3621" s="81">
        <v>1</v>
      </c>
    </row>
    <row r="3622" spans="1:5" x14ac:dyDescent="0.25">
      <c r="A3622" s="80" t="s">
        <v>45</v>
      </c>
      <c r="B3622" s="27">
        <v>44043</v>
      </c>
      <c r="C3622" s="4">
        <v>-1</v>
      </c>
      <c r="D3622" s="4">
        <v>45</v>
      </c>
      <c r="E3622" s="81"/>
    </row>
    <row r="3623" spans="1:5" x14ac:dyDescent="0.25">
      <c r="A3623" s="80" t="s">
        <v>46</v>
      </c>
      <c r="B3623" s="27">
        <v>44043</v>
      </c>
      <c r="C3623" s="4">
        <v>12</v>
      </c>
      <c r="D3623" s="4">
        <v>458</v>
      </c>
      <c r="E3623" s="81"/>
    </row>
    <row r="3624" spans="1:5" ht="15.75" thickBot="1" x14ac:dyDescent="0.3">
      <c r="A3624" s="82" t="s">
        <v>47</v>
      </c>
      <c r="B3624" s="83">
        <v>44043</v>
      </c>
      <c r="C3624" s="84">
        <v>8</v>
      </c>
      <c r="D3624" s="4">
        <v>211</v>
      </c>
      <c r="E3624" s="85"/>
    </row>
    <row r="3625" spans="1:5" ht="15.75" thickBot="1" x14ac:dyDescent="0.3">
      <c r="A3625" s="105" t="s">
        <v>22</v>
      </c>
      <c r="B3625" s="83">
        <v>44044</v>
      </c>
      <c r="C3625" s="76">
        <v>3586</v>
      </c>
      <c r="D3625" s="4">
        <v>118155</v>
      </c>
      <c r="E3625" s="76">
        <v>35</v>
      </c>
    </row>
    <row r="3626" spans="1:5" ht="15.75" thickBot="1" x14ac:dyDescent="0.3">
      <c r="A3626" s="80" t="s">
        <v>35</v>
      </c>
      <c r="B3626" s="83">
        <v>44044</v>
      </c>
      <c r="C3626" s="4">
        <v>0</v>
      </c>
      <c r="D3626" s="4">
        <v>61</v>
      </c>
    </row>
    <row r="3627" spans="1:5" ht="15.75" thickBot="1" x14ac:dyDescent="0.3">
      <c r="A3627" s="80" t="s">
        <v>21</v>
      </c>
      <c r="B3627" s="83">
        <v>44044</v>
      </c>
      <c r="C3627" s="4">
        <v>59</v>
      </c>
      <c r="D3627" s="4">
        <v>3638</v>
      </c>
    </row>
    <row r="3628" spans="1:5" ht="15.75" thickBot="1" x14ac:dyDescent="0.3">
      <c r="A3628" s="80" t="s">
        <v>36</v>
      </c>
      <c r="B3628" s="83">
        <v>44044</v>
      </c>
      <c r="C3628" s="4">
        <v>10</v>
      </c>
      <c r="D3628" s="4">
        <v>286</v>
      </c>
    </row>
    <row r="3629" spans="1:5" ht="15.75" thickBot="1" x14ac:dyDescent="0.3">
      <c r="A3629" s="80" t="s">
        <v>20</v>
      </c>
      <c r="B3629" s="83">
        <v>44044</v>
      </c>
      <c r="C3629" s="4">
        <v>968</v>
      </c>
      <c r="D3629" s="4">
        <v>60655</v>
      </c>
      <c r="E3629" s="4">
        <v>13</v>
      </c>
    </row>
    <row r="3630" spans="1:5" ht="15.75" thickBot="1" x14ac:dyDescent="0.3">
      <c r="A3630" s="80" t="s">
        <v>27</v>
      </c>
      <c r="B3630" s="83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0" t="s">
        <v>37</v>
      </c>
      <c r="B3631" s="83">
        <v>44044</v>
      </c>
      <c r="C3631" s="4">
        <v>25</v>
      </c>
      <c r="D3631" s="4">
        <v>194</v>
      </c>
    </row>
    <row r="3632" spans="1:5" ht="15.75" thickBot="1" x14ac:dyDescent="0.3">
      <c r="A3632" s="80" t="s">
        <v>38</v>
      </c>
      <c r="B3632" s="83">
        <v>44044</v>
      </c>
      <c r="C3632" s="4">
        <v>14</v>
      </c>
      <c r="D3632" s="4">
        <v>826</v>
      </c>
    </row>
    <row r="3633" spans="1:5" ht="15.75" thickBot="1" x14ac:dyDescent="0.3">
      <c r="A3633" s="80" t="s">
        <v>48</v>
      </c>
      <c r="B3633" s="83">
        <v>44044</v>
      </c>
      <c r="C3633" s="4">
        <v>0</v>
      </c>
      <c r="D3633" s="4">
        <v>82</v>
      </c>
    </row>
    <row r="3634" spans="1:5" ht="15.75" thickBot="1" x14ac:dyDescent="0.3">
      <c r="A3634" s="80" t="s">
        <v>39</v>
      </c>
      <c r="B3634" s="83">
        <v>44044</v>
      </c>
      <c r="C3634" s="4">
        <v>85</v>
      </c>
      <c r="D3634" s="4">
        <v>2334</v>
      </c>
    </row>
    <row r="3635" spans="1:5" ht="15.75" thickBot="1" x14ac:dyDescent="0.3">
      <c r="A3635" s="80" t="s">
        <v>40</v>
      </c>
      <c r="B3635" s="83">
        <v>44044</v>
      </c>
      <c r="C3635" s="4">
        <v>29</v>
      </c>
      <c r="D3635" s="4">
        <v>146</v>
      </c>
    </row>
    <row r="3636" spans="1:5" ht="15.75" thickBot="1" x14ac:dyDescent="0.3">
      <c r="A3636" s="80" t="s">
        <v>28</v>
      </c>
      <c r="B3636" s="83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0" t="s">
        <v>24</v>
      </c>
      <c r="B3637" s="83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0" t="s">
        <v>30</v>
      </c>
      <c r="B3638" s="83">
        <v>44044</v>
      </c>
      <c r="C3638" s="4">
        <v>-1</v>
      </c>
      <c r="D3638" s="4">
        <v>58</v>
      </c>
    </row>
    <row r="3639" spans="1:5" ht="15.75" thickBot="1" x14ac:dyDescent="0.3">
      <c r="A3639" s="80" t="s">
        <v>26</v>
      </c>
      <c r="B3639" s="83">
        <v>44044</v>
      </c>
      <c r="C3639" s="4">
        <v>8</v>
      </c>
      <c r="D3639" s="4">
        <v>1186</v>
      </c>
    </row>
    <row r="3640" spans="1:5" ht="15.75" thickBot="1" x14ac:dyDescent="0.3">
      <c r="A3640" s="80" t="s">
        <v>25</v>
      </c>
      <c r="B3640" s="83">
        <v>44044</v>
      </c>
      <c r="C3640" s="4">
        <v>60</v>
      </c>
      <c r="D3640" s="4">
        <v>2007</v>
      </c>
    </row>
    <row r="3641" spans="1:5" ht="15.75" thickBot="1" x14ac:dyDescent="0.3">
      <c r="A3641" s="80" t="s">
        <v>41</v>
      </c>
      <c r="B3641" s="83">
        <v>44044</v>
      </c>
      <c r="C3641" s="4">
        <v>22</v>
      </c>
      <c r="D3641" s="4">
        <v>285</v>
      </c>
    </row>
    <row r="3642" spans="1:5" ht="15.75" thickBot="1" x14ac:dyDescent="0.3">
      <c r="A3642" s="80" t="s">
        <v>42</v>
      </c>
      <c r="B3642" s="83">
        <v>44044</v>
      </c>
      <c r="C3642" s="4">
        <v>0</v>
      </c>
      <c r="D3642" s="4">
        <v>20</v>
      </c>
    </row>
    <row r="3643" spans="1:5" ht="15.75" thickBot="1" x14ac:dyDescent="0.3">
      <c r="A3643" s="80" t="s">
        <v>43</v>
      </c>
      <c r="B3643" s="83">
        <v>44044</v>
      </c>
      <c r="C3643" s="4">
        <v>2</v>
      </c>
      <c r="D3643" s="4">
        <v>28</v>
      </c>
    </row>
    <row r="3644" spans="1:5" ht="15.75" thickBot="1" x14ac:dyDescent="0.3">
      <c r="A3644" s="80" t="s">
        <v>44</v>
      </c>
      <c r="B3644" s="83">
        <v>44044</v>
      </c>
      <c r="C3644" s="4">
        <v>49</v>
      </c>
      <c r="D3644" s="4">
        <v>503</v>
      </c>
    </row>
    <row r="3645" spans="1:5" ht="15.75" thickBot="1" x14ac:dyDescent="0.3">
      <c r="A3645" s="80" t="s">
        <v>29</v>
      </c>
      <c r="B3645" s="83">
        <v>44044</v>
      </c>
      <c r="C3645" s="4">
        <v>78</v>
      </c>
      <c r="D3645" s="4">
        <v>1294</v>
      </c>
    </row>
    <row r="3646" spans="1:5" ht="15.75" thickBot="1" x14ac:dyDescent="0.3">
      <c r="A3646" s="80" t="s">
        <v>45</v>
      </c>
      <c r="B3646" s="83">
        <v>44044</v>
      </c>
      <c r="C3646" s="4">
        <v>2</v>
      </c>
      <c r="D3646" s="4">
        <v>47</v>
      </c>
    </row>
    <row r="3647" spans="1:5" ht="15.75" thickBot="1" x14ac:dyDescent="0.3">
      <c r="A3647" s="80" t="s">
        <v>46</v>
      </c>
      <c r="B3647" s="83">
        <v>44044</v>
      </c>
      <c r="C3647" s="4">
        <v>47</v>
      </c>
      <c r="D3647" s="4">
        <v>505</v>
      </c>
    </row>
    <row r="3648" spans="1:5" ht="15.75" thickBot="1" x14ac:dyDescent="0.3">
      <c r="A3648" s="93" t="s">
        <v>47</v>
      </c>
      <c r="B3648" s="74">
        <v>44044</v>
      </c>
      <c r="C3648" s="75">
        <v>20</v>
      </c>
      <c r="D3648" s="4">
        <v>231</v>
      </c>
      <c r="E3648" s="75"/>
    </row>
    <row r="3649" spans="1:5" x14ac:dyDescent="0.25">
      <c r="A3649" s="105" t="s">
        <v>22</v>
      </c>
      <c r="B3649" s="77">
        <v>44045</v>
      </c>
      <c r="C3649" s="78">
        <v>3797</v>
      </c>
      <c r="D3649" s="4">
        <v>121952</v>
      </c>
      <c r="E3649" s="79">
        <f>5+3+15+14</f>
        <v>37</v>
      </c>
    </row>
    <row r="3650" spans="1:5" x14ac:dyDescent="0.25">
      <c r="A3650" s="80" t="s">
        <v>35</v>
      </c>
      <c r="B3650" s="27">
        <v>44045</v>
      </c>
      <c r="C3650" s="4">
        <v>2</v>
      </c>
      <c r="D3650" s="4">
        <v>63</v>
      </c>
      <c r="E3650" s="81"/>
    </row>
    <row r="3651" spans="1:5" x14ac:dyDescent="0.25">
      <c r="A3651" s="80" t="s">
        <v>21</v>
      </c>
      <c r="B3651" s="27">
        <v>44045</v>
      </c>
      <c r="C3651" s="4">
        <v>33</v>
      </c>
      <c r="D3651" s="4">
        <v>3671</v>
      </c>
      <c r="E3651" s="81">
        <v>1</v>
      </c>
    </row>
    <row r="3652" spans="1:5" x14ac:dyDescent="0.25">
      <c r="A3652" s="80" t="s">
        <v>36</v>
      </c>
      <c r="B3652" s="27">
        <v>44045</v>
      </c>
      <c r="C3652" s="4">
        <v>2</v>
      </c>
      <c r="D3652" s="4">
        <v>288</v>
      </c>
      <c r="E3652" s="81"/>
    </row>
    <row r="3653" spans="1:5" x14ac:dyDescent="0.25">
      <c r="A3653" s="80" t="s">
        <v>20</v>
      </c>
      <c r="B3653" s="27">
        <v>44045</v>
      </c>
      <c r="C3653" s="4">
        <v>971</v>
      </c>
      <c r="D3653" s="4">
        <v>61626</v>
      </c>
      <c r="E3653" s="81">
        <v>7</v>
      </c>
    </row>
    <row r="3654" spans="1:5" x14ac:dyDescent="0.25">
      <c r="A3654" s="80" t="s">
        <v>27</v>
      </c>
      <c r="B3654" s="27">
        <v>44045</v>
      </c>
      <c r="C3654" s="4">
        <v>87</v>
      </c>
      <c r="D3654" s="4">
        <v>2437</v>
      </c>
      <c r="E3654" s="81">
        <v>1</v>
      </c>
    </row>
    <row r="3655" spans="1:5" x14ac:dyDescent="0.25">
      <c r="A3655" s="80" t="s">
        <v>37</v>
      </c>
      <c r="B3655" s="27">
        <v>44045</v>
      </c>
      <c r="C3655" s="4">
        <v>4</v>
      </c>
      <c r="D3655" s="4">
        <v>198</v>
      </c>
      <c r="E3655" s="81"/>
    </row>
    <row r="3656" spans="1:5" x14ac:dyDescent="0.25">
      <c r="A3656" s="80" t="s">
        <v>38</v>
      </c>
      <c r="B3656" s="27">
        <v>44045</v>
      </c>
      <c r="C3656" s="4">
        <v>20</v>
      </c>
      <c r="D3656" s="4">
        <v>846</v>
      </c>
      <c r="E3656" s="81"/>
    </row>
    <row r="3657" spans="1:5" x14ac:dyDescent="0.25">
      <c r="A3657" s="80" t="s">
        <v>48</v>
      </c>
      <c r="B3657" s="27">
        <v>44045</v>
      </c>
      <c r="C3657" s="4">
        <v>0</v>
      </c>
      <c r="D3657" s="4">
        <v>82</v>
      </c>
      <c r="E3657" s="81"/>
    </row>
    <row r="3658" spans="1:5" x14ac:dyDescent="0.25">
      <c r="A3658" s="80" t="s">
        <v>39</v>
      </c>
      <c r="B3658" s="27">
        <v>44045</v>
      </c>
      <c r="C3658" s="4">
        <v>38</v>
      </c>
      <c r="D3658" s="4">
        <v>2372</v>
      </c>
      <c r="E3658" s="81"/>
    </row>
    <row r="3659" spans="1:5" x14ac:dyDescent="0.25">
      <c r="A3659" s="80" t="s">
        <v>40</v>
      </c>
      <c r="B3659" s="27">
        <v>44045</v>
      </c>
      <c r="C3659" s="4">
        <v>7</v>
      </c>
      <c r="D3659" s="4">
        <v>153</v>
      </c>
      <c r="E3659" s="81"/>
    </row>
    <row r="3660" spans="1:5" x14ac:dyDescent="0.25">
      <c r="A3660" s="80" t="s">
        <v>28</v>
      </c>
      <c r="B3660" s="27">
        <v>44045</v>
      </c>
      <c r="C3660" s="4">
        <v>7</v>
      </c>
      <c r="D3660" s="4">
        <v>347</v>
      </c>
      <c r="E3660" s="81"/>
    </row>
    <row r="3661" spans="1:5" x14ac:dyDescent="0.25">
      <c r="A3661" s="80" t="s">
        <v>24</v>
      </c>
      <c r="B3661" s="27">
        <v>44045</v>
      </c>
      <c r="C3661" s="4">
        <v>95</v>
      </c>
      <c r="D3661" s="4">
        <v>1390</v>
      </c>
      <c r="E3661" s="81">
        <v>4</v>
      </c>
    </row>
    <row r="3662" spans="1:5" x14ac:dyDescent="0.25">
      <c r="A3662" s="80" t="s">
        <v>30</v>
      </c>
      <c r="B3662" s="27">
        <v>44045</v>
      </c>
      <c r="C3662" s="4">
        <v>6</v>
      </c>
      <c r="D3662" s="4">
        <v>64</v>
      </c>
      <c r="E3662" s="81"/>
    </row>
    <row r="3663" spans="1:5" x14ac:dyDescent="0.25">
      <c r="A3663" s="80" t="s">
        <v>26</v>
      </c>
      <c r="B3663" s="27">
        <v>44045</v>
      </c>
      <c r="C3663" s="4">
        <v>8</v>
      </c>
      <c r="D3663" s="4">
        <v>1194</v>
      </c>
      <c r="E3663" s="81"/>
    </row>
    <row r="3664" spans="1:5" x14ac:dyDescent="0.25">
      <c r="A3664" s="80" t="s">
        <v>25</v>
      </c>
      <c r="B3664" s="27">
        <v>44045</v>
      </c>
      <c r="C3664" s="4">
        <v>56</v>
      </c>
      <c r="D3664" s="4">
        <v>2063</v>
      </c>
      <c r="E3664" s="81"/>
    </row>
    <row r="3665" spans="1:5" x14ac:dyDescent="0.25">
      <c r="A3665" s="80" t="s">
        <v>41</v>
      </c>
      <c r="B3665" s="27">
        <v>44045</v>
      </c>
      <c r="C3665" s="4">
        <v>17</v>
      </c>
      <c r="D3665" s="4">
        <v>302</v>
      </c>
      <c r="E3665" s="81"/>
    </row>
    <row r="3666" spans="1:5" x14ac:dyDescent="0.25">
      <c r="A3666" s="80" t="s">
        <v>42</v>
      </c>
      <c r="B3666" s="27">
        <v>44045</v>
      </c>
      <c r="C3666" s="4">
        <v>0</v>
      </c>
      <c r="D3666" s="4">
        <v>20</v>
      </c>
      <c r="E3666" s="81"/>
    </row>
    <row r="3667" spans="1:5" x14ac:dyDescent="0.25">
      <c r="A3667" s="80" t="s">
        <v>43</v>
      </c>
      <c r="B3667" s="27">
        <v>44045</v>
      </c>
      <c r="C3667" s="4">
        <v>0</v>
      </c>
      <c r="D3667" s="4">
        <v>28</v>
      </c>
      <c r="E3667" s="81"/>
    </row>
    <row r="3668" spans="1:5" x14ac:dyDescent="0.25">
      <c r="A3668" s="80" t="s">
        <v>44</v>
      </c>
      <c r="B3668" s="27">
        <v>44045</v>
      </c>
      <c r="C3668" s="4">
        <v>18</v>
      </c>
      <c r="D3668" s="4">
        <v>521</v>
      </c>
      <c r="E3668" s="81"/>
    </row>
    <row r="3669" spans="1:5" x14ac:dyDescent="0.25">
      <c r="A3669" s="80" t="s">
        <v>29</v>
      </c>
      <c r="B3669" s="27">
        <v>44045</v>
      </c>
      <c r="C3669" s="4">
        <v>78</v>
      </c>
      <c r="D3669" s="4">
        <v>1372</v>
      </c>
      <c r="E3669" s="81">
        <v>2</v>
      </c>
    </row>
    <row r="3670" spans="1:5" x14ac:dyDescent="0.25">
      <c r="A3670" s="80" t="s">
        <v>45</v>
      </c>
      <c r="B3670" s="27">
        <v>44045</v>
      </c>
      <c r="C3670" s="4">
        <v>0</v>
      </c>
      <c r="D3670" s="4">
        <v>47</v>
      </c>
      <c r="E3670" s="81"/>
    </row>
    <row r="3671" spans="1:5" x14ac:dyDescent="0.25">
      <c r="A3671" s="80" t="s">
        <v>46</v>
      </c>
      <c r="B3671" s="27">
        <v>44045</v>
      </c>
      <c r="C3671" s="4">
        <v>96</v>
      </c>
      <c r="D3671" s="4">
        <v>601</v>
      </c>
      <c r="E3671" s="81"/>
    </row>
    <row r="3672" spans="1:5" ht="15.75" thickBot="1" x14ac:dyDescent="0.3">
      <c r="A3672" s="93" t="s">
        <v>47</v>
      </c>
      <c r="B3672" s="74">
        <v>44045</v>
      </c>
      <c r="C3672" s="75">
        <v>34</v>
      </c>
      <c r="D3672" s="4">
        <v>265</v>
      </c>
      <c r="E3672" s="94"/>
    </row>
    <row r="3673" spans="1:5" x14ac:dyDescent="0.25">
      <c r="A3673" s="105" t="s">
        <v>22</v>
      </c>
      <c r="B3673" s="77">
        <v>44046</v>
      </c>
      <c r="C3673" s="78">
        <v>3158</v>
      </c>
      <c r="D3673" s="4">
        <v>125110</v>
      </c>
      <c r="E3673" s="79">
        <v>93</v>
      </c>
    </row>
    <row r="3674" spans="1:5" x14ac:dyDescent="0.25">
      <c r="A3674" s="80" t="s">
        <v>35</v>
      </c>
      <c r="B3674" s="27">
        <v>44046</v>
      </c>
      <c r="C3674" s="4">
        <v>2</v>
      </c>
      <c r="D3674" s="4">
        <v>65</v>
      </c>
      <c r="E3674" s="81"/>
    </row>
    <row r="3675" spans="1:5" x14ac:dyDescent="0.25">
      <c r="A3675" s="80" t="s">
        <v>21</v>
      </c>
      <c r="B3675" s="27">
        <v>44046</v>
      </c>
      <c r="C3675" s="4">
        <v>31</v>
      </c>
      <c r="D3675" s="4">
        <v>3702</v>
      </c>
      <c r="E3675" s="81">
        <f>1+2+3</f>
        <v>6</v>
      </c>
    </row>
    <row r="3676" spans="1:5" x14ac:dyDescent="0.25">
      <c r="A3676" s="80" t="s">
        <v>36</v>
      </c>
      <c r="B3676" s="27">
        <v>44046</v>
      </c>
      <c r="C3676" s="4">
        <v>5</v>
      </c>
      <c r="D3676" s="4">
        <v>293</v>
      </c>
      <c r="E3676" s="81"/>
    </row>
    <row r="3677" spans="1:5" x14ac:dyDescent="0.25">
      <c r="A3677" s="80" t="s">
        <v>20</v>
      </c>
      <c r="B3677" s="27">
        <v>44046</v>
      </c>
      <c r="C3677" s="4">
        <v>1051</v>
      </c>
      <c r="D3677" s="4">
        <v>62677</v>
      </c>
      <c r="E3677" s="81">
        <v>50</v>
      </c>
    </row>
    <row r="3678" spans="1:5" x14ac:dyDescent="0.25">
      <c r="A3678" s="80" t="s">
        <v>27</v>
      </c>
      <c r="B3678" s="27">
        <v>44046</v>
      </c>
      <c r="C3678" s="4">
        <v>133</v>
      </c>
      <c r="D3678" s="4">
        <v>2570</v>
      </c>
      <c r="E3678" s="81"/>
    </row>
    <row r="3679" spans="1:5" x14ac:dyDescent="0.25">
      <c r="A3679" s="80" t="s">
        <v>37</v>
      </c>
      <c r="B3679" s="27">
        <v>44046</v>
      </c>
      <c r="C3679" s="4">
        <v>-2</v>
      </c>
      <c r="D3679" s="4">
        <v>196</v>
      </c>
      <c r="E3679" s="81"/>
    </row>
    <row r="3680" spans="1:5" x14ac:dyDescent="0.25">
      <c r="A3680" s="80" t="s">
        <v>38</v>
      </c>
      <c r="B3680" s="27">
        <v>44046</v>
      </c>
      <c r="C3680" s="4">
        <v>29</v>
      </c>
      <c r="D3680" s="4">
        <v>875</v>
      </c>
      <c r="E3680" s="81">
        <v>2</v>
      </c>
    </row>
    <row r="3681" spans="1:5" x14ac:dyDescent="0.25">
      <c r="A3681" s="80" t="s">
        <v>48</v>
      </c>
      <c r="B3681" s="27">
        <v>44046</v>
      </c>
      <c r="C3681" s="4">
        <v>2</v>
      </c>
      <c r="D3681" s="4">
        <v>84</v>
      </c>
      <c r="E3681" s="81"/>
    </row>
    <row r="3682" spans="1:5" x14ac:dyDescent="0.25">
      <c r="A3682" s="80" t="s">
        <v>39</v>
      </c>
      <c r="B3682" s="27">
        <v>44046</v>
      </c>
      <c r="C3682" s="4">
        <v>102</v>
      </c>
      <c r="D3682" s="4">
        <v>2474</v>
      </c>
      <c r="E3682" s="81"/>
    </row>
    <row r="3683" spans="1:5" x14ac:dyDescent="0.25">
      <c r="A3683" s="80" t="s">
        <v>40</v>
      </c>
      <c r="B3683" s="27">
        <v>44046</v>
      </c>
      <c r="C3683" s="4">
        <v>5</v>
      </c>
      <c r="D3683" s="4">
        <v>158</v>
      </c>
      <c r="E3683" s="81"/>
    </row>
    <row r="3684" spans="1:5" x14ac:dyDescent="0.25">
      <c r="A3684" s="80" t="s">
        <v>28</v>
      </c>
      <c r="B3684" s="27">
        <v>44046</v>
      </c>
      <c r="C3684" s="4">
        <v>5</v>
      </c>
      <c r="D3684" s="4">
        <v>352</v>
      </c>
      <c r="E3684" s="81"/>
    </row>
    <row r="3685" spans="1:5" x14ac:dyDescent="0.25">
      <c r="A3685" s="80" t="s">
        <v>24</v>
      </c>
      <c r="B3685" s="27">
        <v>44046</v>
      </c>
      <c r="C3685" s="4">
        <v>79</v>
      </c>
      <c r="D3685" s="4">
        <v>1469</v>
      </c>
      <c r="E3685" s="81">
        <f>3+3</f>
        <v>6</v>
      </c>
    </row>
    <row r="3686" spans="1:5" x14ac:dyDescent="0.25">
      <c r="A3686" s="80" t="s">
        <v>30</v>
      </c>
      <c r="B3686" s="27">
        <v>44046</v>
      </c>
      <c r="C3686" s="4">
        <v>-4</v>
      </c>
      <c r="D3686" s="4">
        <v>60</v>
      </c>
      <c r="E3686" s="81"/>
    </row>
    <row r="3687" spans="1:5" x14ac:dyDescent="0.25">
      <c r="A3687" s="80" t="s">
        <v>26</v>
      </c>
      <c r="B3687" s="27">
        <v>44046</v>
      </c>
      <c r="C3687" s="4">
        <v>21</v>
      </c>
      <c r="D3687" s="4">
        <v>1215</v>
      </c>
      <c r="E3687" s="81">
        <f>2</f>
        <v>2</v>
      </c>
    </row>
    <row r="3688" spans="1:5" x14ac:dyDescent="0.25">
      <c r="A3688" s="80" t="s">
        <v>25</v>
      </c>
      <c r="B3688" s="27">
        <v>44046</v>
      </c>
      <c r="C3688" s="4">
        <v>63</v>
      </c>
      <c r="D3688" s="4">
        <v>2126</v>
      </c>
      <c r="E3688" s="81">
        <v>3</v>
      </c>
    </row>
    <row r="3689" spans="1:5" x14ac:dyDescent="0.25">
      <c r="A3689" s="80" t="s">
        <v>41</v>
      </c>
      <c r="B3689" s="27">
        <v>44046</v>
      </c>
      <c r="C3689" s="4">
        <v>1</v>
      </c>
      <c r="D3689" s="4">
        <v>303</v>
      </c>
      <c r="E3689" s="81"/>
    </row>
    <row r="3690" spans="1:5" x14ac:dyDescent="0.25">
      <c r="A3690" s="80" t="s">
        <v>42</v>
      </c>
      <c r="B3690" s="27">
        <v>44046</v>
      </c>
      <c r="C3690" s="4">
        <v>2</v>
      </c>
      <c r="D3690" s="4">
        <v>22</v>
      </c>
      <c r="E3690" s="81"/>
    </row>
    <row r="3691" spans="1:5" x14ac:dyDescent="0.25">
      <c r="A3691" s="80" t="s">
        <v>43</v>
      </c>
      <c r="B3691" s="27">
        <v>44046</v>
      </c>
      <c r="C3691" s="4">
        <v>-2</v>
      </c>
      <c r="D3691" s="4">
        <v>26</v>
      </c>
      <c r="E3691" s="81"/>
    </row>
    <row r="3692" spans="1:5" x14ac:dyDescent="0.25">
      <c r="A3692" s="80" t="s">
        <v>44</v>
      </c>
      <c r="B3692" s="27">
        <v>44046</v>
      </c>
      <c r="C3692" s="4">
        <v>27</v>
      </c>
      <c r="D3692" s="4">
        <v>548</v>
      </c>
      <c r="E3692" s="81"/>
    </row>
    <row r="3693" spans="1:5" x14ac:dyDescent="0.25">
      <c r="A3693" s="80" t="s">
        <v>29</v>
      </c>
      <c r="B3693" s="27">
        <v>44046</v>
      </c>
      <c r="C3693" s="4">
        <v>63</v>
      </c>
      <c r="D3693" s="4">
        <v>1435</v>
      </c>
      <c r="E3693" s="81">
        <v>1</v>
      </c>
    </row>
    <row r="3694" spans="1:5" x14ac:dyDescent="0.25">
      <c r="A3694" s="80" t="s">
        <v>45</v>
      </c>
      <c r="B3694" s="27">
        <v>44046</v>
      </c>
      <c r="C3694" s="4">
        <v>1</v>
      </c>
      <c r="D3694" s="4">
        <v>48</v>
      </c>
      <c r="E3694" s="81"/>
    </row>
    <row r="3695" spans="1:5" x14ac:dyDescent="0.25">
      <c r="A3695" s="80" t="s">
        <v>46</v>
      </c>
      <c r="B3695" s="27">
        <v>44046</v>
      </c>
      <c r="C3695" s="4">
        <v>44</v>
      </c>
      <c r="D3695" s="4">
        <v>645</v>
      </c>
      <c r="E3695" s="81"/>
    </row>
    <row r="3696" spans="1:5" ht="15.75" thickBot="1" x14ac:dyDescent="0.3">
      <c r="A3696" s="93" t="s">
        <v>47</v>
      </c>
      <c r="B3696" s="74">
        <v>44046</v>
      </c>
      <c r="C3696" s="75">
        <v>8</v>
      </c>
      <c r="D3696" s="4">
        <v>273</v>
      </c>
      <c r="E3696" s="94"/>
    </row>
    <row r="3697" spans="1:5" x14ac:dyDescent="0.25">
      <c r="A3697" s="105" t="s">
        <v>22</v>
      </c>
      <c r="B3697" s="77">
        <v>44047</v>
      </c>
      <c r="C3697" s="78">
        <v>4337</v>
      </c>
      <c r="D3697" s="4">
        <v>129447</v>
      </c>
      <c r="E3697" s="79">
        <v>114</v>
      </c>
    </row>
    <row r="3698" spans="1:5" x14ac:dyDescent="0.25">
      <c r="A3698" s="80" t="s">
        <v>35</v>
      </c>
      <c r="B3698" s="27">
        <v>44047</v>
      </c>
      <c r="C3698" s="4">
        <v>-2</v>
      </c>
      <c r="D3698" s="4">
        <v>63</v>
      </c>
      <c r="E3698" s="81"/>
    </row>
    <row r="3699" spans="1:5" x14ac:dyDescent="0.25">
      <c r="A3699" s="80" t="s">
        <v>21</v>
      </c>
      <c r="B3699" s="27">
        <v>44047</v>
      </c>
      <c r="C3699" s="4">
        <v>53</v>
      </c>
      <c r="D3699" s="4">
        <v>3755</v>
      </c>
      <c r="E3699" s="81">
        <v>3</v>
      </c>
    </row>
    <row r="3700" spans="1:5" x14ac:dyDescent="0.25">
      <c r="A3700" s="80" t="s">
        <v>36</v>
      </c>
      <c r="B3700" s="27">
        <v>44047</v>
      </c>
      <c r="C3700" s="4">
        <v>1</v>
      </c>
      <c r="D3700" s="4">
        <v>294</v>
      </c>
      <c r="E3700" s="81"/>
    </row>
    <row r="3701" spans="1:5" x14ac:dyDescent="0.25">
      <c r="A3701" s="80" t="s">
        <v>20</v>
      </c>
      <c r="B3701" s="27">
        <v>44047</v>
      </c>
      <c r="C3701" s="4">
        <v>1371</v>
      </c>
      <c r="D3701" s="4">
        <v>64048</v>
      </c>
      <c r="E3701" s="81">
        <f>18+13+7+7</f>
        <v>45</v>
      </c>
    </row>
    <row r="3702" spans="1:5" x14ac:dyDescent="0.25">
      <c r="A3702" s="80" t="s">
        <v>27</v>
      </c>
      <c r="B3702" s="27">
        <v>44047</v>
      </c>
      <c r="C3702" s="4">
        <v>147</v>
      </c>
      <c r="D3702" s="4">
        <v>2717</v>
      </c>
      <c r="E3702" s="81">
        <v>1</v>
      </c>
    </row>
    <row r="3703" spans="1:5" x14ac:dyDescent="0.25">
      <c r="A3703" s="80" t="s">
        <v>37</v>
      </c>
      <c r="B3703" s="27">
        <v>44047</v>
      </c>
      <c r="C3703" s="4">
        <v>-4</v>
      </c>
      <c r="D3703" s="4">
        <v>192</v>
      </c>
      <c r="E3703" s="81">
        <v>1</v>
      </c>
    </row>
    <row r="3704" spans="1:5" x14ac:dyDescent="0.25">
      <c r="A3704" s="80" t="s">
        <v>38</v>
      </c>
      <c r="B3704" s="27">
        <v>44047</v>
      </c>
      <c r="C3704" s="4">
        <v>22</v>
      </c>
      <c r="D3704" s="4">
        <v>897</v>
      </c>
      <c r="E3704" s="81"/>
    </row>
    <row r="3705" spans="1:5" x14ac:dyDescent="0.25">
      <c r="A3705" s="80" t="s">
        <v>48</v>
      </c>
      <c r="B3705" s="27">
        <v>44047</v>
      </c>
      <c r="C3705" s="4">
        <v>1</v>
      </c>
      <c r="D3705" s="4">
        <v>85</v>
      </c>
      <c r="E3705" s="81"/>
    </row>
    <row r="3706" spans="1:5" x14ac:dyDescent="0.25">
      <c r="A3706" s="80" t="s">
        <v>39</v>
      </c>
      <c r="B3706" s="27">
        <v>44047</v>
      </c>
      <c r="C3706" s="4">
        <v>269</v>
      </c>
      <c r="D3706" s="4">
        <v>2743</v>
      </c>
      <c r="E3706" s="81"/>
    </row>
    <row r="3707" spans="1:5" x14ac:dyDescent="0.25">
      <c r="A3707" s="80" t="s">
        <v>40</v>
      </c>
      <c r="B3707" s="27">
        <v>44047</v>
      </c>
      <c r="C3707" s="4">
        <v>29</v>
      </c>
      <c r="D3707" s="4">
        <v>187</v>
      </c>
      <c r="E3707" s="81"/>
    </row>
    <row r="3708" spans="1:5" x14ac:dyDescent="0.25">
      <c r="A3708" s="80" t="s">
        <v>28</v>
      </c>
      <c r="B3708" s="27">
        <v>44047</v>
      </c>
      <c r="C3708" s="4">
        <v>29</v>
      </c>
      <c r="D3708" s="4">
        <v>381</v>
      </c>
      <c r="E3708" s="81"/>
    </row>
    <row r="3709" spans="1:5" x14ac:dyDescent="0.25">
      <c r="A3709" s="80" t="s">
        <v>24</v>
      </c>
      <c r="B3709" s="27">
        <v>44047</v>
      </c>
      <c r="C3709" s="4">
        <v>106</v>
      </c>
      <c r="D3709" s="4">
        <v>1575</v>
      </c>
      <c r="E3709" s="81">
        <v>2</v>
      </c>
    </row>
    <row r="3710" spans="1:5" x14ac:dyDescent="0.25">
      <c r="A3710" s="80" t="s">
        <v>30</v>
      </c>
      <c r="B3710" s="27">
        <v>44047</v>
      </c>
      <c r="C3710" s="4">
        <v>-1</v>
      </c>
      <c r="D3710" s="4">
        <v>59</v>
      </c>
      <c r="E3710" s="81"/>
    </row>
    <row r="3711" spans="1:5" x14ac:dyDescent="0.25">
      <c r="A3711" s="80" t="s">
        <v>26</v>
      </c>
      <c r="B3711" s="27">
        <v>44047</v>
      </c>
      <c r="C3711" s="4">
        <v>18</v>
      </c>
      <c r="D3711" s="4">
        <v>1233</v>
      </c>
      <c r="E3711" s="81"/>
    </row>
    <row r="3712" spans="1:5" x14ac:dyDescent="0.25">
      <c r="A3712" s="80" t="s">
        <v>25</v>
      </c>
      <c r="B3712" s="27">
        <v>44047</v>
      </c>
      <c r="C3712" s="4">
        <v>197</v>
      </c>
      <c r="D3712" s="4">
        <v>2323</v>
      </c>
      <c r="E3712" s="81">
        <v>2</v>
      </c>
    </row>
    <row r="3713" spans="1:5" x14ac:dyDescent="0.25">
      <c r="A3713" s="80" t="s">
        <v>41</v>
      </c>
      <c r="B3713" s="27">
        <v>44047</v>
      </c>
      <c r="C3713" s="4">
        <v>42</v>
      </c>
      <c r="D3713" s="4">
        <v>345</v>
      </c>
      <c r="E3713" s="81"/>
    </row>
    <row r="3714" spans="1:5" x14ac:dyDescent="0.25">
      <c r="A3714" s="80" t="s">
        <v>42</v>
      </c>
      <c r="B3714" s="27">
        <v>44047</v>
      </c>
      <c r="C3714" s="4">
        <v>0</v>
      </c>
      <c r="D3714" s="4">
        <v>22</v>
      </c>
      <c r="E3714" s="81"/>
    </row>
    <row r="3715" spans="1:5" x14ac:dyDescent="0.25">
      <c r="A3715" s="80" t="s">
        <v>43</v>
      </c>
      <c r="B3715" s="27">
        <v>44047</v>
      </c>
      <c r="C3715" s="4">
        <v>5</v>
      </c>
      <c r="D3715" s="4">
        <v>31</v>
      </c>
      <c r="E3715" s="81"/>
    </row>
    <row r="3716" spans="1:5" x14ac:dyDescent="0.25">
      <c r="A3716" s="80" t="s">
        <v>44</v>
      </c>
      <c r="B3716" s="27">
        <v>44047</v>
      </c>
      <c r="C3716" s="4">
        <v>16</v>
      </c>
      <c r="D3716" s="4">
        <v>564</v>
      </c>
      <c r="E3716" s="81"/>
    </row>
    <row r="3717" spans="1:5" x14ac:dyDescent="0.25">
      <c r="A3717" s="80" t="s">
        <v>29</v>
      </c>
      <c r="B3717" s="27">
        <v>44047</v>
      </c>
      <c r="C3717" s="4">
        <v>101</v>
      </c>
      <c r="D3717" s="4">
        <v>1536</v>
      </c>
      <c r="E3717" s="81"/>
    </row>
    <row r="3718" spans="1:5" x14ac:dyDescent="0.25">
      <c r="A3718" s="80" t="s">
        <v>45</v>
      </c>
      <c r="B3718" s="27">
        <v>44047</v>
      </c>
      <c r="C3718" s="4">
        <v>1</v>
      </c>
      <c r="D3718" s="4">
        <v>49</v>
      </c>
      <c r="E3718" s="81"/>
    </row>
    <row r="3719" spans="1:5" x14ac:dyDescent="0.25">
      <c r="A3719" s="80" t="s">
        <v>46</v>
      </c>
      <c r="B3719" s="27">
        <v>44047</v>
      </c>
      <c r="C3719" s="4">
        <v>58</v>
      </c>
      <c r="D3719" s="4">
        <v>703</v>
      </c>
      <c r="E3719" s="81"/>
    </row>
    <row r="3720" spans="1:5" ht="15.75" thickBot="1" x14ac:dyDescent="0.3">
      <c r="A3720" s="82" t="s">
        <v>47</v>
      </c>
      <c r="B3720" s="83">
        <v>44047</v>
      </c>
      <c r="C3720" s="84">
        <v>24</v>
      </c>
      <c r="D3720" s="4">
        <v>297</v>
      </c>
      <c r="E3720" s="85"/>
    </row>
    <row r="3721" spans="1:5" x14ac:dyDescent="0.25">
      <c r="A3721" s="105" t="s">
        <v>22</v>
      </c>
      <c r="B3721" s="99">
        <v>44048</v>
      </c>
      <c r="C3721" s="76">
        <v>4676</v>
      </c>
      <c r="D3721" s="4">
        <v>134123</v>
      </c>
      <c r="E3721" s="76">
        <f>12+12+34+26</f>
        <v>84</v>
      </c>
    </row>
    <row r="3722" spans="1:5" x14ac:dyDescent="0.25">
      <c r="A3722" s="80" t="s">
        <v>35</v>
      </c>
      <c r="B3722" s="99">
        <v>44048</v>
      </c>
      <c r="C3722" s="4">
        <v>-2</v>
      </c>
      <c r="D3722" s="4">
        <v>61</v>
      </c>
    </row>
    <row r="3723" spans="1:5" x14ac:dyDescent="0.25">
      <c r="A3723" s="80" t="s">
        <v>21</v>
      </c>
      <c r="B3723" s="99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0" t="s">
        <v>36</v>
      </c>
      <c r="B3724" s="99">
        <v>44048</v>
      </c>
      <c r="C3724" s="4">
        <v>9</v>
      </c>
      <c r="D3724" s="4">
        <v>303</v>
      </c>
    </row>
    <row r="3725" spans="1:5" x14ac:dyDescent="0.25">
      <c r="A3725" s="80" t="s">
        <v>20</v>
      </c>
      <c r="B3725" s="99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0" t="s">
        <v>27</v>
      </c>
      <c r="B3726" s="99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0" t="s">
        <v>37</v>
      </c>
      <c r="B3727" s="99">
        <v>44048</v>
      </c>
      <c r="C3727" s="4">
        <v>5</v>
      </c>
      <c r="D3727" s="4">
        <v>197</v>
      </c>
    </row>
    <row r="3728" spans="1:5" x14ac:dyDescent="0.25">
      <c r="A3728" s="80" t="s">
        <v>38</v>
      </c>
      <c r="B3728" s="99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0" t="s">
        <v>48</v>
      </c>
      <c r="B3729" s="99">
        <v>44048</v>
      </c>
      <c r="C3729" s="4">
        <v>-2</v>
      </c>
      <c r="D3729" s="4">
        <v>83</v>
      </c>
    </row>
    <row r="3730" spans="1:5" x14ac:dyDescent="0.25">
      <c r="A3730" s="80" t="s">
        <v>39</v>
      </c>
      <c r="B3730" s="99">
        <v>44048</v>
      </c>
      <c r="C3730" s="4">
        <v>135</v>
      </c>
      <c r="D3730" s="4">
        <v>2878</v>
      </c>
    </row>
    <row r="3731" spans="1:5" x14ac:dyDescent="0.25">
      <c r="A3731" s="80" t="s">
        <v>40</v>
      </c>
      <c r="B3731" s="99">
        <v>44048</v>
      </c>
      <c r="C3731" s="4">
        <v>6</v>
      </c>
      <c r="D3731" s="4">
        <v>193</v>
      </c>
    </row>
    <row r="3732" spans="1:5" x14ac:dyDescent="0.25">
      <c r="A3732" s="80" t="s">
        <v>28</v>
      </c>
      <c r="B3732" s="99">
        <v>44048</v>
      </c>
      <c r="C3732" s="4">
        <v>27</v>
      </c>
      <c r="D3732" s="4">
        <v>408</v>
      </c>
    </row>
    <row r="3733" spans="1:5" x14ac:dyDescent="0.25">
      <c r="A3733" s="80" t="s">
        <v>24</v>
      </c>
      <c r="B3733" s="99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0" t="s">
        <v>30</v>
      </c>
      <c r="B3734" s="99">
        <v>44048</v>
      </c>
      <c r="C3734" s="4">
        <v>0</v>
      </c>
      <c r="D3734" s="4">
        <v>59</v>
      </c>
    </row>
    <row r="3735" spans="1:5" x14ac:dyDescent="0.25">
      <c r="A3735" s="80" t="s">
        <v>26</v>
      </c>
      <c r="B3735" s="99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0" t="s">
        <v>25</v>
      </c>
      <c r="B3736" s="99">
        <v>44048</v>
      </c>
      <c r="C3736" s="4">
        <v>121</v>
      </c>
      <c r="D3736" s="4">
        <v>2444</v>
      </c>
    </row>
    <row r="3737" spans="1:5" x14ac:dyDescent="0.25">
      <c r="A3737" s="80" t="s">
        <v>41</v>
      </c>
      <c r="B3737" s="99">
        <v>44048</v>
      </c>
      <c r="C3737" s="4">
        <v>34</v>
      </c>
      <c r="D3737" s="4">
        <v>379</v>
      </c>
    </row>
    <row r="3738" spans="1:5" x14ac:dyDescent="0.25">
      <c r="A3738" s="80" t="s">
        <v>42</v>
      </c>
      <c r="B3738" s="99">
        <v>44048</v>
      </c>
      <c r="C3738" s="4">
        <v>1</v>
      </c>
      <c r="D3738" s="4">
        <v>23</v>
      </c>
    </row>
    <row r="3739" spans="1:5" x14ac:dyDescent="0.25">
      <c r="A3739" s="80" t="s">
        <v>43</v>
      </c>
      <c r="B3739" s="99">
        <v>44048</v>
      </c>
      <c r="C3739" s="4">
        <v>2</v>
      </c>
      <c r="D3739" s="4">
        <v>33</v>
      </c>
    </row>
    <row r="3740" spans="1:5" x14ac:dyDescent="0.25">
      <c r="A3740" s="80" t="s">
        <v>44</v>
      </c>
      <c r="B3740" s="99">
        <v>44048</v>
      </c>
      <c r="C3740" s="4">
        <v>50</v>
      </c>
      <c r="D3740" s="4">
        <v>614</v>
      </c>
    </row>
    <row r="3741" spans="1:5" x14ac:dyDescent="0.25">
      <c r="A3741" s="80" t="s">
        <v>29</v>
      </c>
      <c r="B3741" s="99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0" t="s">
        <v>45</v>
      </c>
      <c r="B3742" s="99">
        <v>44048</v>
      </c>
      <c r="C3742" s="4">
        <v>18</v>
      </c>
      <c r="D3742" s="4">
        <v>67</v>
      </c>
    </row>
    <row r="3743" spans="1:5" x14ac:dyDescent="0.25">
      <c r="A3743" s="80" t="s">
        <v>46</v>
      </c>
      <c r="B3743" s="99">
        <v>44048</v>
      </c>
      <c r="C3743" s="4">
        <v>43</v>
      </c>
      <c r="D3743" s="4">
        <v>746</v>
      </c>
    </row>
    <row r="3744" spans="1:5" ht="15.75" thickBot="1" x14ac:dyDescent="0.3">
      <c r="A3744" s="82" t="s">
        <v>47</v>
      </c>
      <c r="B3744" s="99">
        <v>44048</v>
      </c>
      <c r="C3744" s="4">
        <v>28</v>
      </c>
      <c r="D3744" s="4">
        <v>325</v>
      </c>
    </row>
    <row r="3745" spans="1:5" x14ac:dyDescent="0.25">
      <c r="A3745" s="105" t="s">
        <v>22</v>
      </c>
      <c r="B3745" s="99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0" t="s">
        <v>35</v>
      </c>
      <c r="B3746" s="99">
        <v>44049</v>
      </c>
      <c r="C3746" s="4">
        <v>0</v>
      </c>
      <c r="D3746" s="4">
        <v>61</v>
      </c>
    </row>
    <row r="3747" spans="1:5" x14ac:dyDescent="0.25">
      <c r="A3747" s="80" t="s">
        <v>21</v>
      </c>
      <c r="B3747" s="99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0" t="s">
        <v>36</v>
      </c>
      <c r="B3748" s="99">
        <v>44049</v>
      </c>
      <c r="C3748" s="4">
        <v>7</v>
      </c>
      <c r="D3748" s="4">
        <v>310</v>
      </c>
    </row>
    <row r="3749" spans="1:5" x14ac:dyDescent="0.25">
      <c r="A3749" s="80" t="s">
        <v>20</v>
      </c>
      <c r="B3749" s="99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0" t="s">
        <v>27</v>
      </c>
      <c r="B3750" s="99">
        <v>44049</v>
      </c>
      <c r="C3750" s="4">
        <v>144</v>
      </c>
      <c r="D3750" s="4">
        <v>2998</v>
      </c>
    </row>
    <row r="3751" spans="1:5" x14ac:dyDescent="0.25">
      <c r="A3751" s="80" t="s">
        <v>37</v>
      </c>
      <c r="B3751" s="99">
        <v>44049</v>
      </c>
      <c r="C3751" s="4">
        <v>4</v>
      </c>
      <c r="D3751" s="4">
        <v>201</v>
      </c>
    </row>
    <row r="3752" spans="1:5" x14ac:dyDescent="0.25">
      <c r="A3752" s="80" t="s">
        <v>38</v>
      </c>
      <c r="B3752" s="99">
        <v>44049</v>
      </c>
      <c r="C3752" s="4">
        <v>59</v>
      </c>
      <c r="D3752" s="4">
        <v>998</v>
      </c>
    </row>
    <row r="3753" spans="1:5" x14ac:dyDescent="0.25">
      <c r="A3753" s="80" t="s">
        <v>48</v>
      </c>
      <c r="B3753" s="99">
        <v>44049</v>
      </c>
      <c r="C3753" s="4">
        <v>1</v>
      </c>
      <c r="D3753" s="4">
        <v>84</v>
      </c>
    </row>
    <row r="3754" spans="1:5" x14ac:dyDescent="0.25">
      <c r="A3754" s="80" t="s">
        <v>39</v>
      </c>
      <c r="B3754" s="99">
        <v>44049</v>
      </c>
      <c r="C3754" s="4">
        <v>71</v>
      </c>
      <c r="D3754" s="4">
        <v>2949</v>
      </c>
    </row>
    <row r="3755" spans="1:5" x14ac:dyDescent="0.25">
      <c r="A3755" s="80" t="s">
        <v>40</v>
      </c>
      <c r="B3755" s="99">
        <v>44049</v>
      </c>
      <c r="C3755" s="4">
        <v>5</v>
      </c>
      <c r="D3755" s="4">
        <v>198</v>
      </c>
    </row>
    <row r="3756" spans="1:5" x14ac:dyDescent="0.25">
      <c r="A3756" s="80" t="s">
        <v>28</v>
      </c>
      <c r="B3756" s="99">
        <v>44049</v>
      </c>
      <c r="C3756" s="4">
        <v>40</v>
      </c>
      <c r="D3756" s="4">
        <v>448</v>
      </c>
    </row>
    <row r="3757" spans="1:5" x14ac:dyDescent="0.25">
      <c r="A3757" s="80" t="s">
        <v>24</v>
      </c>
      <c r="B3757" s="99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0" t="s">
        <v>30</v>
      </c>
      <c r="B3758" s="99">
        <v>44049</v>
      </c>
      <c r="C3758" s="4">
        <v>1</v>
      </c>
      <c r="D3758" s="4">
        <v>60</v>
      </c>
    </row>
    <row r="3759" spans="1:5" x14ac:dyDescent="0.25">
      <c r="A3759" s="80" t="s">
        <v>26</v>
      </c>
      <c r="B3759" s="99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0" t="s">
        <v>25</v>
      </c>
      <c r="B3760" s="99">
        <v>44049</v>
      </c>
      <c r="C3760" s="4">
        <v>222</v>
      </c>
      <c r="D3760" s="4">
        <v>2666</v>
      </c>
    </row>
    <row r="3761" spans="1:5" x14ac:dyDescent="0.25">
      <c r="A3761" s="80" t="s">
        <v>41</v>
      </c>
      <c r="B3761" s="99">
        <v>44049</v>
      </c>
      <c r="C3761" s="4">
        <v>42</v>
      </c>
      <c r="D3761" s="4">
        <v>421</v>
      </c>
    </row>
    <row r="3762" spans="1:5" x14ac:dyDescent="0.25">
      <c r="A3762" s="80" t="s">
        <v>42</v>
      </c>
      <c r="B3762" s="99">
        <v>44049</v>
      </c>
      <c r="C3762" s="4">
        <v>-1</v>
      </c>
      <c r="D3762" s="4">
        <v>22</v>
      </c>
    </row>
    <row r="3763" spans="1:5" x14ac:dyDescent="0.25">
      <c r="A3763" s="80" t="s">
        <v>43</v>
      </c>
      <c r="B3763" s="99">
        <v>44049</v>
      </c>
      <c r="C3763" s="4">
        <v>-1</v>
      </c>
      <c r="D3763" s="4">
        <v>32</v>
      </c>
    </row>
    <row r="3764" spans="1:5" x14ac:dyDescent="0.25">
      <c r="A3764" s="80" t="s">
        <v>44</v>
      </c>
      <c r="B3764" s="99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0" t="s">
        <v>29</v>
      </c>
      <c r="B3765" s="99">
        <v>44049</v>
      </c>
      <c r="C3765" s="4">
        <v>141</v>
      </c>
      <c r="D3765" s="4">
        <v>1778</v>
      </c>
    </row>
    <row r="3766" spans="1:5" x14ac:dyDescent="0.25">
      <c r="A3766" s="80" t="s">
        <v>45</v>
      </c>
      <c r="B3766" s="99">
        <v>44049</v>
      </c>
      <c r="C3766" s="4">
        <v>10</v>
      </c>
      <c r="D3766" s="4">
        <v>77</v>
      </c>
    </row>
    <row r="3767" spans="1:5" x14ac:dyDescent="0.25">
      <c r="A3767" s="80" t="s">
        <v>46</v>
      </c>
      <c r="B3767" s="99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3" t="s">
        <v>47</v>
      </c>
      <c r="B3768" s="100">
        <v>44049</v>
      </c>
      <c r="C3768" s="75">
        <v>30</v>
      </c>
      <c r="D3768" s="4">
        <v>355</v>
      </c>
      <c r="E3768" s="75">
        <f>1</f>
        <v>1</v>
      </c>
    </row>
    <row r="3769" spans="1:5" x14ac:dyDescent="0.25">
      <c r="A3769" s="105" t="s">
        <v>22</v>
      </c>
      <c r="B3769" s="77">
        <v>44050</v>
      </c>
      <c r="C3769" s="78">
        <v>5200</v>
      </c>
      <c r="D3769" s="4">
        <v>144310</v>
      </c>
      <c r="E3769" s="79">
        <v>107</v>
      </c>
    </row>
    <row r="3770" spans="1:5" x14ac:dyDescent="0.25">
      <c r="A3770" s="80" t="s">
        <v>35</v>
      </c>
      <c r="B3770" s="99">
        <v>44050</v>
      </c>
      <c r="C3770" s="4">
        <v>0</v>
      </c>
      <c r="D3770" s="4">
        <v>61</v>
      </c>
      <c r="E3770" s="81"/>
    </row>
    <row r="3771" spans="1:5" x14ac:dyDescent="0.25">
      <c r="A3771" s="80" t="s">
        <v>21</v>
      </c>
      <c r="B3771" s="99">
        <v>44050</v>
      </c>
      <c r="C3771" s="4">
        <v>77</v>
      </c>
      <c r="D3771" s="4">
        <v>3949</v>
      </c>
      <c r="E3771" s="81">
        <v>5</v>
      </c>
    </row>
    <row r="3772" spans="1:5" x14ac:dyDescent="0.25">
      <c r="A3772" s="80" t="s">
        <v>36</v>
      </c>
      <c r="B3772" s="99">
        <v>44050</v>
      </c>
      <c r="C3772" s="4">
        <v>2</v>
      </c>
      <c r="D3772" s="4">
        <v>312</v>
      </c>
      <c r="E3772" s="81"/>
    </row>
    <row r="3773" spans="1:5" x14ac:dyDescent="0.25">
      <c r="A3773" s="80" t="s">
        <v>20</v>
      </c>
      <c r="B3773" s="99">
        <v>44050</v>
      </c>
      <c r="C3773" s="4">
        <v>1237</v>
      </c>
      <c r="D3773" s="4">
        <v>68200</v>
      </c>
      <c r="E3773" s="81">
        <v>33</v>
      </c>
    </row>
    <row r="3774" spans="1:5" x14ac:dyDescent="0.25">
      <c r="A3774" s="80" t="s">
        <v>27</v>
      </c>
      <c r="B3774" s="99">
        <v>44050</v>
      </c>
      <c r="C3774" s="4">
        <v>162</v>
      </c>
      <c r="D3774" s="4">
        <v>3160</v>
      </c>
      <c r="E3774" s="81">
        <f>5+4</f>
        <v>9</v>
      </c>
    </row>
    <row r="3775" spans="1:5" x14ac:dyDescent="0.25">
      <c r="A3775" s="80" t="s">
        <v>37</v>
      </c>
      <c r="B3775" s="99">
        <v>44050</v>
      </c>
      <c r="C3775" s="4">
        <v>4</v>
      </c>
      <c r="D3775" s="4">
        <v>205</v>
      </c>
      <c r="E3775" s="81"/>
    </row>
    <row r="3776" spans="1:5" x14ac:dyDescent="0.25">
      <c r="A3776" s="80" t="s">
        <v>38</v>
      </c>
      <c r="B3776" s="99">
        <v>44050</v>
      </c>
      <c r="C3776" s="4">
        <v>57</v>
      </c>
      <c r="D3776" s="4">
        <v>1055</v>
      </c>
      <c r="E3776" s="81">
        <v>1</v>
      </c>
    </row>
    <row r="3777" spans="1:5" x14ac:dyDescent="0.25">
      <c r="A3777" s="80" t="s">
        <v>48</v>
      </c>
      <c r="B3777" s="99">
        <v>44050</v>
      </c>
      <c r="C3777" s="4">
        <v>0</v>
      </c>
      <c r="D3777" s="4">
        <v>84</v>
      </c>
      <c r="E3777" s="81"/>
    </row>
    <row r="3778" spans="1:5" x14ac:dyDescent="0.25">
      <c r="A3778" s="80" t="s">
        <v>39</v>
      </c>
      <c r="B3778" s="99">
        <v>44050</v>
      </c>
      <c r="C3778" s="4">
        <v>70</v>
      </c>
      <c r="D3778" s="4">
        <v>3019</v>
      </c>
      <c r="E3778" s="81"/>
    </row>
    <row r="3779" spans="1:5" x14ac:dyDescent="0.25">
      <c r="A3779" s="80" t="s">
        <v>40</v>
      </c>
      <c r="B3779" s="99">
        <v>44050</v>
      </c>
      <c r="C3779" s="4">
        <v>7</v>
      </c>
      <c r="D3779" s="4">
        <v>205</v>
      </c>
      <c r="E3779" s="81"/>
    </row>
    <row r="3780" spans="1:5" x14ac:dyDescent="0.25">
      <c r="A3780" s="80" t="s">
        <v>28</v>
      </c>
      <c r="B3780" s="99">
        <v>44050</v>
      </c>
      <c r="C3780" s="4">
        <v>29</v>
      </c>
      <c r="D3780" s="4">
        <v>477</v>
      </c>
      <c r="E3780" s="81">
        <f>1</f>
        <v>1</v>
      </c>
    </row>
    <row r="3781" spans="1:5" x14ac:dyDescent="0.25">
      <c r="A3781" s="80" t="s">
        <v>24</v>
      </c>
      <c r="B3781" s="99">
        <v>44050</v>
      </c>
      <c r="C3781" s="4">
        <v>124</v>
      </c>
      <c r="D3781" s="4">
        <v>1914</v>
      </c>
      <c r="E3781" s="81">
        <v>2</v>
      </c>
    </row>
    <row r="3782" spans="1:5" x14ac:dyDescent="0.25">
      <c r="A3782" s="80" t="s">
        <v>30</v>
      </c>
      <c r="B3782" s="99">
        <v>44050</v>
      </c>
      <c r="C3782" s="4">
        <v>-1</v>
      </c>
      <c r="D3782" s="4">
        <v>59</v>
      </c>
      <c r="E3782" s="81"/>
    </row>
    <row r="3783" spans="1:5" x14ac:dyDescent="0.25">
      <c r="A3783" s="80" t="s">
        <v>26</v>
      </c>
      <c r="B3783" s="99">
        <v>44050</v>
      </c>
      <c r="C3783" s="4">
        <v>42</v>
      </c>
      <c r="D3783" s="4">
        <v>1409</v>
      </c>
      <c r="E3783" s="81">
        <v>1</v>
      </c>
    </row>
    <row r="3784" spans="1:5" x14ac:dyDescent="0.25">
      <c r="A3784" s="80" t="s">
        <v>25</v>
      </c>
      <c r="B3784" s="99">
        <v>44050</v>
      </c>
      <c r="C3784" s="4">
        <v>105</v>
      </c>
      <c r="D3784" s="4">
        <v>2771</v>
      </c>
      <c r="E3784" s="81">
        <v>1</v>
      </c>
    </row>
    <row r="3785" spans="1:5" x14ac:dyDescent="0.25">
      <c r="A3785" s="80" t="s">
        <v>41</v>
      </c>
      <c r="B3785" s="99">
        <v>44050</v>
      </c>
      <c r="C3785" s="4">
        <v>54</v>
      </c>
      <c r="D3785" s="4">
        <v>475</v>
      </c>
      <c r="E3785" s="81">
        <f>2+2</f>
        <v>4</v>
      </c>
    </row>
    <row r="3786" spans="1:5" x14ac:dyDescent="0.25">
      <c r="A3786" s="80" t="s">
        <v>42</v>
      </c>
      <c r="B3786" s="99">
        <v>44050</v>
      </c>
      <c r="C3786" s="4">
        <v>0</v>
      </c>
      <c r="D3786" s="4">
        <v>22</v>
      </c>
      <c r="E3786" s="81"/>
    </row>
    <row r="3787" spans="1:5" x14ac:dyDescent="0.25">
      <c r="A3787" s="80" t="s">
        <v>43</v>
      </c>
      <c r="B3787" s="99">
        <v>44050</v>
      </c>
      <c r="C3787" s="4">
        <v>1</v>
      </c>
      <c r="D3787" s="4">
        <v>33</v>
      </c>
      <c r="E3787" s="81"/>
    </row>
    <row r="3788" spans="1:5" x14ac:dyDescent="0.25">
      <c r="A3788" s="80" t="s">
        <v>44</v>
      </c>
      <c r="B3788" s="99">
        <v>44050</v>
      </c>
      <c r="C3788" s="4">
        <v>64</v>
      </c>
      <c r="D3788" s="4">
        <v>699</v>
      </c>
      <c r="E3788" s="81"/>
    </row>
    <row r="3789" spans="1:5" x14ac:dyDescent="0.25">
      <c r="A3789" s="80" t="s">
        <v>29</v>
      </c>
      <c r="B3789" s="99">
        <v>44050</v>
      </c>
      <c r="C3789" s="4">
        <v>134</v>
      </c>
      <c r="D3789" s="4">
        <v>1912</v>
      </c>
      <c r="E3789" s="81">
        <f>1+1</f>
        <v>2</v>
      </c>
    </row>
    <row r="3790" spans="1:5" x14ac:dyDescent="0.25">
      <c r="A3790" s="80" t="s">
        <v>45</v>
      </c>
      <c r="B3790" s="99">
        <v>44050</v>
      </c>
      <c r="C3790" s="4">
        <v>29</v>
      </c>
      <c r="D3790" s="4">
        <v>106</v>
      </c>
      <c r="E3790" s="81"/>
    </row>
    <row r="3791" spans="1:5" x14ac:dyDescent="0.25">
      <c r="A3791" s="80" t="s">
        <v>46</v>
      </c>
      <c r="B3791" s="99">
        <v>44050</v>
      </c>
      <c r="C3791" s="4">
        <v>85</v>
      </c>
      <c r="D3791" s="4">
        <v>898</v>
      </c>
      <c r="E3791" s="81"/>
    </row>
    <row r="3792" spans="1:5" ht="15.75" thickBot="1" x14ac:dyDescent="0.3">
      <c r="A3792" s="93" t="s">
        <v>47</v>
      </c>
      <c r="B3792" s="100">
        <v>44050</v>
      </c>
      <c r="C3792" s="75">
        <v>9</v>
      </c>
      <c r="D3792" s="4">
        <v>364</v>
      </c>
      <c r="E3792" s="94"/>
    </row>
    <row r="3793" spans="1:5" x14ac:dyDescent="0.25">
      <c r="A3793" s="105" t="s">
        <v>22</v>
      </c>
      <c r="B3793" s="77">
        <v>44051</v>
      </c>
      <c r="C3793" s="78">
        <v>4053</v>
      </c>
      <c r="D3793" s="4">
        <v>148363</v>
      </c>
      <c r="E3793" s="79">
        <v>84</v>
      </c>
    </row>
    <row r="3794" spans="1:5" x14ac:dyDescent="0.25">
      <c r="A3794" s="80" t="s">
        <v>35</v>
      </c>
      <c r="B3794" s="27">
        <v>44051</v>
      </c>
      <c r="C3794" s="4">
        <v>1</v>
      </c>
      <c r="D3794" s="4">
        <v>62</v>
      </c>
      <c r="E3794" s="81"/>
    </row>
    <row r="3795" spans="1:5" x14ac:dyDescent="0.25">
      <c r="A3795" s="80" t="s">
        <v>21</v>
      </c>
      <c r="B3795" s="27">
        <v>44051</v>
      </c>
      <c r="C3795" s="4">
        <v>54</v>
      </c>
      <c r="D3795" s="4">
        <v>4003</v>
      </c>
      <c r="E3795" s="81"/>
    </row>
    <row r="3796" spans="1:5" x14ac:dyDescent="0.25">
      <c r="A3796" s="80" t="s">
        <v>36</v>
      </c>
      <c r="B3796" s="27">
        <v>44051</v>
      </c>
      <c r="C3796" s="4">
        <v>16</v>
      </c>
      <c r="D3796" s="4">
        <v>328</v>
      </c>
      <c r="E3796" s="81"/>
    </row>
    <row r="3797" spans="1:5" x14ac:dyDescent="0.25">
      <c r="A3797" s="80" t="s">
        <v>20</v>
      </c>
      <c r="B3797" s="27">
        <v>44051</v>
      </c>
      <c r="C3797" s="4">
        <v>966</v>
      </c>
      <c r="D3797" s="4">
        <v>69166</v>
      </c>
      <c r="E3797" s="81">
        <v>17</v>
      </c>
    </row>
    <row r="3798" spans="1:5" x14ac:dyDescent="0.25">
      <c r="A3798" s="80" t="s">
        <v>27</v>
      </c>
      <c r="B3798" s="27">
        <v>44051</v>
      </c>
      <c r="C3798" s="4">
        <v>150</v>
      </c>
      <c r="D3798" s="4">
        <v>3310</v>
      </c>
      <c r="E3798" s="81">
        <v>3</v>
      </c>
    </row>
    <row r="3799" spans="1:5" x14ac:dyDescent="0.25">
      <c r="A3799" s="80" t="s">
        <v>37</v>
      </c>
      <c r="B3799" s="27">
        <v>44051</v>
      </c>
      <c r="C3799" s="4">
        <v>3</v>
      </c>
      <c r="D3799" s="4">
        <v>208</v>
      </c>
      <c r="E3799" s="81"/>
    </row>
    <row r="3800" spans="1:5" x14ac:dyDescent="0.25">
      <c r="A3800" s="80" t="s">
        <v>38</v>
      </c>
      <c r="B3800" s="27">
        <v>44051</v>
      </c>
      <c r="C3800" s="4">
        <v>31</v>
      </c>
      <c r="D3800" s="4">
        <v>1086</v>
      </c>
      <c r="E3800" s="81"/>
    </row>
    <row r="3801" spans="1:5" x14ac:dyDescent="0.25">
      <c r="A3801" s="80" t="s">
        <v>48</v>
      </c>
      <c r="B3801" s="27">
        <v>44051</v>
      </c>
      <c r="C3801" s="4">
        <v>1</v>
      </c>
      <c r="D3801" s="4">
        <v>85</v>
      </c>
      <c r="E3801" s="81"/>
    </row>
    <row r="3802" spans="1:5" x14ac:dyDescent="0.25">
      <c r="A3802" s="80" t="s">
        <v>39</v>
      </c>
      <c r="B3802" s="27">
        <v>44051</v>
      </c>
      <c r="C3802" s="4">
        <v>328</v>
      </c>
      <c r="D3802" s="4">
        <v>3347</v>
      </c>
      <c r="E3802" s="81">
        <v>1</v>
      </c>
    </row>
    <row r="3803" spans="1:5" x14ac:dyDescent="0.25">
      <c r="A3803" s="80" t="s">
        <v>40</v>
      </c>
      <c r="B3803" s="27">
        <v>44051</v>
      </c>
      <c r="C3803" s="4">
        <v>1</v>
      </c>
      <c r="D3803" s="4">
        <v>206</v>
      </c>
      <c r="E3803" s="81"/>
    </row>
    <row r="3804" spans="1:5" x14ac:dyDescent="0.25">
      <c r="A3804" s="80" t="s">
        <v>28</v>
      </c>
      <c r="B3804" s="27">
        <v>44051</v>
      </c>
      <c r="C3804" s="4">
        <v>36</v>
      </c>
      <c r="D3804" s="4">
        <v>513</v>
      </c>
      <c r="E3804" s="81">
        <v>1</v>
      </c>
    </row>
    <row r="3805" spans="1:5" x14ac:dyDescent="0.25">
      <c r="A3805" s="80" t="s">
        <v>24</v>
      </c>
      <c r="B3805" s="27">
        <v>44051</v>
      </c>
      <c r="C3805" s="4">
        <v>124</v>
      </c>
      <c r="D3805" s="4">
        <v>2038</v>
      </c>
      <c r="E3805" s="81">
        <v>1</v>
      </c>
    </row>
    <row r="3806" spans="1:5" x14ac:dyDescent="0.25">
      <c r="A3806" s="80" t="s">
        <v>30</v>
      </c>
      <c r="B3806" s="27">
        <v>44051</v>
      </c>
      <c r="C3806" s="4">
        <v>-2</v>
      </c>
      <c r="D3806" s="4">
        <v>57</v>
      </c>
      <c r="E3806" s="81"/>
    </row>
    <row r="3807" spans="1:5" x14ac:dyDescent="0.25">
      <c r="A3807" s="80" t="s">
        <v>26</v>
      </c>
      <c r="B3807" s="27">
        <v>44051</v>
      </c>
      <c r="C3807" s="4">
        <v>18</v>
      </c>
      <c r="D3807" s="4">
        <v>1427</v>
      </c>
      <c r="E3807" s="81"/>
    </row>
    <row r="3808" spans="1:5" x14ac:dyDescent="0.25">
      <c r="A3808" s="80" t="s">
        <v>25</v>
      </c>
      <c r="B3808" s="27">
        <v>44051</v>
      </c>
      <c r="C3808" s="4">
        <v>70</v>
      </c>
      <c r="D3808" s="4">
        <v>2841</v>
      </c>
      <c r="E3808" s="81">
        <v>3</v>
      </c>
    </row>
    <row r="3809" spans="1:5" x14ac:dyDescent="0.25">
      <c r="A3809" s="80" t="s">
        <v>41</v>
      </c>
      <c r="B3809" s="27">
        <v>44051</v>
      </c>
      <c r="C3809" s="4">
        <v>68</v>
      </c>
      <c r="D3809" s="4">
        <v>543</v>
      </c>
      <c r="E3809" s="81"/>
    </row>
    <row r="3810" spans="1:5" x14ac:dyDescent="0.25">
      <c r="A3810" s="80" t="s">
        <v>42</v>
      </c>
      <c r="B3810" s="27">
        <v>44051</v>
      </c>
      <c r="C3810" s="4">
        <v>1</v>
      </c>
      <c r="D3810" s="4">
        <v>23</v>
      </c>
      <c r="E3810" s="81"/>
    </row>
    <row r="3811" spans="1:5" x14ac:dyDescent="0.25">
      <c r="A3811" s="80" t="s">
        <v>43</v>
      </c>
      <c r="B3811" s="27">
        <v>44051</v>
      </c>
      <c r="C3811" s="4">
        <v>0</v>
      </c>
      <c r="D3811" s="4">
        <v>33</v>
      </c>
      <c r="E3811" s="81"/>
    </row>
    <row r="3812" spans="1:5" x14ac:dyDescent="0.25">
      <c r="A3812" s="80" t="s">
        <v>44</v>
      </c>
      <c r="B3812" s="27">
        <v>44051</v>
      </c>
      <c r="C3812" s="4">
        <v>8</v>
      </c>
      <c r="D3812" s="4">
        <v>707</v>
      </c>
      <c r="E3812" s="81"/>
    </row>
    <row r="3813" spans="1:5" x14ac:dyDescent="0.25">
      <c r="A3813" s="80" t="s">
        <v>29</v>
      </c>
      <c r="B3813" s="27">
        <v>44051</v>
      </c>
      <c r="C3813" s="4">
        <v>137</v>
      </c>
      <c r="D3813" s="4">
        <v>2049</v>
      </c>
      <c r="E3813" s="81">
        <v>1</v>
      </c>
    </row>
    <row r="3814" spans="1:5" x14ac:dyDescent="0.25">
      <c r="A3814" s="80" t="s">
        <v>45</v>
      </c>
      <c r="B3814" s="27">
        <v>44051</v>
      </c>
      <c r="C3814" s="4">
        <v>9</v>
      </c>
      <c r="D3814" s="4">
        <v>115</v>
      </c>
      <c r="E3814" s="81"/>
    </row>
    <row r="3815" spans="1:5" x14ac:dyDescent="0.25">
      <c r="A3815" s="80" t="s">
        <v>46</v>
      </c>
      <c r="B3815" s="27">
        <v>44051</v>
      </c>
      <c r="C3815" s="4">
        <v>52</v>
      </c>
      <c r="D3815" s="4">
        <v>950</v>
      </c>
      <c r="E3815" s="81">
        <v>1</v>
      </c>
    </row>
    <row r="3816" spans="1:5" ht="15.75" thickBot="1" x14ac:dyDescent="0.3">
      <c r="A3816" s="82" t="s">
        <v>47</v>
      </c>
      <c r="B3816" s="74">
        <v>44051</v>
      </c>
      <c r="C3816" s="84">
        <v>9</v>
      </c>
      <c r="D3816" s="4">
        <v>373</v>
      </c>
      <c r="E3816" s="85"/>
    </row>
    <row r="3817" spans="1:5" x14ac:dyDescent="0.25">
      <c r="A3817" s="105" t="s">
        <v>22</v>
      </c>
      <c r="B3817" s="27">
        <v>44052</v>
      </c>
      <c r="C3817" s="76">
        <v>2904</v>
      </c>
      <c r="D3817" s="4">
        <v>151267</v>
      </c>
      <c r="E3817" s="76">
        <f>33+24</f>
        <v>57</v>
      </c>
    </row>
    <row r="3818" spans="1:5" x14ac:dyDescent="0.25">
      <c r="A3818" s="80" t="s">
        <v>35</v>
      </c>
      <c r="B3818" s="27">
        <v>44052</v>
      </c>
      <c r="C3818" s="4">
        <v>0</v>
      </c>
      <c r="D3818" s="4">
        <v>62</v>
      </c>
    </row>
    <row r="3819" spans="1:5" x14ac:dyDescent="0.25">
      <c r="A3819" s="80" t="s">
        <v>21</v>
      </c>
      <c r="B3819" s="27">
        <v>44052</v>
      </c>
      <c r="C3819" s="4">
        <v>66</v>
      </c>
      <c r="D3819" s="4">
        <v>4069</v>
      </c>
    </row>
    <row r="3820" spans="1:5" x14ac:dyDescent="0.25">
      <c r="A3820" s="80" t="s">
        <v>36</v>
      </c>
      <c r="B3820" s="27">
        <v>44052</v>
      </c>
      <c r="C3820" s="4">
        <v>21</v>
      </c>
      <c r="D3820" s="4">
        <v>349</v>
      </c>
    </row>
    <row r="3821" spans="1:5" x14ac:dyDescent="0.25">
      <c r="A3821" s="80" t="s">
        <v>20</v>
      </c>
      <c r="B3821" s="27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0" t="s">
        <v>27</v>
      </c>
      <c r="B3822" s="27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0" t="s">
        <v>37</v>
      </c>
      <c r="B3823" s="27">
        <v>44052</v>
      </c>
      <c r="C3823" s="4">
        <v>6</v>
      </c>
      <c r="D3823" s="4">
        <v>214</v>
      </c>
    </row>
    <row r="3824" spans="1:5" x14ac:dyDescent="0.25">
      <c r="A3824" s="80" t="s">
        <v>38</v>
      </c>
      <c r="B3824" s="27">
        <v>44052</v>
      </c>
      <c r="C3824" s="4">
        <v>77</v>
      </c>
      <c r="D3824" s="4">
        <v>1163</v>
      </c>
    </row>
    <row r="3825" spans="1:5" x14ac:dyDescent="0.25">
      <c r="A3825" s="80" t="s">
        <v>48</v>
      </c>
      <c r="B3825" s="27">
        <v>44052</v>
      </c>
      <c r="C3825" s="4">
        <v>1</v>
      </c>
      <c r="D3825" s="4">
        <v>86</v>
      </c>
    </row>
    <row r="3826" spans="1:5" x14ac:dyDescent="0.25">
      <c r="A3826" s="80" t="s">
        <v>39</v>
      </c>
      <c r="B3826" s="27">
        <v>44052</v>
      </c>
      <c r="C3826" s="4">
        <v>73</v>
      </c>
      <c r="D3826" s="4">
        <v>3420</v>
      </c>
    </row>
    <row r="3827" spans="1:5" x14ac:dyDescent="0.25">
      <c r="A3827" s="80" t="s">
        <v>40</v>
      </c>
      <c r="B3827" s="27">
        <v>44052</v>
      </c>
      <c r="C3827" s="4">
        <v>0</v>
      </c>
      <c r="D3827" s="4">
        <v>206</v>
      </c>
    </row>
    <row r="3828" spans="1:5" x14ac:dyDescent="0.25">
      <c r="A3828" s="80" t="s">
        <v>28</v>
      </c>
      <c r="B3828" s="27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0" t="s">
        <v>24</v>
      </c>
      <c r="B3829" s="27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0" t="s">
        <v>30</v>
      </c>
      <c r="B3830" s="27">
        <v>44052</v>
      </c>
      <c r="C3830" s="4">
        <v>3</v>
      </c>
      <c r="D3830" s="4">
        <v>60</v>
      </c>
    </row>
    <row r="3831" spans="1:5" x14ac:dyDescent="0.25">
      <c r="A3831" s="80" t="s">
        <v>26</v>
      </c>
      <c r="B3831" s="27">
        <v>44052</v>
      </c>
      <c r="C3831" s="4">
        <v>29</v>
      </c>
      <c r="D3831" s="4">
        <v>1456</v>
      </c>
    </row>
    <row r="3832" spans="1:5" x14ac:dyDescent="0.25">
      <c r="A3832" s="80" t="s">
        <v>25</v>
      </c>
      <c r="B3832" s="27">
        <v>44052</v>
      </c>
      <c r="C3832" s="4">
        <v>62</v>
      </c>
      <c r="D3832" s="4">
        <v>2903</v>
      </c>
    </row>
    <row r="3833" spans="1:5" x14ac:dyDescent="0.25">
      <c r="A3833" s="80" t="s">
        <v>41</v>
      </c>
      <c r="B3833" s="27">
        <v>44052</v>
      </c>
      <c r="C3833" s="4">
        <v>46</v>
      </c>
      <c r="D3833" s="4">
        <v>589</v>
      </c>
    </row>
    <row r="3834" spans="1:5" x14ac:dyDescent="0.25">
      <c r="A3834" s="80" t="s">
        <v>42</v>
      </c>
      <c r="B3834" s="27">
        <v>44052</v>
      </c>
      <c r="C3834" s="4">
        <v>-1</v>
      </c>
      <c r="D3834" s="4">
        <v>22</v>
      </c>
    </row>
    <row r="3835" spans="1:5" x14ac:dyDescent="0.25">
      <c r="A3835" s="80" t="s">
        <v>43</v>
      </c>
      <c r="B3835" s="27">
        <v>44052</v>
      </c>
      <c r="C3835" s="4">
        <v>1</v>
      </c>
      <c r="D3835" s="4">
        <v>34</v>
      </c>
    </row>
    <row r="3836" spans="1:5" x14ac:dyDescent="0.25">
      <c r="A3836" s="80" t="s">
        <v>44</v>
      </c>
      <c r="B3836" s="27">
        <v>44052</v>
      </c>
      <c r="C3836" s="4">
        <v>41</v>
      </c>
      <c r="D3836" s="4">
        <v>748</v>
      </c>
    </row>
    <row r="3837" spans="1:5" x14ac:dyDescent="0.25">
      <c r="A3837" s="80" t="s">
        <v>29</v>
      </c>
      <c r="B3837" s="27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0" t="s">
        <v>45</v>
      </c>
      <c r="B3838" s="27">
        <v>44052</v>
      </c>
      <c r="C3838" s="4">
        <v>20</v>
      </c>
      <c r="D3838" s="4">
        <v>135</v>
      </c>
    </row>
    <row r="3839" spans="1:5" x14ac:dyDescent="0.25">
      <c r="A3839" s="80" t="s">
        <v>46</v>
      </c>
      <c r="B3839" s="27">
        <v>44052</v>
      </c>
      <c r="C3839" s="4">
        <v>37</v>
      </c>
      <c r="D3839" s="4">
        <v>987</v>
      </c>
    </row>
    <row r="3840" spans="1:5" ht="15.75" thickBot="1" x14ac:dyDescent="0.3">
      <c r="A3840" s="82" t="s">
        <v>47</v>
      </c>
      <c r="B3840" s="27">
        <v>44052</v>
      </c>
      <c r="C3840" s="4">
        <v>26</v>
      </c>
      <c r="D3840" s="4">
        <v>399</v>
      </c>
    </row>
    <row r="3841" spans="1:5" x14ac:dyDescent="0.25">
      <c r="A3841" s="105" t="s">
        <v>22</v>
      </c>
      <c r="B3841" s="27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0" t="s">
        <v>35</v>
      </c>
      <c r="B3842" s="27">
        <v>44053</v>
      </c>
      <c r="C3842" s="4">
        <v>0</v>
      </c>
      <c r="D3842" s="4">
        <v>62</v>
      </c>
    </row>
    <row r="3843" spans="1:5" x14ac:dyDescent="0.25">
      <c r="A3843" s="80" t="s">
        <v>21</v>
      </c>
      <c r="B3843" s="27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0" t="s">
        <v>36</v>
      </c>
      <c r="B3844" s="27">
        <v>44053</v>
      </c>
      <c r="C3844" s="4">
        <v>2</v>
      </c>
      <c r="D3844" s="4">
        <v>351</v>
      </c>
    </row>
    <row r="3845" spans="1:5" x14ac:dyDescent="0.25">
      <c r="A3845" s="80" t="s">
        <v>20</v>
      </c>
      <c r="B3845" s="27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0" t="s">
        <v>27</v>
      </c>
      <c r="B3846" s="27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0" t="s">
        <v>37</v>
      </c>
      <c r="B3847" s="27">
        <v>44053</v>
      </c>
      <c r="C3847" s="4">
        <v>2</v>
      </c>
      <c r="D3847" s="4">
        <v>216</v>
      </c>
    </row>
    <row r="3848" spans="1:5" x14ac:dyDescent="0.25">
      <c r="A3848" s="80" t="s">
        <v>38</v>
      </c>
      <c r="B3848" s="27">
        <v>44053</v>
      </c>
      <c r="C3848" s="4">
        <v>45</v>
      </c>
      <c r="D3848" s="4">
        <v>1208</v>
      </c>
    </row>
    <row r="3849" spans="1:5" x14ac:dyDescent="0.25">
      <c r="A3849" s="80" t="s">
        <v>48</v>
      </c>
      <c r="B3849" s="27">
        <v>44053</v>
      </c>
      <c r="C3849" s="4">
        <v>1</v>
      </c>
      <c r="D3849" s="4">
        <v>87</v>
      </c>
    </row>
    <row r="3850" spans="1:5" x14ac:dyDescent="0.25">
      <c r="A3850" s="80" t="s">
        <v>39</v>
      </c>
      <c r="B3850" s="27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0" t="s">
        <v>40</v>
      </c>
      <c r="B3851" s="27">
        <v>44053</v>
      </c>
      <c r="C3851" s="4">
        <v>2</v>
      </c>
      <c r="D3851" s="4">
        <v>208</v>
      </c>
    </row>
    <row r="3852" spans="1:5" x14ac:dyDescent="0.25">
      <c r="A3852" s="80" t="s">
        <v>28</v>
      </c>
      <c r="B3852" s="27">
        <v>44053</v>
      </c>
      <c r="C3852" s="4">
        <v>2</v>
      </c>
      <c r="D3852" s="4">
        <v>518</v>
      </c>
    </row>
    <row r="3853" spans="1:5" x14ac:dyDescent="0.25">
      <c r="A3853" s="80" t="s">
        <v>24</v>
      </c>
      <c r="B3853" s="27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0" t="s">
        <v>30</v>
      </c>
      <c r="B3854" s="27">
        <v>44053</v>
      </c>
      <c r="C3854" s="4">
        <v>1</v>
      </c>
      <c r="D3854" s="4">
        <v>61</v>
      </c>
    </row>
    <row r="3855" spans="1:5" x14ac:dyDescent="0.25">
      <c r="A3855" s="80" t="s">
        <v>26</v>
      </c>
      <c r="B3855" s="27">
        <v>44053</v>
      </c>
      <c r="C3855" s="4">
        <v>27</v>
      </c>
      <c r="D3855" s="4">
        <v>1483</v>
      </c>
    </row>
    <row r="3856" spans="1:5" x14ac:dyDescent="0.25">
      <c r="A3856" s="80" t="s">
        <v>25</v>
      </c>
      <c r="B3856" s="27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0" t="s">
        <v>41</v>
      </c>
      <c r="B3857" s="27">
        <v>44053</v>
      </c>
      <c r="C3857" s="4">
        <v>22</v>
      </c>
      <c r="D3857" s="4">
        <v>611</v>
      </c>
    </row>
    <row r="3858" spans="1:5" x14ac:dyDescent="0.25">
      <c r="A3858" s="80" t="s">
        <v>42</v>
      </c>
      <c r="B3858" s="27">
        <v>44053</v>
      </c>
      <c r="C3858" s="4">
        <v>0</v>
      </c>
      <c r="D3858" s="4">
        <v>22</v>
      </c>
    </row>
    <row r="3859" spans="1:5" x14ac:dyDescent="0.25">
      <c r="A3859" s="80" t="s">
        <v>43</v>
      </c>
      <c r="B3859" s="27">
        <v>44053</v>
      </c>
      <c r="C3859" s="4">
        <v>-3</v>
      </c>
      <c r="D3859" s="4">
        <v>31</v>
      </c>
    </row>
    <row r="3860" spans="1:5" x14ac:dyDescent="0.25">
      <c r="A3860" s="80" t="s">
        <v>44</v>
      </c>
      <c r="B3860" s="27">
        <v>44053</v>
      </c>
      <c r="C3860" s="4">
        <v>57</v>
      </c>
      <c r="D3860" s="4">
        <v>805</v>
      </c>
    </row>
    <row r="3861" spans="1:5" x14ac:dyDescent="0.25">
      <c r="A3861" s="80" t="s">
        <v>29</v>
      </c>
      <c r="B3861" s="27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0" t="s">
        <v>45</v>
      </c>
      <c r="B3862" s="27">
        <v>44053</v>
      </c>
      <c r="C3862" s="4">
        <v>3</v>
      </c>
      <c r="D3862" s="4">
        <v>138</v>
      </c>
    </row>
    <row r="3863" spans="1:5" x14ac:dyDescent="0.25">
      <c r="A3863" s="80" t="s">
        <v>46</v>
      </c>
      <c r="B3863" s="27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2" t="s">
        <v>47</v>
      </c>
      <c r="B3864" s="27">
        <v>44053</v>
      </c>
      <c r="C3864" s="4">
        <v>27</v>
      </c>
      <c r="D3864" s="4">
        <v>426</v>
      </c>
    </row>
    <row r="3865" spans="1:5" x14ac:dyDescent="0.25">
      <c r="A3865" s="105" t="s">
        <v>22</v>
      </c>
      <c r="B3865" s="27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0" t="s">
        <v>20</v>
      </c>
      <c r="B3866" s="27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0" t="s">
        <v>35</v>
      </c>
      <c r="B3867" s="27">
        <v>44054</v>
      </c>
      <c r="C3867" s="4">
        <v>0</v>
      </c>
      <c r="D3867" s="4">
        <v>62</v>
      </c>
    </row>
    <row r="3868" spans="1:5" x14ac:dyDescent="0.25">
      <c r="A3868" s="80" t="s">
        <v>21</v>
      </c>
      <c r="B3868" s="27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0" t="s">
        <v>36</v>
      </c>
      <c r="B3869" s="27">
        <v>44054</v>
      </c>
      <c r="C3869" s="4">
        <v>6</v>
      </c>
      <c r="D3869" s="4">
        <v>357</v>
      </c>
    </row>
    <row r="3870" spans="1:5" x14ac:dyDescent="0.25">
      <c r="A3870" s="80" t="s">
        <v>27</v>
      </c>
      <c r="B3870" s="27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0" t="s">
        <v>37</v>
      </c>
      <c r="B3871" s="27">
        <v>44054</v>
      </c>
      <c r="C3871" s="4">
        <v>2</v>
      </c>
      <c r="D3871" s="4">
        <v>218</v>
      </c>
    </row>
    <row r="3872" spans="1:5" x14ac:dyDescent="0.25">
      <c r="A3872" s="80" t="s">
        <v>38</v>
      </c>
      <c r="B3872" s="27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0" t="s">
        <v>48</v>
      </c>
      <c r="B3873" s="27">
        <v>44054</v>
      </c>
      <c r="C3873" s="4">
        <v>-4</v>
      </c>
      <c r="D3873" s="4">
        <v>83</v>
      </c>
    </row>
    <row r="3874" spans="1:5" x14ac:dyDescent="0.25">
      <c r="A3874" s="80" t="s">
        <v>39</v>
      </c>
      <c r="B3874" s="27">
        <v>44054</v>
      </c>
      <c r="C3874" s="4">
        <v>318</v>
      </c>
      <c r="D3874" s="4">
        <v>3877</v>
      </c>
    </row>
    <row r="3875" spans="1:5" x14ac:dyDescent="0.25">
      <c r="A3875" s="80" t="s">
        <v>40</v>
      </c>
      <c r="B3875" s="27">
        <v>44054</v>
      </c>
      <c r="C3875" s="4">
        <v>0</v>
      </c>
      <c r="D3875" s="4">
        <v>208</v>
      </c>
    </row>
    <row r="3876" spans="1:5" x14ac:dyDescent="0.25">
      <c r="A3876" s="80" t="s">
        <v>28</v>
      </c>
      <c r="B3876" s="27">
        <v>44054</v>
      </c>
      <c r="C3876" s="4">
        <v>1</v>
      </c>
      <c r="D3876" s="4">
        <v>519</v>
      </c>
    </row>
    <row r="3877" spans="1:5" x14ac:dyDescent="0.25">
      <c r="A3877" s="80" t="s">
        <v>24</v>
      </c>
      <c r="B3877" s="27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0" t="s">
        <v>30</v>
      </c>
      <c r="B3878" s="27">
        <v>44054</v>
      </c>
      <c r="C3878" s="4">
        <v>1</v>
      </c>
      <c r="D3878" s="4">
        <v>62</v>
      </c>
    </row>
    <row r="3879" spans="1:5" x14ac:dyDescent="0.25">
      <c r="A3879" s="80" t="s">
        <v>26</v>
      </c>
      <c r="B3879" s="27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0" t="s">
        <v>25</v>
      </c>
      <c r="B3880" s="27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0" t="s">
        <v>41</v>
      </c>
      <c r="B3881" s="27">
        <v>44054</v>
      </c>
      <c r="C3881" s="4">
        <v>72</v>
      </c>
      <c r="D3881" s="4">
        <v>683</v>
      </c>
    </row>
    <row r="3882" spans="1:5" x14ac:dyDescent="0.25">
      <c r="A3882" s="80" t="s">
        <v>42</v>
      </c>
      <c r="B3882" s="27">
        <v>44054</v>
      </c>
      <c r="C3882" s="4">
        <v>1</v>
      </c>
      <c r="D3882" s="4">
        <v>23</v>
      </c>
    </row>
    <row r="3883" spans="1:5" x14ac:dyDescent="0.25">
      <c r="A3883" s="80" t="s">
        <v>43</v>
      </c>
      <c r="B3883" s="27">
        <v>44054</v>
      </c>
      <c r="C3883" s="4">
        <v>0</v>
      </c>
      <c r="D3883" s="4">
        <v>31</v>
      </c>
    </row>
    <row r="3884" spans="1:5" x14ac:dyDescent="0.25">
      <c r="A3884" s="80" t="s">
        <v>44</v>
      </c>
      <c r="B3884" s="27">
        <v>44054</v>
      </c>
      <c r="C3884" s="4">
        <v>29</v>
      </c>
      <c r="D3884" s="4">
        <v>834</v>
      </c>
    </row>
    <row r="3885" spans="1:5" x14ac:dyDescent="0.25">
      <c r="A3885" s="80" t="s">
        <v>29</v>
      </c>
      <c r="B3885" s="27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0" t="s">
        <v>45</v>
      </c>
      <c r="B3886" s="27">
        <v>44054</v>
      </c>
      <c r="C3886" s="4">
        <v>20</v>
      </c>
      <c r="D3886" s="4">
        <v>158</v>
      </c>
    </row>
    <row r="3887" spans="1:5" x14ac:dyDescent="0.25">
      <c r="A3887" s="80" t="s">
        <v>46</v>
      </c>
      <c r="B3887" s="27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2" t="s">
        <v>47</v>
      </c>
      <c r="B3888" s="27">
        <v>44054</v>
      </c>
      <c r="C3888" s="4">
        <v>30</v>
      </c>
      <c r="D3888" s="4">
        <v>456</v>
      </c>
    </row>
    <row r="3889" spans="1:5" x14ac:dyDescent="0.25">
      <c r="A3889" s="105" t="s">
        <v>22</v>
      </c>
      <c r="B3889" s="27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0" t="s">
        <v>20</v>
      </c>
      <c r="B3890" s="27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0" t="s">
        <v>35</v>
      </c>
      <c r="B3891" s="27">
        <v>44055</v>
      </c>
      <c r="C3891" s="4">
        <v>0</v>
      </c>
      <c r="D3891" s="4">
        <f t="shared" si="0"/>
        <v>62</v>
      </c>
    </row>
    <row r="3892" spans="1:5" x14ac:dyDescent="0.25">
      <c r="A3892" s="80" t="s">
        <v>21</v>
      </c>
      <c r="B3892" s="27">
        <v>44055</v>
      </c>
      <c r="C3892" s="4">
        <v>64</v>
      </c>
      <c r="D3892" s="4">
        <f t="shared" si="0"/>
        <v>4218</v>
      </c>
    </row>
    <row r="3893" spans="1:5" x14ac:dyDescent="0.25">
      <c r="A3893" s="80" t="s">
        <v>36</v>
      </c>
      <c r="B3893" s="27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0" t="s">
        <v>27</v>
      </c>
      <c r="B3894" s="27">
        <v>44055</v>
      </c>
      <c r="C3894" s="4">
        <v>141</v>
      </c>
      <c r="D3894" s="4">
        <f t="shared" si="0"/>
        <v>3974</v>
      </c>
    </row>
    <row r="3895" spans="1:5" x14ac:dyDescent="0.25">
      <c r="A3895" s="80" t="s">
        <v>37</v>
      </c>
      <c r="B3895" s="27">
        <v>44055</v>
      </c>
      <c r="C3895" s="4">
        <v>3</v>
      </c>
      <c r="D3895" s="4">
        <f t="shared" si="0"/>
        <v>221</v>
      </c>
    </row>
    <row r="3896" spans="1:5" x14ac:dyDescent="0.25">
      <c r="A3896" s="80" t="s">
        <v>38</v>
      </c>
      <c r="B3896" s="27">
        <v>44055</v>
      </c>
      <c r="C3896" s="4">
        <v>66</v>
      </c>
      <c r="D3896" s="4">
        <f t="shared" si="0"/>
        <v>1309</v>
      </c>
    </row>
    <row r="3897" spans="1:5" x14ac:dyDescent="0.25">
      <c r="A3897" s="80" t="s">
        <v>48</v>
      </c>
      <c r="B3897" s="27">
        <v>44055</v>
      </c>
      <c r="C3897" s="4">
        <v>0</v>
      </c>
      <c r="D3897" s="4">
        <f t="shared" si="0"/>
        <v>83</v>
      </c>
    </row>
    <row r="3898" spans="1:5" x14ac:dyDescent="0.25">
      <c r="A3898" s="80" t="s">
        <v>39</v>
      </c>
      <c r="B3898" s="27">
        <v>44055</v>
      </c>
      <c r="C3898" s="4">
        <v>152</v>
      </c>
      <c r="D3898" s="4">
        <f t="shared" si="0"/>
        <v>4029</v>
      </c>
    </row>
    <row r="3899" spans="1:5" x14ac:dyDescent="0.25">
      <c r="A3899" s="80" t="s">
        <v>40</v>
      </c>
      <c r="B3899" s="27">
        <v>44055</v>
      </c>
      <c r="C3899" s="4">
        <v>0</v>
      </c>
      <c r="D3899" s="4">
        <f t="shared" si="0"/>
        <v>208</v>
      </c>
    </row>
    <row r="3900" spans="1:5" x14ac:dyDescent="0.25">
      <c r="A3900" s="80" t="s">
        <v>28</v>
      </c>
      <c r="B3900" s="27">
        <v>44055</v>
      </c>
      <c r="C3900" s="4">
        <v>22</v>
      </c>
      <c r="D3900" s="4">
        <f t="shared" si="0"/>
        <v>541</v>
      </c>
    </row>
    <row r="3901" spans="1:5" x14ac:dyDescent="0.25">
      <c r="A3901" s="80" t="s">
        <v>24</v>
      </c>
      <c r="B3901" s="27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0" t="s">
        <v>30</v>
      </c>
      <c r="B3902" s="27">
        <v>44055</v>
      </c>
      <c r="C3902" s="4">
        <v>-1</v>
      </c>
      <c r="D3902" s="4">
        <f t="shared" si="0"/>
        <v>61</v>
      </c>
    </row>
    <row r="3903" spans="1:5" x14ac:dyDescent="0.25">
      <c r="A3903" s="80" t="s">
        <v>26</v>
      </c>
      <c r="B3903" s="27">
        <v>44055</v>
      </c>
      <c r="C3903" s="4">
        <v>155</v>
      </c>
      <c r="D3903" s="4">
        <f t="shared" si="0"/>
        <v>1645</v>
      </c>
    </row>
    <row r="3904" spans="1:5" x14ac:dyDescent="0.25">
      <c r="A3904" s="80" t="s">
        <v>25</v>
      </c>
      <c r="B3904" s="27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0" t="s">
        <v>41</v>
      </c>
      <c r="B3905" s="27">
        <v>44055</v>
      </c>
      <c r="C3905" s="4">
        <v>67</v>
      </c>
      <c r="D3905" s="4">
        <f>C3905+D3881</f>
        <v>750</v>
      </c>
    </row>
    <row r="3906" spans="1:5" x14ac:dyDescent="0.25">
      <c r="A3906" s="80" t="s">
        <v>42</v>
      </c>
      <c r="B3906" s="27">
        <v>44055</v>
      </c>
      <c r="C3906" s="4">
        <v>0</v>
      </c>
      <c r="D3906" s="4">
        <f t="shared" si="0"/>
        <v>23</v>
      </c>
    </row>
    <row r="3907" spans="1:5" x14ac:dyDescent="0.25">
      <c r="A3907" s="80" t="s">
        <v>43</v>
      </c>
      <c r="B3907" s="27">
        <v>44055</v>
      </c>
      <c r="C3907" s="4">
        <v>1</v>
      </c>
      <c r="D3907" s="4">
        <f t="shared" si="0"/>
        <v>32</v>
      </c>
    </row>
    <row r="3908" spans="1:5" x14ac:dyDescent="0.25">
      <c r="A3908" s="80" t="s">
        <v>44</v>
      </c>
      <c r="B3908" s="27">
        <v>44055</v>
      </c>
      <c r="C3908" s="4">
        <v>34</v>
      </c>
      <c r="D3908" s="4">
        <f t="shared" si="0"/>
        <v>868</v>
      </c>
    </row>
    <row r="3909" spans="1:5" x14ac:dyDescent="0.25">
      <c r="A3909" s="80" t="s">
        <v>29</v>
      </c>
      <c r="B3909" s="27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0" t="s">
        <v>45</v>
      </c>
      <c r="B3910" s="27">
        <v>44055</v>
      </c>
      <c r="C3910" s="4">
        <v>21</v>
      </c>
      <c r="D3910" s="4">
        <f t="shared" si="0"/>
        <v>179</v>
      </c>
    </row>
    <row r="3911" spans="1:5" x14ac:dyDescent="0.25">
      <c r="A3911" s="80" t="s">
        <v>46</v>
      </c>
      <c r="B3911" s="27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2" t="s">
        <v>47</v>
      </c>
      <c r="B3912" s="27">
        <v>44055</v>
      </c>
      <c r="C3912" s="4">
        <v>32</v>
      </c>
      <c r="D3912" s="4">
        <f t="shared" si="0"/>
        <v>488</v>
      </c>
    </row>
    <row r="3913" spans="1:5" x14ac:dyDescent="0.25">
      <c r="A3913" s="105" t="s">
        <v>22</v>
      </c>
      <c r="B3913" s="27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0" t="s">
        <v>20</v>
      </c>
      <c r="B3914" s="27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0" t="s">
        <v>35</v>
      </c>
      <c r="B3915" s="27">
        <v>44056</v>
      </c>
      <c r="C3915" s="4">
        <v>1</v>
      </c>
      <c r="D3915" s="4">
        <f t="shared" si="1"/>
        <v>63</v>
      </c>
    </row>
    <row r="3916" spans="1:5" x14ac:dyDescent="0.25">
      <c r="A3916" s="80" t="s">
        <v>21</v>
      </c>
      <c r="B3916" s="27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0" t="s">
        <v>36</v>
      </c>
      <c r="B3917" s="27">
        <v>44056</v>
      </c>
      <c r="C3917" s="4">
        <v>18</v>
      </c>
      <c r="D3917" s="4">
        <f t="shared" si="1"/>
        <v>385</v>
      </c>
    </row>
    <row r="3918" spans="1:5" x14ac:dyDescent="0.25">
      <c r="A3918" s="80" t="s">
        <v>27</v>
      </c>
      <c r="B3918" s="27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0" t="s">
        <v>37</v>
      </c>
      <c r="B3919" s="27">
        <v>44056</v>
      </c>
      <c r="C3919" s="4">
        <v>2</v>
      </c>
      <c r="D3919" s="4">
        <f t="shared" si="1"/>
        <v>223</v>
      </c>
    </row>
    <row r="3920" spans="1:5" x14ac:dyDescent="0.25">
      <c r="A3920" s="80" t="s">
        <v>38</v>
      </c>
      <c r="B3920" s="27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0" t="s">
        <v>48</v>
      </c>
      <c r="B3921" s="27">
        <v>44056</v>
      </c>
      <c r="C3921" s="4">
        <v>-2</v>
      </c>
      <c r="D3921" s="4">
        <f t="shared" si="1"/>
        <v>81</v>
      </c>
    </row>
    <row r="3922" spans="1:5" x14ac:dyDescent="0.25">
      <c r="A3922" s="80" t="s">
        <v>39</v>
      </c>
      <c r="B3922" s="27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0" t="s">
        <v>40</v>
      </c>
      <c r="B3923" s="27">
        <v>44056</v>
      </c>
      <c r="C3923" s="4">
        <v>1</v>
      </c>
      <c r="D3923" s="4">
        <f t="shared" si="1"/>
        <v>209</v>
      </c>
    </row>
    <row r="3924" spans="1:5" x14ac:dyDescent="0.25">
      <c r="A3924" s="80" t="s">
        <v>28</v>
      </c>
      <c r="B3924" s="27">
        <v>44056</v>
      </c>
      <c r="C3924" s="4">
        <v>98</v>
      </c>
      <c r="D3924" s="4">
        <f t="shared" si="1"/>
        <v>639</v>
      </c>
    </row>
    <row r="3925" spans="1:5" x14ac:dyDescent="0.25">
      <c r="A3925" s="80" t="s">
        <v>24</v>
      </c>
      <c r="B3925" s="27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0" t="s">
        <v>30</v>
      </c>
      <c r="B3926" s="27">
        <v>44056</v>
      </c>
      <c r="C3926" s="4">
        <v>2</v>
      </c>
      <c r="D3926" s="4">
        <f t="shared" si="1"/>
        <v>63</v>
      </c>
    </row>
    <row r="3927" spans="1:5" x14ac:dyDescent="0.25">
      <c r="A3927" s="80" t="s">
        <v>26</v>
      </c>
      <c r="B3927" s="27">
        <v>44056</v>
      </c>
      <c r="C3927" s="4">
        <v>65</v>
      </c>
      <c r="D3927" s="4">
        <f t="shared" si="1"/>
        <v>1710</v>
      </c>
    </row>
    <row r="3928" spans="1:5" x14ac:dyDescent="0.25">
      <c r="A3928" s="80" t="s">
        <v>25</v>
      </c>
      <c r="B3928" s="27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0" t="s">
        <v>41</v>
      </c>
      <c r="B3929" s="27">
        <v>44056</v>
      </c>
      <c r="C3929" s="4">
        <v>78</v>
      </c>
      <c r="D3929" s="4">
        <f>C3929+D3905</f>
        <v>828</v>
      </c>
    </row>
    <row r="3930" spans="1:5" x14ac:dyDescent="0.25">
      <c r="A3930" s="80" t="s">
        <v>42</v>
      </c>
      <c r="B3930" s="27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0" t="s">
        <v>43</v>
      </c>
      <c r="B3931" s="27">
        <v>44056</v>
      </c>
      <c r="C3931" s="4">
        <v>1</v>
      </c>
      <c r="D3931" s="4">
        <f t="shared" si="2"/>
        <v>33</v>
      </c>
    </row>
    <row r="3932" spans="1:5" x14ac:dyDescent="0.25">
      <c r="A3932" s="80" t="s">
        <v>44</v>
      </c>
      <c r="B3932" s="27">
        <v>44056</v>
      </c>
      <c r="C3932" s="4">
        <v>46</v>
      </c>
      <c r="D3932" s="4">
        <f t="shared" si="2"/>
        <v>914</v>
      </c>
    </row>
    <row r="3933" spans="1:5" x14ac:dyDescent="0.25">
      <c r="A3933" s="80" t="s">
        <v>29</v>
      </c>
      <c r="B3933" s="27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0" t="s">
        <v>45</v>
      </c>
      <c r="B3934" s="27">
        <v>44056</v>
      </c>
      <c r="C3934" s="4">
        <v>21</v>
      </c>
      <c r="D3934" s="4">
        <f t="shared" si="2"/>
        <v>200</v>
      </c>
    </row>
    <row r="3935" spans="1:5" x14ac:dyDescent="0.25">
      <c r="A3935" s="80" t="s">
        <v>46</v>
      </c>
      <c r="B3935" s="27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2" t="s">
        <v>47</v>
      </c>
      <c r="B3936" s="27">
        <v>44056</v>
      </c>
      <c r="C3936" s="4">
        <v>21</v>
      </c>
      <c r="D3936" s="4">
        <f t="shared" si="2"/>
        <v>509</v>
      </c>
    </row>
    <row r="3937" spans="1:5" x14ac:dyDescent="0.25">
      <c r="A3937" s="105" t="s">
        <v>22</v>
      </c>
      <c r="B3937" s="27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0" t="s">
        <v>20</v>
      </c>
      <c r="B3938" s="27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0" t="s">
        <v>35</v>
      </c>
      <c r="B3939" s="27">
        <v>44057</v>
      </c>
      <c r="C3939" s="4">
        <v>0</v>
      </c>
      <c r="D3939" s="4">
        <f t="shared" si="3"/>
        <v>63</v>
      </c>
    </row>
    <row r="3940" spans="1:5" x14ac:dyDescent="0.25">
      <c r="A3940" s="80" t="s">
        <v>21</v>
      </c>
      <c r="B3940" s="27">
        <v>44057</v>
      </c>
      <c r="C3940" s="4">
        <v>49</v>
      </c>
      <c r="D3940" s="4">
        <f t="shared" si="3"/>
        <v>4328</v>
      </c>
    </row>
    <row r="3941" spans="1:5" x14ac:dyDescent="0.25">
      <c r="A3941" s="80" t="s">
        <v>36</v>
      </c>
      <c r="B3941" s="27">
        <v>44057</v>
      </c>
      <c r="C3941" s="4">
        <v>6</v>
      </c>
      <c r="D3941" s="4">
        <f t="shared" si="3"/>
        <v>391</v>
      </c>
    </row>
    <row r="3942" spans="1:5" x14ac:dyDescent="0.25">
      <c r="A3942" s="80" t="s">
        <v>27</v>
      </c>
      <c r="B3942" s="27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0" t="s">
        <v>37</v>
      </c>
      <c r="B3943" s="27">
        <v>44057</v>
      </c>
      <c r="C3943" s="4">
        <v>1</v>
      </c>
      <c r="D3943" s="4">
        <f t="shared" si="3"/>
        <v>224</v>
      </c>
    </row>
    <row r="3944" spans="1:5" x14ac:dyDescent="0.25">
      <c r="A3944" s="80" t="s">
        <v>38</v>
      </c>
      <c r="B3944" s="27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0" t="s">
        <v>48</v>
      </c>
      <c r="B3945" s="27">
        <v>44057</v>
      </c>
      <c r="C3945" s="4">
        <v>0</v>
      </c>
      <c r="D3945" s="4">
        <f t="shared" si="3"/>
        <v>81</v>
      </c>
    </row>
    <row r="3946" spans="1:5" x14ac:dyDescent="0.25">
      <c r="A3946" s="80" t="s">
        <v>39</v>
      </c>
      <c r="B3946" s="27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0" t="s">
        <v>40</v>
      </c>
      <c r="B3947" s="27">
        <v>44057</v>
      </c>
      <c r="C3947" s="4">
        <v>1</v>
      </c>
      <c r="D3947" s="4">
        <f t="shared" si="3"/>
        <v>210</v>
      </c>
    </row>
    <row r="3948" spans="1:5" x14ac:dyDescent="0.25">
      <c r="A3948" s="80" t="s">
        <v>28</v>
      </c>
      <c r="B3948" s="27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0" t="s">
        <v>24</v>
      </c>
      <c r="B3949" s="27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0" t="s">
        <v>30</v>
      </c>
      <c r="B3950" s="27">
        <v>44057</v>
      </c>
      <c r="C3950" s="4">
        <v>1</v>
      </c>
      <c r="D3950" s="4">
        <f t="shared" si="3"/>
        <v>64</v>
      </c>
    </row>
    <row r="3951" spans="1:5" x14ac:dyDescent="0.25">
      <c r="A3951" s="80" t="s">
        <v>26</v>
      </c>
      <c r="B3951" s="27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0" t="s">
        <v>25</v>
      </c>
      <c r="B3952" s="27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0" t="s">
        <v>41</v>
      </c>
      <c r="B3953" s="27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0" t="s">
        <v>42</v>
      </c>
      <c r="B3954" s="27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0" t="s">
        <v>43</v>
      </c>
      <c r="B3955" s="27">
        <v>44057</v>
      </c>
      <c r="C3955" s="4">
        <v>1</v>
      </c>
      <c r="D3955" s="4">
        <f t="shared" si="4"/>
        <v>34</v>
      </c>
    </row>
    <row r="3956" spans="1:5" x14ac:dyDescent="0.25">
      <c r="A3956" s="80" t="s">
        <v>44</v>
      </c>
      <c r="B3956" s="27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0" t="s">
        <v>29</v>
      </c>
      <c r="B3957" s="27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0" t="s">
        <v>45</v>
      </c>
      <c r="B3958" s="27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0" t="s">
        <v>46</v>
      </c>
      <c r="B3959" s="27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2" t="s">
        <v>47</v>
      </c>
      <c r="B3960" s="27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05" t="s">
        <v>22</v>
      </c>
      <c r="B3961" s="27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0" t="s">
        <v>20</v>
      </c>
      <c r="B3962" s="27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0" t="s">
        <v>35</v>
      </c>
      <c r="B3963" s="27">
        <v>44058</v>
      </c>
      <c r="C3963" s="4">
        <v>0</v>
      </c>
      <c r="D3963" s="4">
        <f t="shared" si="5"/>
        <v>63</v>
      </c>
    </row>
    <row r="3964" spans="1:5" x14ac:dyDescent="0.25">
      <c r="A3964" s="80" t="s">
        <v>21</v>
      </c>
      <c r="B3964" s="27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0" t="s">
        <v>36</v>
      </c>
      <c r="B3965" s="27">
        <v>44058</v>
      </c>
      <c r="C3965" s="4">
        <v>4</v>
      </c>
      <c r="D3965" s="4">
        <f t="shared" si="5"/>
        <v>395</v>
      </c>
    </row>
    <row r="3966" spans="1:5" x14ac:dyDescent="0.25">
      <c r="A3966" s="80" t="s">
        <v>27</v>
      </c>
      <c r="B3966" s="27">
        <v>44058</v>
      </c>
      <c r="C3966" s="4">
        <v>161</v>
      </c>
      <c r="D3966" s="4">
        <f t="shared" si="5"/>
        <v>4454</v>
      </c>
    </row>
    <row r="3967" spans="1:5" x14ac:dyDescent="0.25">
      <c r="A3967" s="80" t="s">
        <v>37</v>
      </c>
      <c r="B3967" s="27">
        <v>44058</v>
      </c>
      <c r="C3967" s="4">
        <v>2</v>
      </c>
      <c r="D3967" s="4">
        <f t="shared" si="5"/>
        <v>226</v>
      </c>
    </row>
    <row r="3968" spans="1:5" x14ac:dyDescent="0.25">
      <c r="A3968" s="80" t="s">
        <v>38</v>
      </c>
      <c r="B3968" s="27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0" t="s">
        <v>48</v>
      </c>
      <c r="B3969" s="27">
        <v>44058</v>
      </c>
      <c r="C3969" s="4">
        <v>1</v>
      </c>
      <c r="D3969" s="4">
        <f t="shared" si="5"/>
        <v>82</v>
      </c>
    </row>
    <row r="3970" spans="1:5" x14ac:dyDescent="0.25">
      <c r="A3970" s="80" t="s">
        <v>39</v>
      </c>
      <c r="B3970" s="27">
        <v>44058</v>
      </c>
      <c r="C3970" s="4">
        <v>157</v>
      </c>
      <c r="D3970" s="4">
        <f t="shared" si="5"/>
        <v>4483</v>
      </c>
    </row>
    <row r="3971" spans="1:5" x14ac:dyDescent="0.25">
      <c r="A3971" s="80" t="s">
        <v>40</v>
      </c>
      <c r="B3971" s="27">
        <v>44058</v>
      </c>
      <c r="C3971" s="4">
        <v>1</v>
      </c>
      <c r="D3971" s="4">
        <f t="shared" si="5"/>
        <v>211</v>
      </c>
    </row>
    <row r="3972" spans="1:5" x14ac:dyDescent="0.25">
      <c r="A3972" s="80" t="s">
        <v>28</v>
      </c>
      <c r="B3972" s="27">
        <v>44058</v>
      </c>
      <c r="C3972" s="4">
        <v>55</v>
      </c>
      <c r="D3972" s="4">
        <f t="shared" si="5"/>
        <v>715</v>
      </c>
    </row>
    <row r="3973" spans="1:5" x14ac:dyDescent="0.25">
      <c r="A3973" s="80" t="s">
        <v>24</v>
      </c>
      <c r="B3973" s="27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0" t="s">
        <v>30</v>
      </c>
      <c r="B3974" s="27">
        <v>44058</v>
      </c>
      <c r="C3974" s="4">
        <v>3</v>
      </c>
      <c r="D3974" s="4">
        <f t="shared" si="5"/>
        <v>67</v>
      </c>
    </row>
    <row r="3975" spans="1:5" x14ac:dyDescent="0.25">
      <c r="A3975" s="80" t="s">
        <v>26</v>
      </c>
      <c r="B3975" s="27">
        <v>44058</v>
      </c>
      <c r="C3975" s="4">
        <v>72</v>
      </c>
      <c r="D3975" s="4">
        <f t="shared" si="5"/>
        <v>1798</v>
      </c>
    </row>
    <row r="3976" spans="1:5" x14ac:dyDescent="0.25">
      <c r="A3976" s="80" t="s">
        <v>25</v>
      </c>
      <c r="B3976" s="27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0" t="s">
        <v>41</v>
      </c>
      <c r="B3977" s="27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0" t="s">
        <v>42</v>
      </c>
      <c r="B3978" s="27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0" t="s">
        <v>43</v>
      </c>
      <c r="B3979" s="27">
        <v>44058</v>
      </c>
      <c r="C3979" s="4">
        <v>0</v>
      </c>
      <c r="D3979" s="4">
        <f t="shared" si="6"/>
        <v>34</v>
      </c>
    </row>
    <row r="3980" spans="1:5" x14ac:dyDescent="0.25">
      <c r="A3980" s="80" t="s">
        <v>44</v>
      </c>
      <c r="B3980" s="27">
        <v>44058</v>
      </c>
      <c r="C3980" s="4">
        <v>38</v>
      </c>
      <c r="D3980" s="4">
        <f t="shared" si="6"/>
        <v>989</v>
      </c>
    </row>
    <row r="3981" spans="1:5" x14ac:dyDescent="0.25">
      <c r="A3981" s="80" t="s">
        <v>29</v>
      </c>
      <c r="B3981" s="27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0" t="s">
        <v>45</v>
      </c>
      <c r="B3982" s="27">
        <v>44058</v>
      </c>
      <c r="C3982" s="4">
        <v>26</v>
      </c>
      <c r="D3982" s="4">
        <f t="shared" si="6"/>
        <v>248</v>
      </c>
    </row>
    <row r="3983" spans="1:5" x14ac:dyDescent="0.25">
      <c r="A3983" s="80" t="s">
        <v>46</v>
      </c>
      <c r="B3983" s="27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2" t="s">
        <v>47</v>
      </c>
      <c r="B3984" s="27">
        <v>44058</v>
      </c>
      <c r="C3984" s="4">
        <v>28</v>
      </c>
      <c r="D3984" s="4">
        <f t="shared" si="6"/>
        <v>568</v>
      </c>
    </row>
    <row r="3985" spans="1:5" x14ac:dyDescent="0.25">
      <c r="A3985" s="105" t="s">
        <v>22</v>
      </c>
      <c r="B3985" s="27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0" t="s">
        <v>20</v>
      </c>
      <c r="B3986" s="27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0" t="s">
        <v>35</v>
      </c>
      <c r="B3987" s="27">
        <v>44059</v>
      </c>
      <c r="C3987" s="4">
        <v>0</v>
      </c>
      <c r="D3987" s="4">
        <f t="shared" si="7"/>
        <v>63</v>
      </c>
    </row>
    <row r="3988" spans="1:5" x14ac:dyDescent="0.25">
      <c r="A3988" s="80" t="s">
        <v>21</v>
      </c>
      <c r="B3988" s="27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0" t="s">
        <v>36</v>
      </c>
      <c r="B3989" s="27">
        <v>44059</v>
      </c>
      <c r="C3989" s="4">
        <v>9</v>
      </c>
      <c r="D3989" s="4">
        <f t="shared" si="7"/>
        <v>404</v>
      </c>
    </row>
    <row r="3990" spans="1:5" x14ac:dyDescent="0.25">
      <c r="A3990" s="80" t="s">
        <v>27</v>
      </c>
      <c r="B3990" s="27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0" t="s">
        <v>37</v>
      </c>
      <c r="B3991" s="27">
        <v>44059</v>
      </c>
      <c r="C3991" s="4">
        <v>3</v>
      </c>
      <c r="D3991" s="4">
        <f t="shared" si="7"/>
        <v>229</v>
      </c>
    </row>
    <row r="3992" spans="1:5" x14ac:dyDescent="0.25">
      <c r="A3992" s="80" t="s">
        <v>38</v>
      </c>
      <c r="B3992" s="27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0" t="s">
        <v>48</v>
      </c>
      <c r="B3993" s="27">
        <v>44059</v>
      </c>
      <c r="C3993" s="4">
        <v>1</v>
      </c>
      <c r="D3993" s="4">
        <f t="shared" si="7"/>
        <v>83</v>
      </c>
    </row>
    <row r="3994" spans="1:5" x14ac:dyDescent="0.25">
      <c r="A3994" s="80" t="s">
        <v>39</v>
      </c>
      <c r="B3994" s="27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0" t="s">
        <v>40</v>
      </c>
      <c r="B3995" s="27">
        <v>44059</v>
      </c>
      <c r="C3995" s="4">
        <v>1</v>
      </c>
      <c r="D3995" s="4">
        <f t="shared" si="7"/>
        <v>212</v>
      </c>
    </row>
    <row r="3996" spans="1:5" x14ac:dyDescent="0.25">
      <c r="A3996" s="80" t="s">
        <v>28</v>
      </c>
      <c r="B3996" s="27">
        <v>44059</v>
      </c>
      <c r="C3996" s="4">
        <v>34</v>
      </c>
      <c r="D3996" s="4">
        <f t="shared" si="7"/>
        <v>749</v>
      </c>
    </row>
    <row r="3997" spans="1:5" x14ac:dyDescent="0.25">
      <c r="A3997" s="80" t="s">
        <v>24</v>
      </c>
      <c r="B3997" s="27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0" t="s">
        <v>30</v>
      </c>
      <c r="B3998" s="27">
        <v>44059</v>
      </c>
      <c r="C3998" s="4">
        <v>0</v>
      </c>
      <c r="D3998" s="4">
        <f t="shared" si="7"/>
        <v>67</v>
      </c>
    </row>
    <row r="3999" spans="1:5" x14ac:dyDescent="0.25">
      <c r="A3999" s="80" t="s">
        <v>26</v>
      </c>
      <c r="B3999" s="27">
        <v>44059</v>
      </c>
      <c r="C3999" s="4">
        <v>27</v>
      </c>
      <c r="D3999" s="4">
        <f t="shared" si="7"/>
        <v>1825</v>
      </c>
    </row>
    <row r="4000" spans="1:5" x14ac:dyDescent="0.25">
      <c r="A4000" s="80" t="s">
        <v>25</v>
      </c>
      <c r="B4000" s="27">
        <v>44059</v>
      </c>
      <c r="C4000" s="4">
        <v>86</v>
      </c>
      <c r="D4000" s="4">
        <f t="shared" si="7"/>
        <v>3854</v>
      </c>
    </row>
    <row r="4001" spans="1:5" x14ac:dyDescent="0.25">
      <c r="A4001" s="80" t="s">
        <v>41</v>
      </c>
      <c r="B4001" s="27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0" t="s">
        <v>42</v>
      </c>
      <c r="B4002" s="27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0" t="s">
        <v>43</v>
      </c>
      <c r="B4003" s="27">
        <v>44059</v>
      </c>
      <c r="C4003" s="4">
        <v>0</v>
      </c>
      <c r="D4003" s="4">
        <f t="shared" si="8"/>
        <v>34</v>
      </c>
    </row>
    <row r="4004" spans="1:5" x14ac:dyDescent="0.25">
      <c r="A4004" s="80" t="s">
        <v>44</v>
      </c>
      <c r="B4004" s="27">
        <v>44059</v>
      </c>
      <c r="C4004" s="4">
        <v>42</v>
      </c>
      <c r="D4004" s="4">
        <f t="shared" si="8"/>
        <v>1031</v>
      </c>
    </row>
    <row r="4005" spans="1:5" x14ac:dyDescent="0.25">
      <c r="A4005" s="80" t="s">
        <v>29</v>
      </c>
      <c r="B4005" s="27">
        <v>44059</v>
      </c>
      <c r="C4005" s="4">
        <v>160</v>
      </c>
      <c r="D4005" s="4">
        <f t="shared" si="8"/>
        <v>3293</v>
      </c>
    </row>
    <row r="4006" spans="1:5" x14ac:dyDescent="0.25">
      <c r="A4006" s="80" t="s">
        <v>45</v>
      </c>
      <c r="B4006" s="27">
        <v>44059</v>
      </c>
      <c r="C4006" s="4">
        <v>33</v>
      </c>
      <c r="D4006" s="4">
        <f t="shared" si="8"/>
        <v>281</v>
      </c>
    </row>
    <row r="4007" spans="1:5" x14ac:dyDescent="0.25">
      <c r="A4007" s="80" t="s">
        <v>46</v>
      </c>
      <c r="B4007" s="27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3" t="s">
        <v>47</v>
      </c>
      <c r="B4008" s="74">
        <v>44059</v>
      </c>
      <c r="C4008" s="75">
        <v>42</v>
      </c>
      <c r="D4008" s="75">
        <f t="shared" si="8"/>
        <v>610</v>
      </c>
      <c r="E4008" s="75"/>
    </row>
    <row r="4009" spans="1:5" x14ac:dyDescent="0.25">
      <c r="A4009" s="105" t="s">
        <v>22</v>
      </c>
      <c r="B4009" s="77">
        <v>44060</v>
      </c>
      <c r="C4009" s="78">
        <v>2521</v>
      </c>
      <c r="D4009" s="78">
        <f>C4009+D3985</f>
        <v>185620</v>
      </c>
      <c r="E4009" s="79">
        <f>11+15+20+13</f>
        <v>59</v>
      </c>
    </row>
    <row r="4010" spans="1:5" x14ac:dyDescent="0.25">
      <c r="A4010" s="80" t="s">
        <v>20</v>
      </c>
      <c r="B4010" s="27">
        <v>44060</v>
      </c>
      <c r="C4010" s="4">
        <v>710</v>
      </c>
      <c r="D4010" s="4">
        <f t="shared" ref="D4010:D4024" si="9">C4010+D3986</f>
        <v>78190</v>
      </c>
      <c r="E4010" s="81">
        <f>4+6+8+11</f>
        <v>29</v>
      </c>
    </row>
    <row r="4011" spans="1:5" x14ac:dyDescent="0.25">
      <c r="A4011" s="80" t="s">
        <v>35</v>
      </c>
      <c r="B4011" s="27">
        <v>44060</v>
      </c>
      <c r="C4011" s="4">
        <v>2</v>
      </c>
      <c r="D4011" s="4">
        <f t="shared" si="9"/>
        <v>65</v>
      </c>
      <c r="E4011" s="81"/>
    </row>
    <row r="4012" spans="1:5" x14ac:dyDescent="0.25">
      <c r="A4012" s="80" t="s">
        <v>21</v>
      </c>
      <c r="B4012" s="27">
        <v>44060</v>
      </c>
      <c r="C4012" s="4">
        <v>68</v>
      </c>
      <c r="D4012" s="4">
        <f t="shared" si="9"/>
        <v>4504</v>
      </c>
      <c r="E4012" s="81">
        <f>3+1</f>
        <v>4</v>
      </c>
    </row>
    <row r="4013" spans="1:5" x14ac:dyDescent="0.25">
      <c r="A4013" s="80" t="s">
        <v>36</v>
      </c>
      <c r="B4013" s="27">
        <v>44060</v>
      </c>
      <c r="C4013" s="4">
        <v>14</v>
      </c>
      <c r="D4013" s="4">
        <f t="shared" si="9"/>
        <v>418</v>
      </c>
      <c r="E4013" s="81"/>
    </row>
    <row r="4014" spans="1:5" x14ac:dyDescent="0.25">
      <c r="A4014" s="80" t="s">
        <v>27</v>
      </c>
      <c r="B4014" s="27">
        <v>44060</v>
      </c>
      <c r="C4014" s="4">
        <v>172</v>
      </c>
      <c r="D4014" s="4">
        <f t="shared" si="9"/>
        <v>4767</v>
      </c>
      <c r="E4014" s="81">
        <v>1</v>
      </c>
    </row>
    <row r="4015" spans="1:5" x14ac:dyDescent="0.25">
      <c r="A4015" s="80" t="s">
        <v>37</v>
      </c>
      <c r="B4015" s="27">
        <v>44060</v>
      </c>
      <c r="C4015" s="4">
        <v>2</v>
      </c>
      <c r="D4015" s="4">
        <f t="shared" si="9"/>
        <v>231</v>
      </c>
      <c r="E4015" s="81"/>
    </row>
    <row r="4016" spans="1:5" x14ac:dyDescent="0.25">
      <c r="A4016" s="80" t="s">
        <v>38</v>
      </c>
      <c r="B4016" s="27">
        <v>44060</v>
      </c>
      <c r="C4016" s="4">
        <v>73</v>
      </c>
      <c r="D4016" s="4">
        <f t="shared" si="9"/>
        <v>1703</v>
      </c>
      <c r="E4016" s="81">
        <v>2</v>
      </c>
    </row>
    <row r="4017" spans="1:5" x14ac:dyDescent="0.25">
      <c r="A4017" s="80" t="s">
        <v>48</v>
      </c>
      <c r="B4017" s="27">
        <v>44060</v>
      </c>
      <c r="C4017" s="4">
        <v>0</v>
      </c>
      <c r="D4017" s="4">
        <f t="shared" si="9"/>
        <v>83</v>
      </c>
      <c r="E4017" s="81"/>
    </row>
    <row r="4018" spans="1:5" x14ac:dyDescent="0.25">
      <c r="A4018" s="80" t="s">
        <v>39</v>
      </c>
      <c r="B4018" s="27">
        <v>44060</v>
      </c>
      <c r="C4018" s="4">
        <v>244</v>
      </c>
      <c r="D4018" s="4">
        <f t="shared" si="9"/>
        <v>4999</v>
      </c>
      <c r="E4018" s="81"/>
    </row>
    <row r="4019" spans="1:5" x14ac:dyDescent="0.25">
      <c r="A4019" s="80" t="s">
        <v>40</v>
      </c>
      <c r="B4019" s="27">
        <v>44060</v>
      </c>
      <c r="C4019" s="4">
        <v>1</v>
      </c>
      <c r="D4019" s="4">
        <f t="shared" si="9"/>
        <v>213</v>
      </c>
      <c r="E4019" s="81"/>
    </row>
    <row r="4020" spans="1:5" x14ac:dyDescent="0.25">
      <c r="A4020" s="80" t="s">
        <v>28</v>
      </c>
      <c r="B4020" s="27">
        <v>44060</v>
      </c>
      <c r="C4020" s="4">
        <v>45</v>
      </c>
      <c r="D4020" s="4">
        <f t="shared" si="9"/>
        <v>794</v>
      </c>
      <c r="E4020" s="81"/>
    </row>
    <row r="4021" spans="1:5" x14ac:dyDescent="0.25">
      <c r="A4021" s="80" t="s">
        <v>24</v>
      </c>
      <c r="B4021" s="27">
        <v>44060</v>
      </c>
      <c r="C4021" s="4">
        <v>169</v>
      </c>
      <c r="D4021" s="4">
        <f t="shared" si="9"/>
        <v>3495</v>
      </c>
      <c r="E4021" s="81">
        <v>1</v>
      </c>
    </row>
    <row r="4022" spans="1:5" x14ac:dyDescent="0.25">
      <c r="A4022" s="80" t="s">
        <v>30</v>
      </c>
      <c r="B4022" s="27">
        <v>44060</v>
      </c>
      <c r="C4022" s="4">
        <v>-4</v>
      </c>
      <c r="D4022" s="4">
        <f t="shared" si="9"/>
        <v>63</v>
      </c>
      <c r="E4022" s="81"/>
    </row>
    <row r="4023" spans="1:5" x14ac:dyDescent="0.25">
      <c r="A4023" s="80" t="s">
        <v>26</v>
      </c>
      <c r="B4023" s="27">
        <v>44060</v>
      </c>
      <c r="C4023" s="4">
        <v>64</v>
      </c>
      <c r="D4023" s="4">
        <f t="shared" si="9"/>
        <v>1889</v>
      </c>
      <c r="E4023" s="81">
        <f>1</f>
        <v>1</v>
      </c>
    </row>
    <row r="4024" spans="1:5" x14ac:dyDescent="0.25">
      <c r="A4024" s="80" t="s">
        <v>25</v>
      </c>
      <c r="B4024" s="27">
        <v>44060</v>
      </c>
      <c r="C4024" s="4">
        <v>82</v>
      </c>
      <c r="D4024" s="4">
        <f t="shared" si="9"/>
        <v>3936</v>
      </c>
      <c r="E4024" s="81">
        <f>1+3+1+1</f>
        <v>6</v>
      </c>
    </row>
    <row r="4025" spans="1:5" x14ac:dyDescent="0.25">
      <c r="A4025" s="80" t="s">
        <v>41</v>
      </c>
      <c r="B4025" s="27">
        <v>44060</v>
      </c>
      <c r="C4025" s="4">
        <v>88</v>
      </c>
      <c r="D4025" s="4">
        <f>C4025+D4001</f>
        <v>1183</v>
      </c>
      <c r="E4025" s="81">
        <f>1+2+2</f>
        <v>5</v>
      </c>
    </row>
    <row r="4026" spans="1:5" x14ac:dyDescent="0.25">
      <c r="A4026" s="80" t="s">
        <v>42</v>
      </c>
      <c r="B4026" s="27">
        <v>44060</v>
      </c>
      <c r="C4026" s="4">
        <v>0</v>
      </c>
      <c r="D4026" s="4">
        <f t="shared" ref="D4026:D4032" si="10">C4026+D4002</f>
        <v>22</v>
      </c>
      <c r="E4026" s="81"/>
    </row>
    <row r="4027" spans="1:5" x14ac:dyDescent="0.25">
      <c r="A4027" s="80" t="s">
        <v>43</v>
      </c>
      <c r="B4027" s="27">
        <v>44060</v>
      </c>
      <c r="C4027" s="4">
        <v>0</v>
      </c>
      <c r="D4027" s="4">
        <f t="shared" si="10"/>
        <v>34</v>
      </c>
      <c r="E4027" s="81"/>
    </row>
    <row r="4028" spans="1:5" x14ac:dyDescent="0.25">
      <c r="A4028" s="80" t="s">
        <v>44</v>
      </c>
      <c r="B4028" s="27">
        <v>44060</v>
      </c>
      <c r="C4028" s="4">
        <v>33</v>
      </c>
      <c r="D4028" s="4">
        <f t="shared" si="10"/>
        <v>1064</v>
      </c>
      <c r="E4028" s="81"/>
    </row>
    <row r="4029" spans="1:5" x14ac:dyDescent="0.25">
      <c r="A4029" s="80" t="s">
        <v>29</v>
      </c>
      <c r="B4029" s="27">
        <v>44060</v>
      </c>
      <c r="C4029" s="4">
        <v>139</v>
      </c>
      <c r="D4029" s="4">
        <f t="shared" si="10"/>
        <v>3432</v>
      </c>
      <c r="E4029" s="81">
        <f>1</f>
        <v>1</v>
      </c>
    </row>
    <row r="4030" spans="1:5" x14ac:dyDescent="0.25">
      <c r="A4030" s="80" t="s">
        <v>45</v>
      </c>
      <c r="B4030" s="27">
        <v>44060</v>
      </c>
      <c r="C4030" s="4">
        <v>44</v>
      </c>
      <c r="D4030" s="4">
        <f t="shared" si="10"/>
        <v>325</v>
      </c>
      <c r="E4030" s="81"/>
    </row>
    <row r="4031" spans="1:5" x14ac:dyDescent="0.25">
      <c r="A4031" s="80" t="s">
        <v>46</v>
      </c>
      <c r="B4031" s="27">
        <v>44060</v>
      </c>
      <c r="C4031" s="4">
        <v>60</v>
      </c>
      <c r="D4031" s="4">
        <f t="shared" si="10"/>
        <v>1478</v>
      </c>
      <c r="E4031" s="81">
        <f>1</f>
        <v>1</v>
      </c>
    </row>
    <row r="4032" spans="1:5" ht="15.75" thickBot="1" x14ac:dyDescent="0.3">
      <c r="A4032" s="82" t="s">
        <v>47</v>
      </c>
      <c r="B4032" s="83">
        <v>44060</v>
      </c>
      <c r="C4032" s="84">
        <v>30</v>
      </c>
      <c r="D4032" s="84">
        <f t="shared" si="10"/>
        <v>640</v>
      </c>
      <c r="E4032" s="85"/>
    </row>
    <row r="4033" spans="1:5" ht="15.75" thickBot="1" x14ac:dyDescent="0.3">
      <c r="A4033" s="105" t="s">
        <v>22</v>
      </c>
      <c r="B4033" s="83">
        <v>44061</v>
      </c>
      <c r="C4033" s="76">
        <v>4585</v>
      </c>
      <c r="D4033" s="78">
        <v>190199</v>
      </c>
      <c r="E4033" s="76">
        <f>29+15+48+40+1</f>
        <v>133</v>
      </c>
    </row>
    <row r="4034" spans="1:5" ht="15.75" thickBot="1" x14ac:dyDescent="0.3">
      <c r="A4034" s="80" t="s">
        <v>20</v>
      </c>
      <c r="B4034" s="83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0" t="s">
        <v>35</v>
      </c>
      <c r="B4035" s="83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0" t="s">
        <v>21</v>
      </c>
      <c r="B4036" s="83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0" t="s">
        <v>36</v>
      </c>
      <c r="B4037" s="83">
        <v>44061</v>
      </c>
      <c r="C4037" s="4">
        <v>7</v>
      </c>
      <c r="D4037" s="4">
        <v>424</v>
      </c>
    </row>
    <row r="4038" spans="1:5" ht="15.75" thickBot="1" x14ac:dyDescent="0.3">
      <c r="A4038" s="80" t="s">
        <v>27</v>
      </c>
      <c r="B4038" s="83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0" t="s">
        <v>37</v>
      </c>
      <c r="B4039" s="83">
        <v>44061</v>
      </c>
      <c r="C4039" s="4">
        <v>3</v>
      </c>
      <c r="D4039" s="4">
        <v>233</v>
      </c>
    </row>
    <row r="4040" spans="1:5" ht="15.75" thickBot="1" x14ac:dyDescent="0.3">
      <c r="A4040" s="80" t="s">
        <v>38</v>
      </c>
      <c r="B4040" s="83">
        <v>44061</v>
      </c>
      <c r="C4040" s="4">
        <v>46</v>
      </c>
      <c r="D4040" s="4">
        <v>1750</v>
      </c>
    </row>
    <row r="4041" spans="1:5" ht="15.75" thickBot="1" x14ac:dyDescent="0.3">
      <c r="A4041" s="80" t="s">
        <v>48</v>
      </c>
      <c r="B4041" s="83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0" t="s">
        <v>39</v>
      </c>
      <c r="B4042" s="83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0" t="s">
        <v>40</v>
      </c>
      <c r="B4043" s="83">
        <v>44061</v>
      </c>
      <c r="C4043" s="4">
        <v>-1</v>
      </c>
      <c r="D4043" s="4">
        <v>184</v>
      </c>
    </row>
    <row r="4044" spans="1:5" ht="15.75" thickBot="1" x14ac:dyDescent="0.3">
      <c r="A4044" s="80" t="s">
        <v>28</v>
      </c>
      <c r="B4044" s="83">
        <v>44061</v>
      </c>
      <c r="C4044" s="4">
        <v>56</v>
      </c>
      <c r="D4044" s="4">
        <v>851</v>
      </c>
    </row>
    <row r="4045" spans="1:5" ht="15.75" thickBot="1" x14ac:dyDescent="0.3">
      <c r="A4045" s="80" t="s">
        <v>24</v>
      </c>
      <c r="B4045" s="83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0" t="s">
        <v>30</v>
      </c>
      <c r="B4046" s="83">
        <v>44061</v>
      </c>
      <c r="C4046" s="4">
        <v>0</v>
      </c>
      <c r="D4046" s="4">
        <v>55</v>
      </c>
    </row>
    <row r="4047" spans="1:5" ht="15.75" thickBot="1" x14ac:dyDescent="0.3">
      <c r="A4047" s="80" t="s">
        <v>26</v>
      </c>
      <c r="B4047" s="83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0" t="s">
        <v>25</v>
      </c>
      <c r="B4048" s="83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0" t="s">
        <v>41</v>
      </c>
      <c r="B4049" s="83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0" t="s">
        <v>42</v>
      </c>
      <c r="B4050" s="83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0" t="s">
        <v>43</v>
      </c>
      <c r="B4051" s="83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0" t="s">
        <v>44</v>
      </c>
      <c r="B4052" s="83">
        <v>44061</v>
      </c>
      <c r="C4052" s="4">
        <v>22</v>
      </c>
      <c r="D4052" s="4">
        <v>1089</v>
      </c>
    </row>
    <row r="4053" spans="1:5" ht="15.75" thickBot="1" x14ac:dyDescent="0.3">
      <c r="A4053" s="80" t="s">
        <v>29</v>
      </c>
      <c r="B4053" s="83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0" t="s">
        <v>45</v>
      </c>
      <c r="B4054" s="83">
        <v>44061</v>
      </c>
      <c r="C4054" s="4">
        <v>12</v>
      </c>
      <c r="D4054" s="4">
        <v>338</v>
      </c>
    </row>
    <row r="4055" spans="1:5" ht="15.75" thickBot="1" x14ac:dyDescent="0.3">
      <c r="A4055" s="80" t="s">
        <v>46</v>
      </c>
      <c r="B4055" s="83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2" t="s">
        <v>47</v>
      </c>
      <c r="B4056" s="83">
        <v>44061</v>
      </c>
      <c r="C4056" s="4">
        <v>44</v>
      </c>
      <c r="D4056" s="84">
        <v>678</v>
      </c>
    </row>
    <row r="4057" spans="1:5" ht="15.75" thickBot="1" x14ac:dyDescent="0.3">
      <c r="A4057" s="105" t="s">
        <v>22</v>
      </c>
      <c r="B4057" s="83">
        <v>44062</v>
      </c>
      <c r="C4057" s="4">
        <v>4303</v>
      </c>
      <c r="D4057" s="78">
        <f>C4057+D4033</f>
        <v>194502</v>
      </c>
      <c r="E4057" s="4">
        <f>26+22+82+78</f>
        <v>208</v>
      </c>
    </row>
    <row r="4058" spans="1:5" ht="15.75" thickBot="1" x14ac:dyDescent="0.3">
      <c r="A4058" s="80" t="s">
        <v>20</v>
      </c>
      <c r="B4058" s="83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0" t="s">
        <v>35</v>
      </c>
      <c r="B4059" s="83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0" t="s">
        <v>21</v>
      </c>
      <c r="B4060" s="83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0" t="s">
        <v>36</v>
      </c>
      <c r="B4061" s="83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0" t="s">
        <v>27</v>
      </c>
      <c r="B4062" s="83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0" t="s">
        <v>37</v>
      </c>
      <c r="B4063" s="83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0" t="s">
        <v>38</v>
      </c>
      <c r="B4064" s="83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0" t="s">
        <v>48</v>
      </c>
      <c r="B4065" s="83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0" t="s">
        <v>39</v>
      </c>
      <c r="B4066" s="83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0" t="s">
        <v>40</v>
      </c>
      <c r="B4067" s="83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0" t="s">
        <v>28</v>
      </c>
      <c r="B4068" s="83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0" t="s">
        <v>24</v>
      </c>
      <c r="B4069" s="83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0" t="s">
        <v>30</v>
      </c>
      <c r="B4070" s="83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0" t="s">
        <v>26</v>
      </c>
      <c r="B4071" s="83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0" t="s">
        <v>25</v>
      </c>
      <c r="B4072" s="83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0" t="s">
        <v>41</v>
      </c>
      <c r="B4073" s="83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0" t="s">
        <v>42</v>
      </c>
      <c r="B4074" s="83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0" t="s">
        <v>43</v>
      </c>
      <c r="B4075" s="83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0" t="s">
        <v>44</v>
      </c>
      <c r="B4076" s="83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0" t="s">
        <v>29</v>
      </c>
      <c r="B4077" s="83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0" t="s">
        <v>45</v>
      </c>
      <c r="B4078" s="83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0" t="s">
        <v>46</v>
      </c>
      <c r="B4079" s="83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3" t="s">
        <v>47</v>
      </c>
      <c r="B4080" s="74">
        <v>44062</v>
      </c>
      <c r="C4080" s="75">
        <v>104</v>
      </c>
      <c r="D4080" s="75">
        <f t="shared" si="14"/>
        <v>782</v>
      </c>
      <c r="E4080" s="75"/>
    </row>
    <row r="4081" spans="1:5" x14ac:dyDescent="0.25">
      <c r="A4081" s="105" t="s">
        <v>22</v>
      </c>
      <c r="B4081" s="77">
        <v>44063</v>
      </c>
      <c r="C4081" s="78">
        <v>5245</v>
      </c>
      <c r="D4081" s="78">
        <f>C4081+D4057</f>
        <v>199747</v>
      </c>
      <c r="E4081" s="79">
        <f>32+14+42+15</f>
        <v>103</v>
      </c>
    </row>
    <row r="4082" spans="1:5" x14ac:dyDescent="0.25">
      <c r="A4082" s="80" t="s">
        <v>20</v>
      </c>
      <c r="B4082" s="27">
        <v>44063</v>
      </c>
      <c r="C4082" s="4">
        <v>1280</v>
      </c>
      <c r="D4082" s="4">
        <f t="shared" ref="D4082:D4096" si="15">C4082+D4058</f>
        <v>81626</v>
      </c>
      <c r="E4082" s="81">
        <f>6+10+12+8</f>
        <v>36</v>
      </c>
    </row>
    <row r="4083" spans="1:5" x14ac:dyDescent="0.25">
      <c r="A4083" s="80" t="s">
        <v>35</v>
      </c>
      <c r="B4083" s="27">
        <v>44063</v>
      </c>
      <c r="C4083" s="4">
        <v>1</v>
      </c>
      <c r="D4083" s="4">
        <f t="shared" si="15"/>
        <v>64</v>
      </c>
      <c r="E4083" s="81"/>
    </row>
    <row r="4084" spans="1:5" x14ac:dyDescent="0.25">
      <c r="A4084" s="80" t="s">
        <v>21</v>
      </c>
      <c r="B4084" s="27">
        <v>44063</v>
      </c>
      <c r="C4084" s="4">
        <v>95</v>
      </c>
      <c r="D4084" s="4">
        <f t="shared" si="15"/>
        <v>4701</v>
      </c>
      <c r="E4084" s="81">
        <v>2</v>
      </c>
    </row>
    <row r="4085" spans="1:5" x14ac:dyDescent="0.25">
      <c r="A4085" s="80" t="s">
        <v>36</v>
      </c>
      <c r="B4085" s="27">
        <v>44063</v>
      </c>
      <c r="C4085" s="4">
        <v>18</v>
      </c>
      <c r="D4085" s="4">
        <f t="shared" si="15"/>
        <v>455</v>
      </c>
      <c r="E4085" s="81">
        <v>1</v>
      </c>
    </row>
    <row r="4086" spans="1:5" x14ac:dyDescent="0.25">
      <c r="A4086" s="80" t="s">
        <v>27</v>
      </c>
      <c r="B4086" s="27">
        <v>44063</v>
      </c>
      <c r="C4086" s="4">
        <v>181</v>
      </c>
      <c r="D4086" s="4">
        <f t="shared" si="15"/>
        <v>5272</v>
      </c>
      <c r="E4086" s="81">
        <f>4+1</f>
        <v>5</v>
      </c>
    </row>
    <row r="4087" spans="1:5" x14ac:dyDescent="0.25">
      <c r="A4087" s="80" t="s">
        <v>37</v>
      </c>
      <c r="B4087" s="27">
        <v>44063</v>
      </c>
      <c r="C4087" s="4">
        <v>3</v>
      </c>
      <c r="D4087" s="4">
        <f t="shared" si="15"/>
        <v>239</v>
      </c>
      <c r="E4087" s="81"/>
    </row>
    <row r="4088" spans="1:5" x14ac:dyDescent="0.25">
      <c r="A4088" s="80" t="s">
        <v>38</v>
      </c>
      <c r="B4088" s="27">
        <v>44063</v>
      </c>
      <c r="C4088" s="4">
        <v>51</v>
      </c>
      <c r="D4088" s="4">
        <f t="shared" si="15"/>
        <v>1861</v>
      </c>
      <c r="E4088" s="81"/>
    </row>
    <row r="4089" spans="1:5" x14ac:dyDescent="0.25">
      <c r="A4089" s="80" t="s">
        <v>48</v>
      </c>
      <c r="B4089" s="27">
        <v>44063</v>
      </c>
      <c r="C4089" s="4">
        <v>1</v>
      </c>
      <c r="D4089" s="4">
        <f t="shared" si="15"/>
        <v>80</v>
      </c>
      <c r="E4089" s="81"/>
    </row>
    <row r="4090" spans="1:5" x14ac:dyDescent="0.25">
      <c r="A4090" s="80" t="s">
        <v>39</v>
      </c>
      <c r="B4090" s="27">
        <v>44063</v>
      </c>
      <c r="C4090" s="4">
        <v>264</v>
      </c>
      <c r="D4090" s="4">
        <f t="shared" si="15"/>
        <v>5624</v>
      </c>
      <c r="E4090" s="81">
        <f>1+8+6</f>
        <v>15</v>
      </c>
    </row>
    <row r="4091" spans="1:5" x14ac:dyDescent="0.25">
      <c r="A4091" s="80" t="s">
        <v>40</v>
      </c>
      <c r="B4091" s="27">
        <v>44063</v>
      </c>
      <c r="C4091" s="4">
        <v>1</v>
      </c>
      <c r="D4091" s="4">
        <f t="shared" si="15"/>
        <v>187</v>
      </c>
      <c r="E4091" s="81"/>
    </row>
    <row r="4092" spans="1:5" x14ac:dyDescent="0.25">
      <c r="A4092" s="80" t="s">
        <v>28</v>
      </c>
      <c r="B4092" s="27">
        <v>44063</v>
      </c>
      <c r="C4092" s="4">
        <v>22</v>
      </c>
      <c r="D4092" s="4">
        <f t="shared" si="15"/>
        <v>927</v>
      </c>
      <c r="E4092" s="81"/>
    </row>
    <row r="4093" spans="1:5" x14ac:dyDescent="0.25">
      <c r="A4093" s="80" t="s">
        <v>24</v>
      </c>
      <c r="B4093" s="27">
        <v>44063</v>
      </c>
      <c r="C4093" s="4">
        <v>267</v>
      </c>
      <c r="D4093" s="4">
        <f t="shared" si="15"/>
        <v>4040</v>
      </c>
      <c r="E4093" s="81">
        <f>2+2</f>
        <v>4</v>
      </c>
    </row>
    <row r="4094" spans="1:5" x14ac:dyDescent="0.25">
      <c r="A4094" s="80" t="s">
        <v>30</v>
      </c>
      <c r="B4094" s="27">
        <v>44063</v>
      </c>
      <c r="C4094" s="4">
        <v>-2</v>
      </c>
      <c r="D4094" s="4">
        <f t="shared" si="15"/>
        <v>53</v>
      </c>
      <c r="E4094" s="81"/>
    </row>
    <row r="4095" spans="1:5" x14ac:dyDescent="0.25">
      <c r="A4095" s="80" t="s">
        <v>26</v>
      </c>
      <c r="B4095" s="27">
        <v>44063</v>
      </c>
      <c r="C4095" s="4">
        <v>59</v>
      </c>
      <c r="D4095" s="4">
        <f t="shared" si="15"/>
        <v>2020</v>
      </c>
      <c r="E4095" s="81">
        <v>1</v>
      </c>
    </row>
    <row r="4096" spans="1:5" x14ac:dyDescent="0.25">
      <c r="A4096" s="80" t="s">
        <v>25</v>
      </c>
      <c r="B4096" s="27">
        <v>44063</v>
      </c>
      <c r="C4096" s="4">
        <v>161</v>
      </c>
      <c r="D4096" s="4">
        <f t="shared" si="15"/>
        <v>4329</v>
      </c>
      <c r="E4096" s="81">
        <f>3+1+2</f>
        <v>6</v>
      </c>
    </row>
    <row r="4097" spans="1:5" x14ac:dyDescent="0.25">
      <c r="A4097" s="80" t="s">
        <v>41</v>
      </c>
      <c r="B4097" s="27">
        <v>44063</v>
      </c>
      <c r="C4097" s="4">
        <v>99</v>
      </c>
      <c r="D4097" s="4">
        <f>C4097+D4073</f>
        <v>1500</v>
      </c>
      <c r="E4097" s="81">
        <v>2</v>
      </c>
    </row>
    <row r="4098" spans="1:5" x14ac:dyDescent="0.25">
      <c r="A4098" s="80" t="s">
        <v>42</v>
      </c>
      <c r="B4098" s="27">
        <v>44063</v>
      </c>
      <c r="C4098" s="4">
        <v>13</v>
      </c>
      <c r="D4098" s="4">
        <f t="shared" ref="D4098:D4104" si="16">C4098+D4074</f>
        <v>35</v>
      </c>
      <c r="E4098" s="81"/>
    </row>
    <row r="4099" spans="1:5" x14ac:dyDescent="0.25">
      <c r="A4099" s="80" t="s">
        <v>43</v>
      </c>
      <c r="B4099" s="27">
        <v>44063</v>
      </c>
      <c r="C4099" s="4">
        <v>3</v>
      </c>
      <c r="D4099" s="4">
        <f t="shared" si="16"/>
        <v>39</v>
      </c>
      <c r="E4099" s="81"/>
    </row>
    <row r="4100" spans="1:5" x14ac:dyDescent="0.25">
      <c r="A4100" s="80" t="s">
        <v>44</v>
      </c>
      <c r="B4100" s="27">
        <v>44063</v>
      </c>
      <c r="C4100" s="4">
        <v>33</v>
      </c>
      <c r="D4100" s="4">
        <f t="shared" si="16"/>
        <v>1178</v>
      </c>
      <c r="E4100" s="81">
        <f>3+3</f>
        <v>6</v>
      </c>
    </row>
    <row r="4101" spans="1:5" x14ac:dyDescent="0.25">
      <c r="A4101" s="80" t="s">
        <v>29</v>
      </c>
      <c r="B4101" s="27">
        <v>44063</v>
      </c>
      <c r="C4101" s="4">
        <v>290</v>
      </c>
      <c r="D4101" s="4">
        <f t="shared" si="16"/>
        <v>4053</v>
      </c>
      <c r="E4101" s="81">
        <v>3</v>
      </c>
    </row>
    <row r="4102" spans="1:5" x14ac:dyDescent="0.25">
      <c r="A4102" s="80" t="s">
        <v>45</v>
      </c>
      <c r="B4102" s="27">
        <v>44063</v>
      </c>
      <c r="C4102" s="4">
        <v>38</v>
      </c>
      <c r="D4102" s="4">
        <f t="shared" si="16"/>
        <v>417</v>
      </c>
      <c r="E4102" s="81"/>
    </row>
    <row r="4103" spans="1:5" x14ac:dyDescent="0.25">
      <c r="A4103" s="80" t="s">
        <v>46</v>
      </c>
      <c r="B4103" s="27">
        <v>44063</v>
      </c>
      <c r="C4103" s="4">
        <v>47</v>
      </c>
      <c r="D4103" s="4">
        <f t="shared" si="16"/>
        <v>1600</v>
      </c>
      <c r="E4103" s="81">
        <v>1</v>
      </c>
    </row>
    <row r="4104" spans="1:5" ht="15.75" thickBot="1" x14ac:dyDescent="0.3">
      <c r="A4104" s="82" t="s">
        <v>47</v>
      </c>
      <c r="B4104" s="83">
        <v>44063</v>
      </c>
      <c r="C4104" s="84">
        <v>55</v>
      </c>
      <c r="D4104" s="75">
        <f t="shared" si="16"/>
        <v>837</v>
      </c>
      <c r="E4104" s="85">
        <v>1</v>
      </c>
    </row>
    <row r="4105" spans="1:5" ht="15.75" thickBot="1" x14ac:dyDescent="0.3">
      <c r="A4105" s="105" t="s">
        <v>22</v>
      </c>
      <c r="B4105" s="83">
        <v>44064</v>
      </c>
      <c r="C4105" s="76">
        <v>5322</v>
      </c>
      <c r="D4105" s="78">
        <f>C4105+D4081</f>
        <v>205069</v>
      </c>
      <c r="E4105" s="76">
        <f>13+10+61+47</f>
        <v>131</v>
      </c>
    </row>
    <row r="4106" spans="1:5" ht="15.75" thickBot="1" x14ac:dyDescent="0.3">
      <c r="A4106" s="80" t="s">
        <v>20</v>
      </c>
      <c r="B4106" s="83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0" t="s">
        <v>35</v>
      </c>
      <c r="B4107" s="83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0" t="s">
        <v>21</v>
      </c>
      <c r="B4108" s="83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0" t="s">
        <v>36</v>
      </c>
      <c r="B4109" s="83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0" t="s">
        <v>27</v>
      </c>
      <c r="B4110" s="83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0" t="s">
        <v>37</v>
      </c>
      <c r="B4111" s="83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0" t="s">
        <v>38</v>
      </c>
      <c r="B4112" s="83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0" t="s">
        <v>48</v>
      </c>
      <c r="B4113" s="83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0" t="s">
        <v>39</v>
      </c>
      <c r="B4114" s="83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0" t="s">
        <v>40</v>
      </c>
      <c r="B4115" s="83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0" t="s">
        <v>28</v>
      </c>
      <c r="B4116" s="83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0" t="s">
        <v>24</v>
      </c>
      <c r="B4117" s="83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0" t="s">
        <v>30</v>
      </c>
      <c r="B4118" s="83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0" t="s">
        <v>26</v>
      </c>
      <c r="B4119" s="83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0" t="s">
        <v>25</v>
      </c>
      <c r="B4120" s="83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0" t="s">
        <v>41</v>
      </c>
      <c r="B4121" s="83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0" t="s">
        <v>42</v>
      </c>
      <c r="B4122" s="83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0" t="s">
        <v>43</v>
      </c>
      <c r="B4123" s="83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0" t="s">
        <v>44</v>
      </c>
      <c r="B4124" s="83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0" t="s">
        <v>29</v>
      </c>
      <c r="B4125" s="83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0" t="s">
        <v>45</v>
      </c>
      <c r="B4126" s="83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0" t="s">
        <v>46</v>
      </c>
      <c r="B4127" s="83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2" t="s">
        <v>47</v>
      </c>
      <c r="B4128" s="83">
        <v>44064</v>
      </c>
      <c r="C4128" s="4">
        <v>67</v>
      </c>
      <c r="D4128" s="75">
        <f t="shared" si="18"/>
        <v>904</v>
      </c>
    </row>
    <row r="4129" spans="1:5" ht="15.75" thickBot="1" x14ac:dyDescent="0.3">
      <c r="A4129" s="105" t="s">
        <v>22</v>
      </c>
      <c r="B4129" s="83">
        <v>44065</v>
      </c>
      <c r="C4129" s="4">
        <v>4838</v>
      </c>
      <c r="D4129" s="78">
        <f>C4129+D4105</f>
        <v>209907</v>
      </c>
      <c r="E4129" s="4">
        <f>28+13+25+11</f>
        <v>77</v>
      </c>
    </row>
    <row r="4130" spans="1:5" ht="15.75" thickBot="1" x14ac:dyDescent="0.3">
      <c r="A4130" s="80" t="s">
        <v>20</v>
      </c>
      <c r="B4130" s="83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80" t="s">
        <v>35</v>
      </c>
      <c r="B4131" s="83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80" t="s">
        <v>21</v>
      </c>
      <c r="B4132" s="83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80" t="s">
        <v>36</v>
      </c>
      <c r="B4133" s="83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80" t="s">
        <v>27</v>
      </c>
      <c r="B4134" s="83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80" t="s">
        <v>37</v>
      </c>
      <c r="B4135" s="83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80" t="s">
        <v>38</v>
      </c>
      <c r="B4136" s="83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80" t="s">
        <v>48</v>
      </c>
      <c r="B4137" s="83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80" t="s">
        <v>39</v>
      </c>
      <c r="B4138" s="83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80" t="s">
        <v>40</v>
      </c>
      <c r="B4139" s="83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80" t="s">
        <v>28</v>
      </c>
      <c r="B4140" s="83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80" t="s">
        <v>24</v>
      </c>
      <c r="B4141" s="83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80" t="s">
        <v>30</v>
      </c>
      <c r="B4142" s="83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80" t="s">
        <v>26</v>
      </c>
      <c r="B4143" s="83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80" t="s">
        <v>25</v>
      </c>
      <c r="B4144" s="83">
        <v>44065</v>
      </c>
      <c r="C4144" s="4">
        <v>118</v>
      </c>
      <c r="D4144" s="4">
        <f t="shared" si="19"/>
        <v>4584</v>
      </c>
      <c r="E4144" s="4">
        <f>1+1</f>
        <v>2</v>
      </c>
    </row>
    <row r="4145" spans="1:5" ht="15.75" thickBot="1" x14ac:dyDescent="0.3">
      <c r="A4145" s="80" t="s">
        <v>41</v>
      </c>
      <c r="B4145" s="83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80" t="s">
        <v>42</v>
      </c>
      <c r="B4146" s="83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80" t="s">
        <v>43</v>
      </c>
      <c r="B4147" s="83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80" t="s">
        <v>44</v>
      </c>
      <c r="B4148" s="83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80" t="s">
        <v>29</v>
      </c>
      <c r="B4149" s="83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80" t="s">
        <v>45</v>
      </c>
      <c r="B4150" s="83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80" t="s">
        <v>46</v>
      </c>
      <c r="B4151" s="83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2" t="s">
        <v>47</v>
      </c>
      <c r="B4152" s="83">
        <v>44065</v>
      </c>
      <c r="C4152" s="4">
        <v>72</v>
      </c>
      <c r="D4152" s="75">
        <f t="shared" si="20"/>
        <v>976</v>
      </c>
    </row>
    <row r="4153" spans="1:5" ht="15.75" thickBot="1" x14ac:dyDescent="0.3">
      <c r="A4153" s="105" t="s">
        <v>22</v>
      </c>
      <c r="B4153" s="83">
        <v>44066</v>
      </c>
      <c r="C4153" s="4">
        <v>2829</v>
      </c>
      <c r="D4153" s="78">
        <f>C4153+D4129</f>
        <v>212736</v>
      </c>
      <c r="E4153" s="4">
        <f>67+37</f>
        <v>104</v>
      </c>
    </row>
    <row r="4154" spans="1:5" ht="15.75" thickBot="1" x14ac:dyDescent="0.3">
      <c r="A4154" s="80" t="s">
        <v>20</v>
      </c>
      <c r="B4154" s="83">
        <v>44066</v>
      </c>
      <c r="C4154" s="4">
        <v>1020</v>
      </c>
      <c r="D4154" s="4">
        <f t="shared" ref="D4154:D4166" si="21">C4154+D4130</f>
        <v>84925</v>
      </c>
      <c r="E4154" s="4">
        <f>5+3</f>
        <v>8</v>
      </c>
    </row>
    <row r="4155" spans="1:5" ht="15.75" thickBot="1" x14ac:dyDescent="0.3">
      <c r="A4155" s="80" t="s">
        <v>35</v>
      </c>
      <c r="B4155" s="83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80" t="s">
        <v>21</v>
      </c>
      <c r="B4156" s="83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80" t="s">
        <v>36</v>
      </c>
      <c r="B4157" s="83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80" t="s">
        <v>27</v>
      </c>
      <c r="B4158" s="83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80" t="s">
        <v>37</v>
      </c>
      <c r="B4159" s="83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80" t="s">
        <v>38</v>
      </c>
      <c r="B4160" s="83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80" t="s">
        <v>48</v>
      </c>
      <c r="B4161" s="83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80" t="s">
        <v>39</v>
      </c>
      <c r="B4162" s="83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80" t="s">
        <v>40</v>
      </c>
      <c r="B4163" s="83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80" t="s">
        <v>28</v>
      </c>
      <c r="B4164" s="83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80" t="s">
        <v>24</v>
      </c>
      <c r="B4165" s="83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80" t="s">
        <v>30</v>
      </c>
      <c r="B4166" s="83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80" t="s">
        <v>26</v>
      </c>
      <c r="B4167" s="83">
        <v>44066</v>
      </c>
      <c r="C4167" s="12">
        <v>108</v>
      </c>
      <c r="D4167" s="4">
        <f>C4167+D4143</f>
        <v>2278</v>
      </c>
    </row>
    <row r="4168" spans="1:5" ht="15.75" thickBot="1" x14ac:dyDescent="0.3">
      <c r="A4168" s="80" t="s">
        <v>25</v>
      </c>
      <c r="B4168" s="83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80" t="s">
        <v>41</v>
      </c>
      <c r="B4169" s="83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80" t="s">
        <v>42</v>
      </c>
      <c r="B4170" s="83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80" t="s">
        <v>43</v>
      </c>
      <c r="B4171" s="83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80" t="s">
        <v>44</v>
      </c>
      <c r="B4172" s="83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80" t="s">
        <v>29</v>
      </c>
      <c r="B4173" s="83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80" t="s">
        <v>45</v>
      </c>
      <c r="B4174" s="83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80" t="s">
        <v>46</v>
      </c>
      <c r="B4175" s="83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93" t="s">
        <v>47</v>
      </c>
      <c r="B4176" s="74">
        <v>44066</v>
      </c>
      <c r="C4176" s="75">
        <v>77</v>
      </c>
      <c r="D4176" s="75">
        <f t="shared" si="22"/>
        <v>1053</v>
      </c>
      <c r="E4176" s="75"/>
    </row>
    <row r="4177" spans="1:5" x14ac:dyDescent="0.25">
      <c r="A4177" s="105" t="s">
        <v>22</v>
      </c>
      <c r="B4177" s="77">
        <v>44067</v>
      </c>
      <c r="C4177" s="78">
        <v>5656</v>
      </c>
      <c r="D4177" s="78">
        <f>C4177+D4153</f>
        <v>218392</v>
      </c>
      <c r="E4177" s="79">
        <f>37+26+2+126+85</f>
        <v>276</v>
      </c>
    </row>
    <row r="4178" spans="1:5" x14ac:dyDescent="0.25">
      <c r="A4178" s="80" t="s">
        <v>20</v>
      </c>
      <c r="B4178" s="27">
        <v>44067</v>
      </c>
      <c r="C4178" s="4">
        <v>1333</v>
      </c>
      <c r="D4178" s="4">
        <f t="shared" ref="D4178:D4190" si="23">C4178+D4154</f>
        <v>86258</v>
      </c>
      <c r="E4178" s="81">
        <f>3+5+22+22</f>
        <v>52</v>
      </c>
    </row>
    <row r="4179" spans="1:5" x14ac:dyDescent="0.25">
      <c r="A4179" s="80" t="s">
        <v>35</v>
      </c>
      <c r="B4179" s="27">
        <v>44067</v>
      </c>
      <c r="C4179" s="4">
        <v>1</v>
      </c>
      <c r="D4179" s="4">
        <f t="shared" si="23"/>
        <v>64</v>
      </c>
      <c r="E4179" s="81"/>
    </row>
    <row r="4180" spans="1:5" x14ac:dyDescent="0.25">
      <c r="A4180" s="80" t="s">
        <v>21</v>
      </c>
      <c r="B4180" s="27">
        <v>44067</v>
      </c>
      <c r="C4180" s="4">
        <v>53</v>
      </c>
      <c r="D4180" s="4">
        <f t="shared" si="23"/>
        <v>4914</v>
      </c>
      <c r="E4180" s="81">
        <f>1+2+1</f>
        <v>4</v>
      </c>
    </row>
    <row r="4181" spans="1:5" x14ac:dyDescent="0.25">
      <c r="A4181" s="80" t="s">
        <v>36</v>
      </c>
      <c r="B4181" s="27">
        <v>44067</v>
      </c>
      <c r="C4181" s="4">
        <v>12</v>
      </c>
      <c r="D4181" s="4">
        <f t="shared" si="23"/>
        <v>546</v>
      </c>
      <c r="E4181" s="81"/>
    </row>
    <row r="4182" spans="1:5" x14ac:dyDescent="0.25">
      <c r="A4182" s="80" t="s">
        <v>27</v>
      </c>
      <c r="B4182" s="27">
        <v>44067</v>
      </c>
      <c r="C4182" s="4">
        <v>208</v>
      </c>
      <c r="D4182" s="4">
        <f t="shared" si="23"/>
        <v>6114</v>
      </c>
      <c r="E4182" s="81">
        <f>3+1</f>
        <v>4</v>
      </c>
    </row>
    <row r="4183" spans="1:5" x14ac:dyDescent="0.25">
      <c r="A4183" s="80" t="s">
        <v>37</v>
      </c>
      <c r="B4183" s="27">
        <v>44067</v>
      </c>
      <c r="C4183" s="4">
        <v>7</v>
      </c>
      <c r="D4183" s="4">
        <f t="shared" si="23"/>
        <v>259</v>
      </c>
      <c r="E4183" s="81">
        <f>1</f>
        <v>1</v>
      </c>
    </row>
    <row r="4184" spans="1:5" x14ac:dyDescent="0.25">
      <c r="A4184" s="80" t="s">
        <v>38</v>
      </c>
      <c r="B4184" s="27">
        <v>44067</v>
      </c>
      <c r="C4184" s="4">
        <v>124</v>
      </c>
      <c r="D4184" s="4">
        <f t="shared" si="23"/>
        <v>2382</v>
      </c>
      <c r="E4184" s="81"/>
    </row>
    <row r="4185" spans="1:5" x14ac:dyDescent="0.25">
      <c r="A4185" s="80" t="s">
        <v>48</v>
      </c>
      <c r="B4185" s="27">
        <v>44067</v>
      </c>
      <c r="C4185" s="4">
        <v>2</v>
      </c>
      <c r="D4185" s="4">
        <f t="shared" si="23"/>
        <v>84</v>
      </c>
      <c r="E4185" s="81"/>
    </row>
    <row r="4186" spans="1:5" x14ac:dyDescent="0.25">
      <c r="A4186" s="80" t="s">
        <v>39</v>
      </c>
      <c r="B4186" s="27">
        <v>44067</v>
      </c>
      <c r="C4186" s="4">
        <v>352</v>
      </c>
      <c r="D4186" s="4">
        <f t="shared" si="23"/>
        <v>6623</v>
      </c>
      <c r="E4186" s="81">
        <f>1+2+4+5</f>
        <v>12</v>
      </c>
    </row>
    <row r="4187" spans="1:5" x14ac:dyDescent="0.25">
      <c r="A4187" s="80" t="s">
        <v>40</v>
      </c>
      <c r="B4187" s="27">
        <v>44067</v>
      </c>
      <c r="C4187" s="4">
        <v>-2</v>
      </c>
      <c r="D4187" s="4">
        <f t="shared" si="23"/>
        <v>193</v>
      </c>
      <c r="E4187" s="81"/>
    </row>
    <row r="4188" spans="1:5" x14ac:dyDescent="0.25">
      <c r="A4188" s="80" t="s">
        <v>28</v>
      </c>
      <c r="B4188" s="27">
        <v>44067</v>
      </c>
      <c r="C4188" s="4">
        <v>98</v>
      </c>
      <c r="D4188" s="4">
        <f t="shared" si="23"/>
        <v>1138</v>
      </c>
      <c r="E4188" s="81">
        <f>6+4</f>
        <v>10</v>
      </c>
    </row>
    <row r="4189" spans="1:5" x14ac:dyDescent="0.25">
      <c r="A4189" s="80" t="s">
        <v>24</v>
      </c>
      <c r="B4189" s="27">
        <v>44067</v>
      </c>
      <c r="C4189" s="4">
        <v>172</v>
      </c>
      <c r="D4189" s="4">
        <f t="shared" si="23"/>
        <v>4809</v>
      </c>
      <c r="E4189" s="81">
        <f>1+1+1</f>
        <v>3</v>
      </c>
    </row>
    <row r="4190" spans="1:5" x14ac:dyDescent="0.25">
      <c r="A4190" s="80" t="s">
        <v>30</v>
      </c>
      <c r="B4190" s="27">
        <v>44067</v>
      </c>
      <c r="C4190" s="4">
        <v>2</v>
      </c>
      <c r="D4190" s="4">
        <f t="shared" si="23"/>
        <v>58</v>
      </c>
      <c r="E4190" s="81"/>
    </row>
    <row r="4191" spans="1:5" x14ac:dyDescent="0.25">
      <c r="A4191" s="80" t="s">
        <v>26</v>
      </c>
      <c r="B4191" s="27">
        <v>44067</v>
      </c>
      <c r="C4191" s="4">
        <v>15</v>
      </c>
      <c r="D4191" s="4">
        <f>C4191+D4167</f>
        <v>2293</v>
      </c>
      <c r="E4191" s="81">
        <f>2</f>
        <v>2</v>
      </c>
    </row>
    <row r="4192" spans="1:5" x14ac:dyDescent="0.25">
      <c r="A4192" s="80" t="s">
        <v>25</v>
      </c>
      <c r="B4192" s="27">
        <v>44067</v>
      </c>
      <c r="C4192" s="4">
        <v>61</v>
      </c>
      <c r="D4192" s="4">
        <f>C4192+D4168</f>
        <v>4764</v>
      </c>
      <c r="E4192" s="81">
        <f>3+1</f>
        <v>4</v>
      </c>
    </row>
    <row r="4193" spans="1:5" x14ac:dyDescent="0.25">
      <c r="A4193" s="80" t="s">
        <v>41</v>
      </c>
      <c r="B4193" s="27">
        <v>44067</v>
      </c>
      <c r="C4193" s="4">
        <v>95</v>
      </c>
      <c r="D4193" s="4">
        <f>C4193+D4169</f>
        <v>1932</v>
      </c>
      <c r="E4193" s="81">
        <f>1</f>
        <v>1</v>
      </c>
    </row>
    <row r="4194" spans="1:5" x14ac:dyDescent="0.25">
      <c r="A4194" s="80" t="s">
        <v>42</v>
      </c>
      <c r="B4194" s="27">
        <v>44067</v>
      </c>
      <c r="C4194" s="4">
        <v>38</v>
      </c>
      <c r="D4194" s="4">
        <f t="shared" ref="D4194:D4200" si="24">C4194+D4170</f>
        <v>96</v>
      </c>
      <c r="E4194" s="81"/>
    </row>
    <row r="4195" spans="1:5" x14ac:dyDescent="0.25">
      <c r="A4195" s="80" t="s">
        <v>43</v>
      </c>
      <c r="B4195" s="27">
        <v>44067</v>
      </c>
      <c r="C4195" s="4">
        <v>-2</v>
      </c>
      <c r="D4195" s="4">
        <f t="shared" si="24"/>
        <v>41</v>
      </c>
      <c r="E4195" s="81"/>
    </row>
    <row r="4196" spans="1:5" x14ac:dyDescent="0.25">
      <c r="A4196" s="80" t="s">
        <v>44</v>
      </c>
      <c r="B4196" s="27">
        <v>44067</v>
      </c>
      <c r="C4196" s="4">
        <v>44</v>
      </c>
      <c r="D4196" s="4">
        <f t="shared" si="24"/>
        <v>1378</v>
      </c>
      <c r="E4196" s="81">
        <f>2</f>
        <v>2</v>
      </c>
    </row>
    <row r="4197" spans="1:5" x14ac:dyDescent="0.25">
      <c r="A4197" s="80" t="s">
        <v>29</v>
      </c>
      <c r="B4197" s="27">
        <v>44067</v>
      </c>
      <c r="C4197" s="4">
        <v>209</v>
      </c>
      <c r="D4197" s="4">
        <f t="shared" si="24"/>
        <v>5026</v>
      </c>
      <c r="E4197" s="81">
        <f>5+2</f>
        <v>7</v>
      </c>
    </row>
    <row r="4198" spans="1:5" x14ac:dyDescent="0.25">
      <c r="A4198" s="80" t="s">
        <v>45</v>
      </c>
      <c r="B4198" s="27">
        <v>44067</v>
      </c>
      <c r="C4198" s="4">
        <v>66</v>
      </c>
      <c r="D4198" s="4">
        <f t="shared" si="24"/>
        <v>583</v>
      </c>
      <c r="E4198" s="81">
        <f>2</f>
        <v>2</v>
      </c>
    </row>
    <row r="4199" spans="1:5" x14ac:dyDescent="0.25">
      <c r="A4199" s="80" t="s">
        <v>46</v>
      </c>
      <c r="B4199" s="27">
        <v>44067</v>
      </c>
      <c r="C4199" s="4">
        <v>54</v>
      </c>
      <c r="D4199" s="4">
        <f t="shared" si="24"/>
        <v>1752</v>
      </c>
      <c r="E4199" s="81">
        <f>1</f>
        <v>1</v>
      </c>
    </row>
    <row r="4200" spans="1:5" ht="15.75" thickBot="1" x14ac:dyDescent="0.3">
      <c r="A4200" s="82" t="s">
        <v>47</v>
      </c>
      <c r="B4200" s="83">
        <v>44067</v>
      </c>
      <c r="C4200" s="84">
        <v>115</v>
      </c>
      <c r="D4200" s="84">
        <f t="shared" si="24"/>
        <v>1168</v>
      </c>
      <c r="E4200" s="85"/>
    </row>
    <row r="4201" spans="1:5" x14ac:dyDescent="0.25">
      <c r="A4201" s="109" t="s">
        <v>22</v>
      </c>
      <c r="B4201" s="74">
        <v>44068</v>
      </c>
      <c r="C4201" s="76">
        <v>5312</v>
      </c>
      <c r="D4201" s="78">
        <f>C4201+D4177</f>
        <v>223704</v>
      </c>
      <c r="E4201" s="76">
        <f>14+11+55+41</f>
        <v>121</v>
      </c>
    </row>
    <row r="4202" spans="1:5" x14ac:dyDescent="0.25">
      <c r="A4202" s="5" t="s">
        <v>20</v>
      </c>
      <c r="B4202" s="27">
        <v>44068</v>
      </c>
      <c r="C4202" s="19">
        <v>1311</v>
      </c>
      <c r="D4202" s="4">
        <f t="shared" ref="D4202:D4214" si="25">C4202+D4178</f>
        <v>87569</v>
      </c>
      <c r="E4202" s="4">
        <f>3+14+16</f>
        <v>33</v>
      </c>
    </row>
    <row r="4203" spans="1:5" x14ac:dyDescent="0.25">
      <c r="A4203" s="5" t="s">
        <v>35</v>
      </c>
      <c r="B4203" s="27">
        <v>44068</v>
      </c>
      <c r="C4203" s="19">
        <v>0</v>
      </c>
      <c r="D4203" s="4">
        <f t="shared" si="25"/>
        <v>64</v>
      </c>
    </row>
    <row r="4204" spans="1:5" x14ac:dyDescent="0.25">
      <c r="A4204" s="5" t="s">
        <v>21</v>
      </c>
      <c r="B4204" s="27">
        <v>44068</v>
      </c>
      <c r="C4204" s="19">
        <v>53</v>
      </c>
      <c r="D4204" s="4">
        <f t="shared" si="25"/>
        <v>4967</v>
      </c>
      <c r="E4204" s="4">
        <v>1</v>
      </c>
    </row>
    <row r="4205" spans="1:5" x14ac:dyDescent="0.25">
      <c r="A4205" s="5" t="s">
        <v>36</v>
      </c>
      <c r="B4205" s="27">
        <v>44068</v>
      </c>
      <c r="C4205" s="19">
        <v>35</v>
      </c>
      <c r="D4205" s="4">
        <f t="shared" si="25"/>
        <v>581</v>
      </c>
    </row>
    <row r="4206" spans="1:5" x14ac:dyDescent="0.25">
      <c r="A4206" s="5" t="s">
        <v>27</v>
      </c>
      <c r="B4206" s="27">
        <v>44068</v>
      </c>
      <c r="C4206" s="19">
        <v>298</v>
      </c>
      <c r="D4206" s="4">
        <f t="shared" si="25"/>
        <v>6412</v>
      </c>
      <c r="E4206" s="4">
        <v>3</v>
      </c>
    </row>
    <row r="4207" spans="1:5" x14ac:dyDescent="0.25">
      <c r="A4207" s="5" t="s">
        <v>37</v>
      </c>
      <c r="B4207" s="27">
        <v>44068</v>
      </c>
      <c r="C4207" s="19">
        <v>1</v>
      </c>
      <c r="D4207" s="4">
        <f t="shared" si="25"/>
        <v>260</v>
      </c>
    </row>
    <row r="4208" spans="1:5" x14ac:dyDescent="0.25">
      <c r="A4208" s="5" t="s">
        <v>38</v>
      </c>
      <c r="B4208" s="27">
        <v>44068</v>
      </c>
      <c r="C4208" s="19">
        <v>127</v>
      </c>
      <c r="D4208" s="4">
        <f t="shared" si="25"/>
        <v>2509</v>
      </c>
      <c r="E4208" s="4">
        <v>3</v>
      </c>
    </row>
    <row r="4209" spans="1:5" x14ac:dyDescent="0.25">
      <c r="A4209" s="5" t="s">
        <v>48</v>
      </c>
      <c r="B4209" s="27">
        <v>44068</v>
      </c>
      <c r="C4209" s="19">
        <v>-1</v>
      </c>
      <c r="D4209" s="4">
        <f t="shared" si="25"/>
        <v>83</v>
      </c>
    </row>
    <row r="4210" spans="1:5" x14ac:dyDescent="0.25">
      <c r="A4210" s="5" t="s">
        <v>39</v>
      </c>
      <c r="B4210" s="27">
        <v>44068</v>
      </c>
      <c r="C4210" s="19">
        <v>215</v>
      </c>
      <c r="D4210" s="4">
        <f t="shared" si="25"/>
        <v>6838</v>
      </c>
      <c r="E4210" s="4">
        <v>10</v>
      </c>
    </row>
    <row r="4211" spans="1:5" x14ac:dyDescent="0.25">
      <c r="A4211" s="5" t="s">
        <v>40</v>
      </c>
      <c r="B4211" s="27">
        <v>44068</v>
      </c>
      <c r="C4211" s="19">
        <v>1</v>
      </c>
      <c r="D4211" s="4">
        <f t="shared" si="25"/>
        <v>194</v>
      </c>
      <c r="E4211" s="4">
        <v>1</v>
      </c>
    </row>
    <row r="4212" spans="1:5" x14ac:dyDescent="0.25">
      <c r="A4212" s="5" t="s">
        <v>28</v>
      </c>
      <c r="B4212" s="27">
        <v>44068</v>
      </c>
      <c r="C4212" s="19">
        <v>39</v>
      </c>
      <c r="D4212" s="4">
        <f t="shared" si="25"/>
        <v>1177</v>
      </c>
      <c r="E4212" s="4">
        <v>6</v>
      </c>
    </row>
    <row r="4213" spans="1:5" x14ac:dyDescent="0.25">
      <c r="A4213" s="5" t="s">
        <v>24</v>
      </c>
      <c r="B4213" s="27">
        <v>44068</v>
      </c>
      <c r="C4213" s="19">
        <v>264</v>
      </c>
      <c r="D4213" s="4">
        <f t="shared" si="25"/>
        <v>5073</v>
      </c>
      <c r="E4213" s="4">
        <f>3+1</f>
        <v>4</v>
      </c>
    </row>
    <row r="4214" spans="1:5" x14ac:dyDescent="0.25">
      <c r="A4214" s="5" t="s">
        <v>30</v>
      </c>
      <c r="B4214" s="27">
        <v>44068</v>
      </c>
      <c r="C4214" s="19">
        <v>1</v>
      </c>
      <c r="D4214" s="4">
        <f t="shared" si="25"/>
        <v>59</v>
      </c>
    </row>
    <row r="4215" spans="1:5" x14ac:dyDescent="0.25">
      <c r="A4215" s="5" t="s">
        <v>26</v>
      </c>
      <c r="B4215" s="27">
        <v>44068</v>
      </c>
      <c r="C4215" s="19">
        <v>122</v>
      </c>
      <c r="D4215" s="4">
        <f>C4215+D4191</f>
        <v>2415</v>
      </c>
      <c r="E4215" s="4">
        <f>1</f>
        <v>1</v>
      </c>
    </row>
    <row r="4216" spans="1:5" x14ac:dyDescent="0.25">
      <c r="A4216" s="5" t="s">
        <v>25</v>
      </c>
      <c r="B4216" s="27">
        <v>44068</v>
      </c>
      <c r="C4216" s="19">
        <v>174</v>
      </c>
      <c r="D4216" s="4">
        <f>C4216+D4192</f>
        <v>4938</v>
      </c>
      <c r="E4216" s="4">
        <f>1+2+1</f>
        <v>4</v>
      </c>
    </row>
    <row r="4217" spans="1:5" x14ac:dyDescent="0.25">
      <c r="A4217" s="5" t="s">
        <v>41</v>
      </c>
      <c r="B4217" s="27">
        <v>44068</v>
      </c>
      <c r="C4217" s="19">
        <v>177</v>
      </c>
      <c r="D4217" s="4">
        <f>C4217+D4193</f>
        <v>2109</v>
      </c>
      <c r="E4217" s="4">
        <f>2</f>
        <v>2</v>
      </c>
    </row>
    <row r="4218" spans="1:5" x14ac:dyDescent="0.25">
      <c r="A4218" s="5" t="s">
        <v>42</v>
      </c>
      <c r="B4218" s="27">
        <v>44068</v>
      </c>
      <c r="C4218" s="19">
        <v>14</v>
      </c>
      <c r="D4218" s="4">
        <f t="shared" ref="D4218:D4224" si="26">C4218+D4194</f>
        <v>110</v>
      </c>
    </row>
    <row r="4219" spans="1:5" x14ac:dyDescent="0.25">
      <c r="A4219" s="5" t="s">
        <v>43</v>
      </c>
      <c r="B4219" s="27">
        <v>44068</v>
      </c>
      <c r="C4219" s="19">
        <v>-1</v>
      </c>
      <c r="D4219" s="4">
        <f t="shared" si="26"/>
        <v>40</v>
      </c>
    </row>
    <row r="4220" spans="1:5" x14ac:dyDescent="0.25">
      <c r="A4220" s="5" t="s">
        <v>44</v>
      </c>
      <c r="B4220" s="27">
        <v>44068</v>
      </c>
      <c r="C4220" s="19">
        <v>38</v>
      </c>
      <c r="D4220" s="4">
        <f t="shared" si="26"/>
        <v>1416</v>
      </c>
    </row>
    <row r="4221" spans="1:5" x14ac:dyDescent="0.25">
      <c r="A4221" s="5" t="s">
        <v>29</v>
      </c>
      <c r="B4221" s="27">
        <v>44068</v>
      </c>
      <c r="C4221" s="19">
        <v>356</v>
      </c>
      <c r="D4221" s="4">
        <f t="shared" si="26"/>
        <v>5382</v>
      </c>
      <c r="E4221" s="4">
        <f>2+3</f>
        <v>5</v>
      </c>
    </row>
    <row r="4222" spans="1:5" x14ac:dyDescent="0.25">
      <c r="A4222" s="5" t="s">
        <v>45</v>
      </c>
      <c r="B4222" s="27">
        <v>44068</v>
      </c>
      <c r="C4222" s="19">
        <v>71</v>
      </c>
      <c r="D4222" s="4">
        <f t="shared" si="26"/>
        <v>654</v>
      </c>
      <c r="E4222" s="4">
        <f>1+1</f>
        <v>2</v>
      </c>
    </row>
    <row r="4223" spans="1:5" x14ac:dyDescent="0.25">
      <c r="A4223" s="5" t="s">
        <v>46</v>
      </c>
      <c r="B4223" s="27">
        <v>44068</v>
      </c>
      <c r="C4223" s="19">
        <v>51</v>
      </c>
      <c r="D4223" s="4">
        <f t="shared" si="26"/>
        <v>1803</v>
      </c>
      <c r="E4223" s="4">
        <f>1</f>
        <v>1</v>
      </c>
    </row>
    <row r="4224" spans="1:5" ht="15.75" thickBot="1" x14ac:dyDescent="0.3">
      <c r="A4224" s="5" t="s">
        <v>47</v>
      </c>
      <c r="B4224" s="27">
        <v>44068</v>
      </c>
      <c r="C4224" s="19">
        <v>113</v>
      </c>
      <c r="D4224" s="84">
        <f t="shared" si="26"/>
        <v>1281</v>
      </c>
      <c r="E4224" s="4">
        <f>1</f>
        <v>1</v>
      </c>
    </row>
    <row r="4225" spans="1:5" x14ac:dyDescent="0.25">
      <c r="A4225" s="109" t="s">
        <v>22</v>
      </c>
      <c r="B4225" s="27">
        <v>44069</v>
      </c>
      <c r="C4225" s="4">
        <v>6628</v>
      </c>
      <c r="D4225" s="78">
        <f>C4225+D4201</f>
        <v>230332</v>
      </c>
      <c r="E4225" s="4">
        <f>41+27+77+42</f>
        <v>187</v>
      </c>
    </row>
    <row r="4226" spans="1:5" x14ac:dyDescent="0.25">
      <c r="A4226" s="5" t="s">
        <v>20</v>
      </c>
      <c r="B4226" s="27">
        <v>44069</v>
      </c>
      <c r="C4226" s="4">
        <v>1568</v>
      </c>
      <c r="D4226" s="4">
        <f t="shared" ref="D4226:D4238" si="27">C4226+D4202</f>
        <v>89137</v>
      </c>
      <c r="E4226" s="4">
        <f>1+6+15+18</f>
        <v>40</v>
      </c>
    </row>
    <row r="4227" spans="1:5" x14ac:dyDescent="0.25">
      <c r="A4227" s="5" t="s">
        <v>35</v>
      </c>
      <c r="B4227" s="27">
        <v>44069</v>
      </c>
      <c r="C4227" s="4">
        <v>-1</v>
      </c>
      <c r="D4227" s="4">
        <f t="shared" si="27"/>
        <v>63</v>
      </c>
    </row>
    <row r="4228" spans="1:5" x14ac:dyDescent="0.25">
      <c r="A4228" s="5" t="s">
        <v>21</v>
      </c>
      <c r="B4228" s="27">
        <v>44069</v>
      </c>
      <c r="C4228" s="4">
        <v>74</v>
      </c>
      <c r="D4228" s="4">
        <f t="shared" si="27"/>
        <v>5041</v>
      </c>
      <c r="E4228" s="4">
        <f>1+2+1</f>
        <v>4</v>
      </c>
    </row>
    <row r="4229" spans="1:5" x14ac:dyDescent="0.25">
      <c r="A4229" s="5" t="s">
        <v>36</v>
      </c>
      <c r="B4229" s="27">
        <v>44069</v>
      </c>
      <c r="C4229" s="4">
        <v>69</v>
      </c>
      <c r="D4229" s="4">
        <f t="shared" si="27"/>
        <v>650</v>
      </c>
    </row>
    <row r="4230" spans="1:5" x14ac:dyDescent="0.25">
      <c r="A4230" s="5" t="s">
        <v>27</v>
      </c>
      <c r="B4230" s="27">
        <v>44069</v>
      </c>
      <c r="C4230" s="4">
        <v>355</v>
      </c>
      <c r="D4230" s="4">
        <f t="shared" si="27"/>
        <v>6767</v>
      </c>
      <c r="E4230" s="4">
        <f>4</f>
        <v>4</v>
      </c>
    </row>
    <row r="4231" spans="1:5" x14ac:dyDescent="0.25">
      <c r="A4231" s="5" t="s">
        <v>37</v>
      </c>
      <c r="B4231" s="27">
        <v>44069</v>
      </c>
      <c r="C4231" s="4">
        <v>12</v>
      </c>
      <c r="D4231" s="4">
        <f t="shared" si="27"/>
        <v>272</v>
      </c>
    </row>
    <row r="4232" spans="1:5" x14ac:dyDescent="0.25">
      <c r="A4232" s="5" t="s">
        <v>38</v>
      </c>
      <c r="B4232" s="27">
        <v>44069</v>
      </c>
      <c r="C4232" s="4">
        <v>112</v>
      </c>
      <c r="D4232" s="4">
        <f t="shared" si="27"/>
        <v>2621</v>
      </c>
      <c r="E4232" s="4">
        <f>1</f>
        <v>1</v>
      </c>
    </row>
    <row r="4233" spans="1:5" x14ac:dyDescent="0.25">
      <c r="A4233" s="5" t="s">
        <v>48</v>
      </c>
      <c r="B4233" s="27">
        <v>44069</v>
      </c>
      <c r="C4233" s="4">
        <v>-1</v>
      </c>
      <c r="D4233" s="4">
        <f t="shared" si="27"/>
        <v>82</v>
      </c>
    </row>
    <row r="4234" spans="1:5" x14ac:dyDescent="0.25">
      <c r="A4234" s="5" t="s">
        <v>39</v>
      </c>
      <c r="B4234" s="27">
        <v>44069</v>
      </c>
      <c r="C4234" s="4">
        <v>236</v>
      </c>
      <c r="D4234" s="4">
        <f t="shared" si="27"/>
        <v>7074</v>
      </c>
      <c r="E4234" s="4">
        <f>9+4</f>
        <v>13</v>
      </c>
    </row>
    <row r="4235" spans="1:5" x14ac:dyDescent="0.25">
      <c r="A4235" s="5" t="s">
        <v>40</v>
      </c>
      <c r="B4235" s="27">
        <v>44069</v>
      </c>
      <c r="C4235" s="4">
        <v>1</v>
      </c>
      <c r="D4235" s="4">
        <f t="shared" si="27"/>
        <v>195</v>
      </c>
    </row>
    <row r="4236" spans="1:5" x14ac:dyDescent="0.25">
      <c r="A4236" s="5" t="s">
        <v>28</v>
      </c>
      <c r="B4236" s="27">
        <v>44069</v>
      </c>
      <c r="C4236" s="4">
        <v>37</v>
      </c>
      <c r="D4236" s="4">
        <f t="shared" si="27"/>
        <v>1214</v>
      </c>
      <c r="E4236" s="4">
        <f>1</f>
        <v>1</v>
      </c>
    </row>
    <row r="4237" spans="1:5" x14ac:dyDescent="0.25">
      <c r="A4237" s="5" t="s">
        <v>24</v>
      </c>
      <c r="B4237" s="27">
        <v>44069</v>
      </c>
      <c r="C4237" s="4">
        <v>276</v>
      </c>
      <c r="D4237" s="4">
        <f t="shared" si="27"/>
        <v>5349</v>
      </c>
      <c r="E4237" s="4">
        <f>3+1</f>
        <v>4</v>
      </c>
    </row>
    <row r="4238" spans="1:5" x14ac:dyDescent="0.25">
      <c r="A4238" s="5" t="s">
        <v>30</v>
      </c>
      <c r="B4238" s="27">
        <v>44069</v>
      </c>
      <c r="C4238" s="4">
        <v>0</v>
      </c>
      <c r="D4238" s="4">
        <f t="shared" si="27"/>
        <v>59</v>
      </c>
    </row>
    <row r="4239" spans="1:5" x14ac:dyDescent="0.25">
      <c r="A4239" s="5" t="s">
        <v>26</v>
      </c>
      <c r="B4239" s="27">
        <v>44069</v>
      </c>
      <c r="C4239" s="4">
        <v>132</v>
      </c>
      <c r="D4239" s="4">
        <f>C4239+D4215</f>
        <v>2547</v>
      </c>
    </row>
    <row r="4240" spans="1:5" x14ac:dyDescent="0.25">
      <c r="A4240" s="5" t="s">
        <v>25</v>
      </c>
      <c r="B4240" s="27">
        <v>44069</v>
      </c>
      <c r="C4240" s="4">
        <v>235</v>
      </c>
      <c r="D4240" s="4">
        <f>C4240+D4216</f>
        <v>5173</v>
      </c>
      <c r="E4240" s="4">
        <f>3+1+2+5</f>
        <v>11</v>
      </c>
    </row>
    <row r="4241" spans="1:5" x14ac:dyDescent="0.25">
      <c r="A4241" s="5" t="s">
        <v>41</v>
      </c>
      <c r="B4241" s="27">
        <v>44069</v>
      </c>
      <c r="C4241" s="4">
        <v>176</v>
      </c>
      <c r="D4241" s="4">
        <f>C4241+D4217</f>
        <v>2285</v>
      </c>
      <c r="E4241" s="4">
        <f>4+1</f>
        <v>5</v>
      </c>
    </row>
    <row r="4242" spans="1:5" x14ac:dyDescent="0.25">
      <c r="A4242" s="5" t="s">
        <v>42</v>
      </c>
      <c r="B4242" s="27">
        <v>44069</v>
      </c>
      <c r="C4242" s="4">
        <v>36</v>
      </c>
      <c r="D4242" s="4">
        <f t="shared" ref="D4242:D4248" si="28">C4242+D4218</f>
        <v>146</v>
      </c>
    </row>
    <row r="4243" spans="1:5" x14ac:dyDescent="0.25">
      <c r="A4243" s="5" t="s">
        <v>43</v>
      </c>
      <c r="B4243" s="27">
        <v>44069</v>
      </c>
      <c r="C4243" s="4">
        <v>4</v>
      </c>
      <c r="D4243" s="4">
        <f t="shared" si="28"/>
        <v>44</v>
      </c>
    </row>
    <row r="4244" spans="1:5" x14ac:dyDescent="0.25">
      <c r="A4244" s="5" t="s">
        <v>44</v>
      </c>
      <c r="B4244" s="27">
        <v>44069</v>
      </c>
      <c r="C4244" s="4">
        <v>63</v>
      </c>
      <c r="D4244" s="4">
        <f t="shared" si="28"/>
        <v>1479</v>
      </c>
    </row>
    <row r="4245" spans="1:5" x14ac:dyDescent="0.25">
      <c r="A4245" s="5" t="s">
        <v>29</v>
      </c>
      <c r="B4245" s="27">
        <v>44069</v>
      </c>
      <c r="C4245" s="4">
        <v>381</v>
      </c>
      <c r="D4245" s="4">
        <f t="shared" si="28"/>
        <v>5763</v>
      </c>
      <c r="E4245" s="4">
        <f>2+2</f>
        <v>4</v>
      </c>
    </row>
    <row r="4246" spans="1:5" x14ac:dyDescent="0.25">
      <c r="A4246" s="5" t="s">
        <v>45</v>
      </c>
      <c r="B4246" s="27">
        <v>44069</v>
      </c>
      <c r="C4246" s="4">
        <v>38</v>
      </c>
      <c r="D4246" s="4">
        <f t="shared" si="28"/>
        <v>692</v>
      </c>
    </row>
    <row r="4247" spans="1:5" x14ac:dyDescent="0.25">
      <c r="A4247" s="5" t="s">
        <v>46</v>
      </c>
      <c r="B4247" s="27">
        <v>44069</v>
      </c>
      <c r="C4247" s="4">
        <v>51</v>
      </c>
      <c r="D4247" s="4">
        <f t="shared" si="28"/>
        <v>1854</v>
      </c>
      <c r="E4247" s="4">
        <f>1+1</f>
        <v>2</v>
      </c>
    </row>
    <row r="4248" spans="1:5" ht="15.75" thickBot="1" x14ac:dyDescent="0.3">
      <c r="A4248" s="5" t="s">
        <v>47</v>
      </c>
      <c r="B4248" s="27">
        <v>44069</v>
      </c>
      <c r="C4248" s="4">
        <v>68</v>
      </c>
      <c r="D4248" s="84">
        <f t="shared" si="28"/>
        <v>1349</v>
      </c>
    </row>
    <row r="4249" spans="1:5" x14ac:dyDescent="0.25">
      <c r="A4249" s="109" t="s">
        <v>22</v>
      </c>
      <c r="B4249" s="27">
        <v>44070</v>
      </c>
      <c r="C4249" s="4">
        <v>6402</v>
      </c>
      <c r="D4249" s="78">
        <f>C4249+D4225</f>
        <v>236734</v>
      </c>
      <c r="E4249" s="4">
        <f>50+36+34+23</f>
        <v>143</v>
      </c>
    </row>
    <row r="4250" spans="1:5" x14ac:dyDescent="0.25">
      <c r="A4250" s="5" t="s">
        <v>20</v>
      </c>
      <c r="B4250" s="27">
        <v>44070</v>
      </c>
      <c r="C4250" s="4">
        <v>1220</v>
      </c>
      <c r="D4250" s="4">
        <f t="shared" ref="D4250:D4262" si="29">C4250+D4226</f>
        <v>90357</v>
      </c>
      <c r="E4250" s="4">
        <f>4+4+16+10</f>
        <v>34</v>
      </c>
    </row>
    <row r="4251" spans="1:5" x14ac:dyDescent="0.25">
      <c r="A4251" s="5" t="s">
        <v>35</v>
      </c>
      <c r="B4251" s="27">
        <v>44070</v>
      </c>
      <c r="C4251" s="4">
        <v>1</v>
      </c>
      <c r="D4251" s="4">
        <f t="shared" si="29"/>
        <v>64</v>
      </c>
    </row>
    <row r="4252" spans="1:5" x14ac:dyDescent="0.25">
      <c r="A4252" s="5" t="s">
        <v>21</v>
      </c>
      <c r="B4252" s="27">
        <v>44070</v>
      </c>
      <c r="C4252" s="4">
        <v>63</v>
      </c>
      <c r="D4252" s="4">
        <f t="shared" si="29"/>
        <v>5104</v>
      </c>
      <c r="E4252" s="4">
        <f>1</f>
        <v>1</v>
      </c>
    </row>
    <row r="4253" spans="1:5" x14ac:dyDescent="0.25">
      <c r="A4253" s="5" t="s">
        <v>36</v>
      </c>
      <c r="B4253" s="27">
        <v>44070</v>
      </c>
      <c r="C4253" s="4">
        <v>49</v>
      </c>
      <c r="D4253" s="4">
        <f t="shared" si="29"/>
        <v>699</v>
      </c>
    </row>
    <row r="4254" spans="1:5" x14ac:dyDescent="0.25">
      <c r="A4254" s="5" t="s">
        <v>27</v>
      </c>
      <c r="B4254" s="27">
        <v>44070</v>
      </c>
      <c r="C4254" s="4">
        <v>363</v>
      </c>
      <c r="D4254" s="4">
        <f t="shared" si="29"/>
        <v>7130</v>
      </c>
    </row>
    <row r="4255" spans="1:5" x14ac:dyDescent="0.25">
      <c r="A4255" s="5" t="s">
        <v>37</v>
      </c>
      <c r="B4255" s="27">
        <v>44070</v>
      </c>
      <c r="C4255" s="4">
        <v>6</v>
      </c>
      <c r="D4255" s="4">
        <f t="shared" si="29"/>
        <v>278</v>
      </c>
    </row>
    <row r="4256" spans="1:5" x14ac:dyDescent="0.25">
      <c r="A4256" s="5" t="s">
        <v>38</v>
      </c>
      <c r="B4256" s="27">
        <v>44070</v>
      </c>
      <c r="C4256" s="4">
        <v>160</v>
      </c>
      <c r="D4256" s="4">
        <f t="shared" si="29"/>
        <v>2781</v>
      </c>
      <c r="E4256" s="4">
        <f>1</f>
        <v>1</v>
      </c>
    </row>
    <row r="4257" spans="1:5" x14ac:dyDescent="0.25">
      <c r="A4257" s="5" t="s">
        <v>48</v>
      </c>
      <c r="B4257" s="27">
        <v>44070</v>
      </c>
      <c r="C4257" s="4">
        <v>0</v>
      </c>
      <c r="D4257" s="4">
        <f t="shared" si="29"/>
        <v>82</v>
      </c>
    </row>
    <row r="4258" spans="1:5" x14ac:dyDescent="0.25">
      <c r="A4258" s="5" t="s">
        <v>39</v>
      </c>
      <c r="B4258" s="27">
        <v>44070</v>
      </c>
      <c r="C4258" s="4">
        <v>200</v>
      </c>
      <c r="D4258" s="4">
        <f t="shared" si="29"/>
        <v>7274</v>
      </c>
      <c r="E4258" s="4">
        <f>4+2+3</f>
        <v>9</v>
      </c>
    </row>
    <row r="4259" spans="1:5" x14ac:dyDescent="0.25">
      <c r="A4259" s="5" t="s">
        <v>40</v>
      </c>
      <c r="B4259" s="27">
        <v>44070</v>
      </c>
      <c r="C4259" s="4">
        <v>-1</v>
      </c>
      <c r="D4259" s="4">
        <f t="shared" si="29"/>
        <v>194</v>
      </c>
    </row>
    <row r="4260" spans="1:5" x14ac:dyDescent="0.25">
      <c r="A4260" s="5" t="s">
        <v>28</v>
      </c>
      <c r="B4260" s="27">
        <v>44070</v>
      </c>
      <c r="C4260" s="4">
        <v>58</v>
      </c>
      <c r="D4260" s="4">
        <f t="shared" si="29"/>
        <v>1272</v>
      </c>
      <c r="E4260" s="4">
        <v>3</v>
      </c>
    </row>
    <row r="4261" spans="1:5" x14ac:dyDescent="0.25">
      <c r="A4261" s="5" t="s">
        <v>24</v>
      </c>
      <c r="B4261" s="27">
        <v>44070</v>
      </c>
      <c r="C4261" s="4">
        <v>252</v>
      </c>
      <c r="D4261" s="4">
        <f t="shared" si="29"/>
        <v>5601</v>
      </c>
      <c r="E4261" s="4">
        <f>2</f>
        <v>2</v>
      </c>
    </row>
    <row r="4262" spans="1:5" x14ac:dyDescent="0.25">
      <c r="A4262" s="5" t="s">
        <v>30</v>
      </c>
      <c r="B4262" s="27">
        <v>44070</v>
      </c>
      <c r="C4262" s="4">
        <v>-1</v>
      </c>
      <c r="D4262" s="4">
        <f t="shared" si="29"/>
        <v>58</v>
      </c>
    </row>
    <row r="4263" spans="1:5" x14ac:dyDescent="0.25">
      <c r="A4263" s="5" t="s">
        <v>26</v>
      </c>
      <c r="B4263" s="27">
        <v>44070</v>
      </c>
      <c r="C4263" s="4">
        <v>122</v>
      </c>
      <c r="D4263" s="4">
        <f>C4263+D4239</f>
        <v>2669</v>
      </c>
      <c r="E4263" s="4">
        <f>1+2</f>
        <v>3</v>
      </c>
    </row>
    <row r="4264" spans="1:5" x14ac:dyDescent="0.25">
      <c r="A4264" s="5" t="s">
        <v>25</v>
      </c>
      <c r="B4264" s="27">
        <v>44070</v>
      </c>
      <c r="C4264" s="4">
        <v>268</v>
      </c>
      <c r="D4264" s="4">
        <f>C4264+D4240</f>
        <v>5441</v>
      </c>
      <c r="E4264" s="4">
        <f>1+1+2+4</f>
        <v>8</v>
      </c>
    </row>
    <row r="4265" spans="1:5" x14ac:dyDescent="0.25">
      <c r="A4265" s="5" t="s">
        <v>41</v>
      </c>
      <c r="B4265" s="27">
        <v>44070</v>
      </c>
      <c r="C4265" s="4">
        <v>179</v>
      </c>
      <c r="D4265" s="4">
        <f>C4265+D4241</f>
        <v>2464</v>
      </c>
      <c r="E4265" s="4">
        <f>1</f>
        <v>1</v>
      </c>
    </row>
    <row r="4266" spans="1:5" x14ac:dyDescent="0.25">
      <c r="A4266" s="5" t="s">
        <v>42</v>
      </c>
      <c r="B4266" s="27">
        <v>44070</v>
      </c>
      <c r="C4266" s="4">
        <v>36</v>
      </c>
      <c r="D4266" s="4">
        <f t="shared" ref="D4266:D4272" si="30">C4266+D4242</f>
        <v>182</v>
      </c>
    </row>
    <row r="4267" spans="1:5" x14ac:dyDescent="0.25">
      <c r="A4267" s="5" t="s">
        <v>43</v>
      </c>
      <c r="B4267" s="27">
        <v>44070</v>
      </c>
      <c r="C4267" s="4">
        <v>7</v>
      </c>
      <c r="D4267" s="4">
        <f t="shared" si="30"/>
        <v>51</v>
      </c>
    </row>
    <row r="4268" spans="1:5" x14ac:dyDescent="0.25">
      <c r="A4268" s="5" t="s">
        <v>44</v>
      </c>
      <c r="B4268" s="27">
        <v>44070</v>
      </c>
      <c r="C4268" s="4">
        <v>51</v>
      </c>
      <c r="D4268" s="4">
        <f t="shared" si="30"/>
        <v>1530</v>
      </c>
    </row>
    <row r="4269" spans="1:5" x14ac:dyDescent="0.25">
      <c r="A4269" s="5" t="s">
        <v>29</v>
      </c>
      <c r="B4269" s="27">
        <v>44070</v>
      </c>
      <c r="C4269" s="4">
        <v>471</v>
      </c>
      <c r="D4269" s="4">
        <f t="shared" si="30"/>
        <v>6234</v>
      </c>
      <c r="E4269" s="4">
        <f>3+1</f>
        <v>4</v>
      </c>
    </row>
    <row r="4270" spans="1:5" x14ac:dyDescent="0.25">
      <c r="A4270" s="5" t="s">
        <v>45</v>
      </c>
      <c r="B4270" s="27">
        <v>44070</v>
      </c>
      <c r="C4270" s="4">
        <v>53</v>
      </c>
      <c r="D4270" s="4">
        <f t="shared" si="30"/>
        <v>745</v>
      </c>
    </row>
    <row r="4271" spans="1:5" x14ac:dyDescent="0.25">
      <c r="A4271" s="5" t="s">
        <v>46</v>
      </c>
      <c r="B4271" s="27">
        <v>44070</v>
      </c>
      <c r="C4271" s="4">
        <v>25</v>
      </c>
      <c r="D4271" s="4">
        <f t="shared" si="30"/>
        <v>1879</v>
      </c>
    </row>
    <row r="4272" spans="1:5" ht="15.75" thickBot="1" x14ac:dyDescent="0.3">
      <c r="A4272" s="5" t="s">
        <v>47</v>
      </c>
      <c r="B4272" s="27">
        <v>44070</v>
      </c>
      <c r="C4272" s="4">
        <v>120</v>
      </c>
      <c r="D4272" s="84">
        <f t="shared" si="30"/>
        <v>1469</v>
      </c>
      <c r="E4272" s="4">
        <f>1</f>
        <v>1</v>
      </c>
    </row>
  </sheetData>
  <autoFilter ref="A1:E4248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7:A420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7:D42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1:A42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1:D42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5:A42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5:D42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49:A42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49:D42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4" customFormat="1" x14ac:dyDescent="0.25">
      <c r="A1" s="30" t="s">
        <v>31</v>
      </c>
      <c r="B1" s="31" t="s">
        <v>92</v>
      </c>
      <c r="C1" s="30" t="s">
        <v>93</v>
      </c>
      <c r="D1" s="30" t="s">
        <v>94</v>
      </c>
      <c r="E1" s="30" t="s">
        <v>95</v>
      </c>
      <c r="F1" s="32" t="s">
        <v>96</v>
      </c>
      <c r="G1" s="30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9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9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9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9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9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9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9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9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9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9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9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9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7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9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9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9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9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7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7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7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9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9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9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9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9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9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9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9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9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9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9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9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7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9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9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9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7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9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9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9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9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9" t="s">
        <v>114</v>
      </c>
    </row>
    <row r="937" spans="15:49" x14ac:dyDescent="0.25">
      <c r="O937" s="24"/>
      <c r="P937" s="24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2"/>
  <sheetViews>
    <sheetView workbookViewId="0">
      <pane ySplit="1" topLeftCell="A165" activePane="bottomLeft" state="frozen"/>
      <selection pane="bottomLeft" activeCell="B173" sqref="B173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8"/>
      <c r="C143" s="88"/>
      <c r="D143" s="88"/>
      <c r="E143" s="89"/>
      <c r="F143" s="89"/>
      <c r="G143" s="89"/>
      <c r="H143" s="89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</row>
    <row r="144" spans="1:25" x14ac:dyDescent="0.25">
      <c r="A144" s="2">
        <v>44035</v>
      </c>
      <c r="B144" s="88"/>
      <c r="C144" s="88"/>
      <c r="D144" s="88"/>
      <c r="E144" s="89"/>
      <c r="F144" s="89"/>
      <c r="G144" s="89"/>
      <c r="H144" s="89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</row>
    <row r="145" spans="1:25" x14ac:dyDescent="0.25">
      <c r="A145" s="2">
        <v>44036</v>
      </c>
      <c r="B145" s="88">
        <v>955</v>
      </c>
      <c r="C145" s="88">
        <v>557</v>
      </c>
      <c r="D145" s="88">
        <v>269</v>
      </c>
      <c r="E145" s="89">
        <v>11</v>
      </c>
      <c r="F145" s="89"/>
      <c r="G145" s="89">
        <v>10</v>
      </c>
      <c r="H145" s="89">
        <v>1</v>
      </c>
      <c r="I145" s="89">
        <v>6</v>
      </c>
      <c r="J145" s="90"/>
      <c r="K145" s="90">
        <v>25</v>
      </c>
      <c r="L145" s="90"/>
      <c r="M145" s="90">
        <v>4</v>
      </c>
      <c r="N145" s="90"/>
      <c r="O145" s="90">
        <v>1</v>
      </c>
      <c r="P145" s="90">
        <v>12</v>
      </c>
      <c r="Q145" s="90">
        <v>35</v>
      </c>
      <c r="R145" s="91">
        <v>2</v>
      </c>
      <c r="S145" s="90"/>
      <c r="T145" s="90"/>
      <c r="U145" s="91">
        <v>2</v>
      </c>
      <c r="V145" s="90"/>
      <c r="W145" s="90"/>
      <c r="X145" s="90"/>
      <c r="Y145" s="90"/>
    </row>
    <row r="146" spans="1:25" x14ac:dyDescent="0.25">
      <c r="A146" s="2">
        <v>44037</v>
      </c>
      <c r="B146" s="88">
        <v>980</v>
      </c>
      <c r="C146" s="88"/>
      <c r="D146" s="88"/>
      <c r="E146" s="89"/>
      <c r="F146" s="89"/>
      <c r="G146" s="89"/>
      <c r="H146" s="89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</row>
    <row r="147" spans="1:25" x14ac:dyDescent="0.25">
      <c r="A147" s="87"/>
      <c r="B147" s="88"/>
      <c r="C147" s="88"/>
      <c r="D147" s="88"/>
      <c r="E147" s="89"/>
      <c r="F147" s="89"/>
      <c r="G147" s="89"/>
      <c r="H147" s="89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</row>
    <row r="148" spans="1:25" x14ac:dyDescent="0.25">
      <c r="A148" s="87"/>
      <c r="B148" s="88"/>
      <c r="C148" s="88"/>
      <c r="D148" s="88"/>
      <c r="E148" s="89"/>
      <c r="F148" s="89"/>
      <c r="G148" s="89"/>
      <c r="H148" s="89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</row>
    <row r="149" spans="1:25" x14ac:dyDescent="0.25">
      <c r="A149" s="87"/>
      <c r="B149" s="88"/>
      <c r="C149" s="88"/>
      <c r="D149" s="88"/>
      <c r="E149" s="89"/>
      <c r="F149" s="89"/>
      <c r="G149" s="89"/>
      <c r="H149" s="89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</row>
    <row r="150" spans="1:25" x14ac:dyDescent="0.25">
      <c r="A150" s="87"/>
      <c r="B150" s="88"/>
      <c r="C150" s="88"/>
      <c r="D150" s="88"/>
      <c r="E150" s="89"/>
      <c r="F150" s="89"/>
      <c r="G150" s="89"/>
      <c r="H150" s="89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</row>
    <row r="151" spans="1:25" x14ac:dyDescent="0.25">
      <c r="A151" s="87"/>
      <c r="B151" s="88"/>
      <c r="C151" s="88"/>
      <c r="D151" s="88"/>
      <c r="E151" s="89"/>
      <c r="F151" s="89"/>
      <c r="G151" s="89"/>
      <c r="H151" s="89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</row>
    <row r="152" spans="1:25" x14ac:dyDescent="0.25">
      <c r="A152" s="87"/>
      <c r="B152" s="88"/>
      <c r="C152" s="88"/>
      <c r="D152" s="88"/>
      <c r="E152" s="89"/>
      <c r="F152" s="89"/>
      <c r="G152" s="89"/>
      <c r="H152" s="89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</row>
    <row r="154" spans="1:25" ht="30" x14ac:dyDescent="0.25">
      <c r="A154" s="72" t="s">
        <v>170</v>
      </c>
      <c r="B154" s="72" t="s">
        <v>5</v>
      </c>
      <c r="C154" s="72" t="s">
        <v>168</v>
      </c>
      <c r="D154" s="72" t="s">
        <v>169</v>
      </c>
      <c r="E154" s="72" t="s">
        <v>167</v>
      </c>
    </row>
    <row r="155" spans="1:25" hidden="1" x14ac:dyDescent="0.25">
      <c r="A155" s="70"/>
      <c r="B155" s="70">
        <v>842</v>
      </c>
      <c r="C155" s="70">
        <v>54.6</v>
      </c>
      <c r="D155" s="70">
        <v>65</v>
      </c>
      <c r="E155" s="70"/>
    </row>
    <row r="156" spans="1:25" x14ac:dyDescent="0.25">
      <c r="A156" s="70" t="s">
        <v>162</v>
      </c>
      <c r="B156" s="70">
        <v>853</v>
      </c>
      <c r="C156" s="70">
        <v>55.6</v>
      </c>
      <c r="D156" s="70">
        <v>65</v>
      </c>
      <c r="E156" s="71">
        <f t="shared" ref="E156:E161" si="0">B156*100/C156</f>
        <v>1534.1726618705036</v>
      </c>
      <c r="F156" s="69"/>
    </row>
    <row r="157" spans="1:25" x14ac:dyDescent="0.25">
      <c r="A157" s="70" t="s">
        <v>163</v>
      </c>
      <c r="B157" s="70">
        <v>890</v>
      </c>
      <c r="C157" s="70">
        <v>55.5</v>
      </c>
      <c r="D157" s="70">
        <v>65.400000000000006</v>
      </c>
      <c r="E157" s="71">
        <f t="shared" si="0"/>
        <v>1603.6036036036037</v>
      </c>
      <c r="F157" s="69">
        <f>E157-E156</f>
        <v>69.430941733100099</v>
      </c>
    </row>
    <row r="158" spans="1:25" x14ac:dyDescent="0.25">
      <c r="A158" s="70" t="s">
        <v>164</v>
      </c>
      <c r="B158" s="70">
        <v>902</v>
      </c>
      <c r="C158" s="70">
        <v>55</v>
      </c>
      <c r="D158" s="70">
        <v>64.3</v>
      </c>
      <c r="E158" s="71">
        <f t="shared" si="0"/>
        <v>1640</v>
      </c>
      <c r="F158" s="69">
        <f>E158-E157</f>
        <v>36.396396396396312</v>
      </c>
    </row>
    <row r="159" spans="1:25" x14ac:dyDescent="0.25">
      <c r="A159" s="70" t="s">
        <v>165</v>
      </c>
      <c r="B159" s="70">
        <v>913</v>
      </c>
      <c r="C159" s="70">
        <v>55.4</v>
      </c>
      <c r="D159" s="70">
        <v>64</v>
      </c>
      <c r="E159" s="71">
        <f t="shared" si="0"/>
        <v>1648.0144404332129</v>
      </c>
      <c r="F159" s="69">
        <f>E159-E158</f>
        <v>8.0144404332129398</v>
      </c>
    </row>
    <row r="160" spans="1:25" x14ac:dyDescent="0.25">
      <c r="A160" s="70" t="s">
        <v>166</v>
      </c>
      <c r="B160" s="70">
        <v>955</v>
      </c>
      <c r="C160" s="70">
        <v>55.5</v>
      </c>
      <c r="D160" s="70">
        <v>64.3</v>
      </c>
      <c r="E160" s="71">
        <f t="shared" si="0"/>
        <v>1720.7207207207207</v>
      </c>
      <c r="F160" s="69">
        <f>E160-E159</f>
        <v>72.706280287507752</v>
      </c>
    </row>
    <row r="161" spans="1:6" x14ac:dyDescent="0.25">
      <c r="A161" s="70" t="s">
        <v>171</v>
      </c>
      <c r="B161" s="4">
        <v>980</v>
      </c>
      <c r="C161" s="4">
        <v>54.6</v>
      </c>
      <c r="D161" s="4">
        <v>63.3</v>
      </c>
      <c r="E161" s="92">
        <f t="shared" si="0"/>
        <v>1794.8717948717949</v>
      </c>
      <c r="F161" s="69">
        <f>E161-E160</f>
        <v>74.151074151074226</v>
      </c>
    </row>
    <row r="162" spans="1:6" x14ac:dyDescent="0.25">
      <c r="A162" s="70"/>
      <c r="B162" s="88"/>
      <c r="C162" s="88"/>
      <c r="D162" s="88"/>
      <c r="E162" s="92"/>
      <c r="F162" s="69"/>
    </row>
    <row r="163" spans="1:6" x14ac:dyDescent="0.25">
      <c r="A163" s="70"/>
      <c r="B163" s="88"/>
      <c r="C163" s="88"/>
      <c r="D163" s="88"/>
      <c r="E163" s="92"/>
      <c r="F163" s="69"/>
    </row>
    <row r="164" spans="1:6" x14ac:dyDescent="0.25">
      <c r="A164" s="70"/>
      <c r="B164" s="88"/>
      <c r="C164" s="88"/>
      <c r="D164" s="88"/>
      <c r="E164" s="92"/>
      <c r="F164" s="69"/>
    </row>
    <row r="165" spans="1:6" x14ac:dyDescent="0.25">
      <c r="A165" s="70"/>
      <c r="B165" s="88"/>
      <c r="C165" s="88"/>
      <c r="D165" s="88"/>
      <c r="E165" s="103"/>
      <c r="F165" s="69"/>
    </row>
    <row r="166" spans="1:6" x14ac:dyDescent="0.25">
      <c r="A166" s="70" t="s">
        <v>165</v>
      </c>
      <c r="B166" s="4">
        <v>1245</v>
      </c>
      <c r="C166" s="4">
        <v>56.6</v>
      </c>
      <c r="D166" s="4"/>
      <c r="E166" s="92">
        <f t="shared" ref="E166:E172" si="1">B166*100/C166</f>
        <v>2199.6466431095405</v>
      </c>
      <c r="F166" s="69">
        <f>E166-E161</f>
        <v>404.77484823774557</v>
      </c>
    </row>
    <row r="167" spans="1:6" x14ac:dyDescent="0.25">
      <c r="A167" s="70" t="s">
        <v>166</v>
      </c>
      <c r="B167" s="4">
        <v>1293</v>
      </c>
      <c r="C167" s="4">
        <v>56.5</v>
      </c>
      <c r="D167" s="4"/>
      <c r="E167" s="92">
        <f t="shared" si="1"/>
        <v>2288.4955752212391</v>
      </c>
      <c r="F167" s="69">
        <f>E167-E166</f>
        <v>88.848932111698559</v>
      </c>
    </row>
    <row r="168" spans="1:6" x14ac:dyDescent="0.25">
      <c r="A168" s="70" t="s">
        <v>171</v>
      </c>
      <c r="B168" s="4">
        <v>1502</v>
      </c>
      <c r="C168" s="4">
        <v>56.3</v>
      </c>
      <c r="D168" s="4"/>
      <c r="E168" s="92">
        <f t="shared" si="1"/>
        <v>2667.8507992895206</v>
      </c>
      <c r="F168" s="69">
        <f>E168-E167</f>
        <v>379.35522406828159</v>
      </c>
    </row>
    <row r="169" spans="1:6" x14ac:dyDescent="0.25">
      <c r="A169" s="70" t="s">
        <v>173</v>
      </c>
      <c r="B169" s="4">
        <v>1565</v>
      </c>
      <c r="C169" s="4">
        <v>56.8</v>
      </c>
      <c r="D169" s="4"/>
      <c r="E169" s="92">
        <f t="shared" si="1"/>
        <v>2755.2816901408451</v>
      </c>
      <c r="F169" s="69">
        <f>E169-E168</f>
        <v>87.430890851324421</v>
      </c>
    </row>
    <row r="170" spans="1:6" x14ac:dyDescent="0.25">
      <c r="A170" s="70" t="s">
        <v>162</v>
      </c>
      <c r="B170" s="6">
        <v>1569</v>
      </c>
      <c r="C170" s="6">
        <v>57.3</v>
      </c>
      <c r="E170" s="104">
        <f t="shared" si="1"/>
        <v>2738.219895287958</v>
      </c>
      <c r="F170" s="69">
        <f>E170-E169</f>
        <v>-17.061794852887033</v>
      </c>
    </row>
    <row r="171" spans="1:6" x14ac:dyDescent="0.25">
      <c r="B171" s="6">
        <v>1682</v>
      </c>
      <c r="C171" s="6">
        <v>58.3</v>
      </c>
      <c r="E171" s="104">
        <f t="shared" si="1"/>
        <v>2885.0771869639798</v>
      </c>
    </row>
    <row r="172" spans="1:6" x14ac:dyDescent="0.25">
      <c r="B172" s="6">
        <v>1907</v>
      </c>
      <c r="C172" s="6">
        <v>58.1</v>
      </c>
      <c r="E172" s="104">
        <f t="shared" si="1"/>
        <v>3282.2719449225474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6"/>
    <col min="5" max="5" width="11.42578125" style="26" customWidth="1"/>
    <col min="6" max="6" width="13.28515625" style="26" customWidth="1"/>
    <col min="7" max="16" width="11.42578125" style="26"/>
    <col min="17" max="16384" width="11.42578125" style="25"/>
  </cols>
  <sheetData>
    <row r="1" spans="1:26" ht="39" thickBot="1" x14ac:dyDescent="0.3">
      <c r="A1" s="37" t="s">
        <v>115</v>
      </c>
      <c r="B1" s="37" t="s">
        <v>116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126</v>
      </c>
      <c r="M1" s="37" t="s">
        <v>127</v>
      </c>
      <c r="N1" s="37" t="s">
        <v>128</v>
      </c>
      <c r="O1" s="37" t="s">
        <v>129</v>
      </c>
      <c r="P1" s="37" t="s">
        <v>130</v>
      </c>
      <c r="Q1" s="38"/>
      <c r="R1" s="38"/>
      <c r="S1" s="39"/>
      <c r="T1" s="39"/>
      <c r="U1" s="39"/>
      <c r="V1" s="39"/>
      <c r="W1" s="39"/>
      <c r="X1" s="39"/>
      <c r="Y1" s="39"/>
      <c r="Z1" s="39"/>
    </row>
    <row r="2" spans="1:26" ht="15.75" thickBot="1" x14ac:dyDescent="0.3">
      <c r="A2" s="40">
        <v>43893</v>
      </c>
      <c r="B2" s="41">
        <v>1</v>
      </c>
      <c r="C2" s="41">
        <v>1</v>
      </c>
      <c r="D2" s="41">
        <v>0</v>
      </c>
      <c r="E2" s="41">
        <v>0</v>
      </c>
      <c r="F2" s="41"/>
      <c r="G2" s="41"/>
      <c r="H2" s="41">
        <v>1</v>
      </c>
      <c r="I2" s="41"/>
      <c r="J2" s="41"/>
      <c r="K2" s="41"/>
      <c r="L2" s="41"/>
      <c r="M2" s="41"/>
      <c r="N2" s="41"/>
      <c r="O2" s="41"/>
      <c r="P2" s="41"/>
      <c r="Q2" s="38"/>
      <c r="R2" s="38"/>
      <c r="S2" s="39"/>
      <c r="T2" s="39"/>
      <c r="U2" s="39"/>
      <c r="V2" s="39"/>
      <c r="W2" s="39"/>
      <c r="X2" s="39"/>
      <c r="Y2" s="39"/>
      <c r="Z2" s="39"/>
    </row>
    <row r="3" spans="1:26" ht="15.75" thickBot="1" x14ac:dyDescent="0.3">
      <c r="A3" s="40">
        <v>43894</v>
      </c>
      <c r="B3" s="41">
        <v>1</v>
      </c>
      <c r="C3" s="41">
        <v>0</v>
      </c>
      <c r="D3" s="41">
        <v>0</v>
      </c>
      <c r="E3" s="41">
        <v>0</v>
      </c>
      <c r="F3" s="41"/>
      <c r="G3" s="41"/>
      <c r="H3" s="41">
        <v>1</v>
      </c>
      <c r="I3" s="41">
        <v>0</v>
      </c>
      <c r="J3" s="41"/>
      <c r="K3" s="41"/>
      <c r="L3" s="41"/>
      <c r="M3" s="41"/>
      <c r="N3" s="41"/>
      <c r="O3" s="41"/>
      <c r="P3" s="41"/>
      <c r="Q3" s="38"/>
      <c r="R3" s="38"/>
      <c r="S3" s="39"/>
      <c r="T3" s="39"/>
      <c r="U3" s="39"/>
      <c r="V3" s="39"/>
      <c r="W3" s="39"/>
      <c r="X3" s="39"/>
      <c r="Y3" s="39"/>
      <c r="Z3" s="39"/>
    </row>
    <row r="4" spans="1:26" ht="15.75" thickBot="1" x14ac:dyDescent="0.3">
      <c r="A4" s="40">
        <v>43895</v>
      </c>
      <c r="B4" s="41">
        <v>1</v>
      </c>
      <c r="C4" s="41">
        <v>0</v>
      </c>
      <c r="D4" s="41">
        <v>0</v>
      </c>
      <c r="E4" s="41">
        <v>0</v>
      </c>
      <c r="F4" s="41"/>
      <c r="G4" s="41"/>
      <c r="H4" s="41">
        <v>1</v>
      </c>
      <c r="I4" s="41">
        <v>0</v>
      </c>
      <c r="J4" s="41"/>
      <c r="K4" s="41"/>
      <c r="L4" s="41"/>
      <c r="M4" s="41"/>
      <c r="N4" s="41"/>
      <c r="O4" s="41"/>
      <c r="P4" s="41"/>
      <c r="Q4" s="38"/>
      <c r="R4" s="38"/>
      <c r="S4" s="39"/>
      <c r="T4" s="39"/>
      <c r="U4" s="39"/>
      <c r="V4" s="39"/>
      <c r="W4" s="39"/>
      <c r="X4" s="39"/>
      <c r="Y4" s="39"/>
      <c r="Z4" s="39"/>
    </row>
    <row r="5" spans="1:26" ht="15.75" thickBot="1" x14ac:dyDescent="0.3">
      <c r="A5" s="40">
        <v>43896</v>
      </c>
      <c r="B5" s="41">
        <v>2</v>
      </c>
      <c r="C5" s="41">
        <v>1</v>
      </c>
      <c r="D5" s="41">
        <v>0</v>
      </c>
      <c r="E5" s="41">
        <v>0</v>
      </c>
      <c r="F5" s="41"/>
      <c r="G5" s="41"/>
      <c r="H5" s="41">
        <v>2</v>
      </c>
      <c r="I5" s="41">
        <v>1</v>
      </c>
      <c r="J5" s="41"/>
      <c r="K5" s="41"/>
      <c r="L5" s="41"/>
      <c r="M5" s="41"/>
      <c r="N5" s="41"/>
      <c r="O5" s="41"/>
      <c r="P5" s="41"/>
      <c r="Q5" s="38"/>
      <c r="R5" s="38"/>
      <c r="S5" s="39"/>
      <c r="T5" s="39"/>
      <c r="U5" s="39"/>
      <c r="V5" s="39"/>
      <c r="W5" s="39"/>
      <c r="X5" s="39"/>
      <c r="Y5" s="39"/>
      <c r="Z5" s="39"/>
    </row>
    <row r="6" spans="1:26" ht="15.75" thickBot="1" x14ac:dyDescent="0.3">
      <c r="A6" s="40">
        <v>43897</v>
      </c>
      <c r="B6" s="42">
        <v>9</v>
      </c>
      <c r="C6" s="41">
        <v>7</v>
      </c>
      <c r="D6" s="41">
        <v>1</v>
      </c>
      <c r="E6" s="41">
        <v>1</v>
      </c>
      <c r="F6" s="41"/>
      <c r="G6" s="41"/>
      <c r="H6" s="41">
        <v>8</v>
      </c>
      <c r="I6" s="41">
        <v>6</v>
      </c>
      <c r="J6" s="41"/>
      <c r="K6" s="41"/>
      <c r="L6" s="41"/>
      <c r="M6" s="41"/>
      <c r="N6" s="41"/>
      <c r="O6" s="41"/>
      <c r="P6" s="41"/>
      <c r="Q6" s="38"/>
      <c r="R6" s="38"/>
      <c r="S6" s="39"/>
      <c r="T6" s="39"/>
      <c r="U6" s="39"/>
      <c r="V6" s="39"/>
      <c r="W6" s="39"/>
      <c r="X6" s="39"/>
      <c r="Y6" s="39"/>
      <c r="Z6" s="39"/>
    </row>
    <row r="7" spans="1:26" ht="15.75" thickBot="1" x14ac:dyDescent="0.3">
      <c r="A7" s="40">
        <v>43898</v>
      </c>
      <c r="B7" s="41">
        <v>12</v>
      </c>
      <c r="C7" s="41">
        <v>3</v>
      </c>
      <c r="D7" s="41">
        <v>1</v>
      </c>
      <c r="E7" s="41">
        <v>0</v>
      </c>
      <c r="F7" s="41"/>
      <c r="G7" s="41"/>
      <c r="H7" s="41">
        <v>11</v>
      </c>
      <c r="I7" s="41">
        <v>3</v>
      </c>
      <c r="J7" s="41"/>
      <c r="K7" s="41"/>
      <c r="L7" s="41"/>
      <c r="M7" s="41"/>
      <c r="N7" s="41"/>
      <c r="O7" s="41"/>
      <c r="P7" s="41"/>
      <c r="Q7" s="38"/>
      <c r="R7" s="38"/>
      <c r="S7" s="39"/>
      <c r="T7" s="39"/>
      <c r="U7" s="39"/>
      <c r="V7" s="39"/>
      <c r="W7" s="39"/>
      <c r="X7" s="39"/>
      <c r="Y7" s="39"/>
      <c r="Z7" s="39"/>
    </row>
    <row r="8" spans="1:26" ht="15.75" thickBot="1" x14ac:dyDescent="0.3">
      <c r="A8" s="40">
        <v>43899</v>
      </c>
      <c r="B8" s="41">
        <v>17</v>
      </c>
      <c r="C8" s="41">
        <v>5</v>
      </c>
      <c r="D8" s="41">
        <v>1</v>
      </c>
      <c r="E8" s="41">
        <v>0</v>
      </c>
      <c r="F8" s="41"/>
      <c r="G8" s="41"/>
      <c r="H8" s="41">
        <v>16</v>
      </c>
      <c r="I8" s="41">
        <v>5</v>
      </c>
      <c r="J8" s="41"/>
      <c r="K8" s="41"/>
      <c r="L8" s="41"/>
      <c r="M8" s="41"/>
      <c r="N8" s="41"/>
      <c r="O8" s="41"/>
      <c r="P8" s="41"/>
      <c r="Q8" s="38"/>
      <c r="R8" s="38"/>
      <c r="S8" s="39"/>
      <c r="T8" s="39"/>
      <c r="U8" s="39"/>
      <c r="V8" s="39"/>
      <c r="W8" s="39"/>
      <c r="X8" s="39"/>
      <c r="Y8" s="39"/>
      <c r="Z8" s="39"/>
    </row>
    <row r="9" spans="1:26" ht="15.75" thickBot="1" x14ac:dyDescent="0.3">
      <c r="A9" s="40">
        <v>43900</v>
      </c>
      <c r="B9" s="41">
        <v>19</v>
      </c>
      <c r="C9" s="41">
        <v>2</v>
      </c>
      <c r="D9" s="41">
        <v>1</v>
      </c>
      <c r="E9" s="41">
        <v>0</v>
      </c>
      <c r="F9" s="41"/>
      <c r="G9" s="41"/>
      <c r="H9" s="41">
        <v>18</v>
      </c>
      <c r="I9" s="41">
        <v>2</v>
      </c>
      <c r="J9" s="41"/>
      <c r="K9" s="41"/>
      <c r="L9" s="41"/>
      <c r="M9" s="41"/>
      <c r="N9" s="41"/>
      <c r="O9" s="41"/>
      <c r="P9" s="41"/>
      <c r="Q9" s="38"/>
      <c r="R9" s="38"/>
      <c r="S9" s="39"/>
      <c r="T9" s="39"/>
      <c r="U9" s="39"/>
      <c r="V9" s="39"/>
      <c r="W9" s="39"/>
      <c r="X9" s="39"/>
      <c r="Y9" s="39"/>
      <c r="Z9" s="39"/>
    </row>
    <row r="10" spans="1:26" ht="15.75" thickBot="1" x14ac:dyDescent="0.3">
      <c r="A10" s="40">
        <v>43901</v>
      </c>
      <c r="B10" s="41">
        <v>21</v>
      </c>
      <c r="C10" s="41">
        <v>2</v>
      </c>
      <c r="D10" s="41">
        <v>1</v>
      </c>
      <c r="E10" s="41">
        <v>0</v>
      </c>
      <c r="F10" s="41"/>
      <c r="G10" s="41"/>
      <c r="H10" s="41">
        <v>20</v>
      </c>
      <c r="I10" s="41">
        <v>2</v>
      </c>
      <c r="J10" s="41"/>
      <c r="K10" s="41"/>
      <c r="L10" s="41"/>
      <c r="M10" s="41"/>
      <c r="N10" s="41"/>
      <c r="O10" s="41"/>
      <c r="P10" s="41"/>
      <c r="Q10" s="38"/>
      <c r="R10" s="38"/>
      <c r="S10" s="39"/>
      <c r="T10" s="39"/>
      <c r="U10" s="39"/>
      <c r="V10" s="39"/>
      <c r="W10" s="39"/>
      <c r="X10" s="39"/>
      <c r="Y10" s="39"/>
      <c r="Z10" s="39"/>
    </row>
    <row r="11" spans="1:26" ht="15.75" thickBot="1" x14ac:dyDescent="0.3">
      <c r="A11" s="40">
        <v>43902</v>
      </c>
      <c r="B11" s="41">
        <v>31</v>
      </c>
      <c r="C11" s="41">
        <v>10</v>
      </c>
      <c r="D11" s="41">
        <v>1</v>
      </c>
      <c r="E11" s="41">
        <v>0</v>
      </c>
      <c r="F11" s="41"/>
      <c r="G11" s="41"/>
      <c r="H11" s="41">
        <v>30</v>
      </c>
      <c r="I11" s="41">
        <v>10</v>
      </c>
      <c r="J11" s="41"/>
      <c r="K11" s="41"/>
      <c r="L11" s="41"/>
      <c r="M11" s="41"/>
      <c r="N11" s="41"/>
      <c r="O11" s="41"/>
      <c r="P11" s="41"/>
      <c r="Q11" s="38"/>
      <c r="R11" s="38"/>
      <c r="S11" s="39"/>
      <c r="T11" s="39"/>
      <c r="U11" s="39"/>
      <c r="V11" s="39"/>
      <c r="W11" s="39"/>
      <c r="X11" s="39"/>
      <c r="Y11" s="39"/>
      <c r="Z11" s="39"/>
    </row>
    <row r="12" spans="1:26" ht="15.75" thickBot="1" x14ac:dyDescent="0.3">
      <c r="A12" s="40">
        <v>43903</v>
      </c>
      <c r="B12" s="41">
        <v>34</v>
      </c>
      <c r="C12" s="41">
        <v>3</v>
      </c>
      <c r="D12" s="41">
        <v>2</v>
      </c>
      <c r="E12" s="41">
        <v>1</v>
      </c>
      <c r="F12" s="41"/>
      <c r="G12" s="41"/>
      <c r="H12" s="41">
        <v>32</v>
      </c>
      <c r="I12" s="41">
        <v>2</v>
      </c>
      <c r="J12" s="41"/>
      <c r="K12" s="41"/>
      <c r="L12" s="41"/>
      <c r="M12" s="41"/>
      <c r="N12" s="41"/>
      <c r="O12" s="41"/>
      <c r="P12" s="41"/>
      <c r="Q12" s="38"/>
      <c r="R12" s="38"/>
      <c r="S12" s="39"/>
      <c r="T12" s="39"/>
      <c r="U12" s="39"/>
      <c r="V12" s="39"/>
      <c r="W12" s="39"/>
      <c r="X12" s="39"/>
      <c r="Y12" s="39"/>
      <c r="Z12" s="39"/>
    </row>
    <row r="13" spans="1:26" ht="15.75" thickBot="1" x14ac:dyDescent="0.3">
      <c r="A13" s="40">
        <v>43904</v>
      </c>
      <c r="B13" s="41">
        <v>45</v>
      </c>
      <c r="C13" s="41">
        <v>11</v>
      </c>
      <c r="D13" s="41">
        <v>2</v>
      </c>
      <c r="E13" s="41">
        <v>0</v>
      </c>
      <c r="F13" s="41"/>
      <c r="G13" s="41"/>
      <c r="H13" s="41">
        <v>43</v>
      </c>
      <c r="I13" s="41">
        <v>11</v>
      </c>
      <c r="J13" s="41"/>
      <c r="K13" s="41"/>
      <c r="L13" s="41"/>
      <c r="M13" s="41"/>
      <c r="N13" s="41"/>
      <c r="O13" s="41"/>
      <c r="P13" s="41"/>
      <c r="Q13" s="38"/>
      <c r="R13" s="38"/>
      <c r="S13" s="39"/>
      <c r="T13" s="39"/>
      <c r="U13" s="39"/>
      <c r="V13" s="39"/>
      <c r="W13" s="39"/>
      <c r="X13" s="39"/>
      <c r="Y13" s="39"/>
      <c r="Z13" s="39"/>
    </row>
    <row r="14" spans="1:26" ht="15.75" thickBot="1" x14ac:dyDescent="0.3">
      <c r="A14" s="40">
        <v>43905</v>
      </c>
      <c r="B14" s="41">
        <v>56</v>
      </c>
      <c r="C14" s="41">
        <v>11</v>
      </c>
      <c r="D14" s="41">
        <v>2</v>
      </c>
      <c r="E14" s="41">
        <v>0</v>
      </c>
      <c r="F14" s="41"/>
      <c r="G14" s="41"/>
      <c r="H14" s="41">
        <v>54</v>
      </c>
      <c r="I14" s="41">
        <v>11</v>
      </c>
      <c r="J14" s="41"/>
      <c r="K14" s="41"/>
      <c r="L14" s="41"/>
      <c r="M14" s="41"/>
      <c r="N14" s="41"/>
      <c r="O14" s="41"/>
      <c r="P14" s="41"/>
      <c r="Q14" s="38"/>
      <c r="R14" s="38"/>
      <c r="S14" s="39"/>
      <c r="T14" s="39"/>
      <c r="U14" s="39"/>
      <c r="V14" s="39"/>
      <c r="W14" s="39"/>
      <c r="X14" s="39"/>
      <c r="Y14" s="39"/>
      <c r="Z14" s="39"/>
    </row>
    <row r="15" spans="1:26" ht="15.75" thickBot="1" x14ac:dyDescent="0.3">
      <c r="A15" s="40">
        <v>43906</v>
      </c>
      <c r="B15" s="41">
        <v>65</v>
      </c>
      <c r="C15" s="41">
        <v>9</v>
      </c>
      <c r="D15" s="41">
        <v>2</v>
      </c>
      <c r="E15" s="41">
        <v>0</v>
      </c>
      <c r="F15" s="41"/>
      <c r="G15" s="41"/>
      <c r="H15" s="41">
        <v>63</v>
      </c>
      <c r="I15" s="41">
        <v>9</v>
      </c>
      <c r="J15" s="41"/>
      <c r="K15" s="41"/>
      <c r="L15" s="41"/>
      <c r="M15" s="41"/>
      <c r="N15" s="41"/>
      <c r="O15" s="41"/>
      <c r="P15" s="41"/>
      <c r="Q15" s="38"/>
      <c r="R15" s="38"/>
      <c r="S15" s="39"/>
      <c r="T15" s="39"/>
      <c r="U15" s="39"/>
      <c r="V15" s="39"/>
      <c r="W15" s="39"/>
      <c r="X15" s="39"/>
      <c r="Y15" s="39"/>
      <c r="Z15" s="39"/>
    </row>
    <row r="16" spans="1:26" ht="15.75" thickBot="1" x14ac:dyDescent="0.3">
      <c r="A16" s="40">
        <v>43907</v>
      </c>
      <c r="B16" s="41">
        <v>78</v>
      </c>
      <c r="C16" s="41">
        <v>13</v>
      </c>
      <c r="D16" s="41">
        <v>2</v>
      </c>
      <c r="E16" s="41">
        <v>0</v>
      </c>
      <c r="F16" s="41"/>
      <c r="G16" s="41"/>
      <c r="H16" s="41">
        <v>76</v>
      </c>
      <c r="I16" s="41">
        <v>13</v>
      </c>
      <c r="J16" s="41"/>
      <c r="K16" s="41"/>
      <c r="L16" s="41"/>
      <c r="M16" s="41"/>
      <c r="N16" s="41"/>
      <c r="O16" s="41"/>
      <c r="P16" s="41"/>
      <c r="Q16" s="38"/>
      <c r="R16" s="38"/>
      <c r="S16" s="39"/>
      <c r="T16" s="39"/>
      <c r="U16" s="39"/>
      <c r="V16" s="39"/>
      <c r="W16" s="39"/>
      <c r="X16" s="39"/>
      <c r="Y16" s="39"/>
      <c r="Z16" s="39"/>
    </row>
    <row r="17" spans="1:26" ht="15.75" thickBot="1" x14ac:dyDescent="0.3">
      <c r="A17" s="40">
        <v>43908</v>
      </c>
      <c r="B17" s="41">
        <v>97</v>
      </c>
      <c r="C17" s="41">
        <v>19</v>
      </c>
      <c r="D17" s="41">
        <v>3</v>
      </c>
      <c r="E17" s="41">
        <v>1</v>
      </c>
      <c r="F17" s="41">
        <v>18</v>
      </c>
      <c r="G17" s="41"/>
      <c r="H17" s="41">
        <v>76</v>
      </c>
      <c r="I17" s="41">
        <v>0</v>
      </c>
      <c r="J17" s="41"/>
      <c r="K17" s="41"/>
      <c r="L17" s="41"/>
      <c r="M17" s="41"/>
      <c r="N17" s="41"/>
      <c r="O17" s="41"/>
      <c r="P17" s="41"/>
      <c r="Q17" s="38"/>
      <c r="R17" s="38"/>
      <c r="S17" s="39"/>
      <c r="T17" s="39"/>
      <c r="U17" s="39"/>
      <c r="V17" s="39"/>
      <c r="W17" s="39"/>
      <c r="X17" s="39"/>
      <c r="Y17" s="39"/>
      <c r="Z17" s="39"/>
    </row>
    <row r="18" spans="1:26" ht="15.75" thickBot="1" x14ac:dyDescent="0.3">
      <c r="A18" s="40">
        <v>43909</v>
      </c>
      <c r="B18" s="41">
        <v>128</v>
      </c>
      <c r="C18" s="41">
        <v>31</v>
      </c>
      <c r="D18" s="41">
        <v>3</v>
      </c>
      <c r="E18" s="41">
        <v>0</v>
      </c>
      <c r="F18" s="41">
        <v>23</v>
      </c>
      <c r="G18" s="41">
        <v>5</v>
      </c>
      <c r="H18" s="41">
        <v>102</v>
      </c>
      <c r="I18" s="41">
        <v>26</v>
      </c>
      <c r="J18" s="41"/>
      <c r="K18" s="41"/>
      <c r="L18" s="41"/>
      <c r="M18" s="41"/>
      <c r="N18" s="41"/>
      <c r="O18" s="41"/>
      <c r="P18" s="41"/>
      <c r="Q18" s="38"/>
      <c r="R18" s="38"/>
      <c r="S18" s="39"/>
      <c r="T18" s="39"/>
      <c r="U18" s="39"/>
      <c r="V18" s="39"/>
      <c r="W18" s="39"/>
      <c r="X18" s="39"/>
      <c r="Y18" s="39"/>
      <c r="Z18" s="39"/>
    </row>
    <row r="19" spans="1:26" ht="15.75" thickBot="1" x14ac:dyDescent="0.3">
      <c r="A19" s="40">
        <v>43910</v>
      </c>
      <c r="B19" s="41">
        <v>158</v>
      </c>
      <c r="C19" s="41">
        <v>30</v>
      </c>
      <c r="D19" s="41">
        <v>3</v>
      </c>
      <c r="E19" s="41">
        <v>0</v>
      </c>
      <c r="F19" s="41">
        <v>31</v>
      </c>
      <c r="G19" s="41">
        <v>8</v>
      </c>
      <c r="H19" s="41">
        <v>124</v>
      </c>
      <c r="I19" s="41">
        <v>22</v>
      </c>
      <c r="J19" s="41"/>
      <c r="K19" s="41"/>
      <c r="L19" s="41"/>
      <c r="M19" s="41"/>
      <c r="N19" s="41"/>
      <c r="O19" s="41"/>
      <c r="P19" s="41"/>
      <c r="Q19" s="38"/>
      <c r="R19" s="38"/>
      <c r="S19" s="39"/>
      <c r="T19" s="39"/>
      <c r="U19" s="39"/>
      <c r="V19" s="39"/>
      <c r="W19" s="39"/>
      <c r="X19" s="39"/>
      <c r="Y19" s="39"/>
      <c r="Z19" s="39"/>
    </row>
    <row r="20" spans="1:26" ht="15.75" thickBot="1" x14ac:dyDescent="0.3">
      <c r="A20" s="40">
        <v>43911</v>
      </c>
      <c r="B20" s="41">
        <v>225</v>
      </c>
      <c r="C20" s="41">
        <v>67</v>
      </c>
      <c r="D20" s="41">
        <v>4</v>
      </c>
      <c r="E20" s="41">
        <v>1</v>
      </c>
      <c r="F20" s="41">
        <v>27</v>
      </c>
      <c r="G20" s="41">
        <v>-4</v>
      </c>
      <c r="H20" s="41">
        <v>194</v>
      </c>
      <c r="I20" s="41">
        <v>70</v>
      </c>
      <c r="J20" s="41"/>
      <c r="K20" s="41"/>
      <c r="L20" s="41"/>
      <c r="M20" s="41"/>
      <c r="N20" s="41"/>
      <c r="O20" s="41"/>
      <c r="P20" s="41"/>
      <c r="Q20" s="38"/>
      <c r="R20" s="38"/>
      <c r="S20" s="39"/>
      <c r="T20" s="39"/>
      <c r="U20" s="39"/>
      <c r="V20" s="39"/>
      <c r="W20" s="39"/>
      <c r="X20" s="39"/>
      <c r="Y20" s="39"/>
      <c r="Z20" s="39"/>
    </row>
    <row r="21" spans="1:26" ht="15.75" thickBot="1" x14ac:dyDescent="0.3">
      <c r="A21" s="40">
        <v>43912</v>
      </c>
      <c r="B21" s="41">
        <v>266</v>
      </c>
      <c r="C21" s="41">
        <v>41</v>
      </c>
      <c r="D21" s="41">
        <v>4</v>
      </c>
      <c r="E21" s="41">
        <v>0</v>
      </c>
      <c r="F21" s="41">
        <v>51</v>
      </c>
      <c r="G21" s="41">
        <v>24</v>
      </c>
      <c r="H21" s="41">
        <v>211</v>
      </c>
      <c r="I21" s="41">
        <v>17</v>
      </c>
      <c r="J21" s="41"/>
      <c r="K21" s="41"/>
      <c r="L21" s="41"/>
      <c r="M21" s="41"/>
      <c r="N21" s="41"/>
      <c r="O21" s="41"/>
      <c r="P21" s="41"/>
      <c r="Q21" s="38"/>
      <c r="R21" s="38"/>
      <c r="S21" s="39"/>
      <c r="T21" s="39"/>
      <c r="U21" s="39"/>
      <c r="V21" s="39"/>
      <c r="W21" s="39"/>
      <c r="X21" s="39"/>
      <c r="Y21" s="39"/>
      <c r="Z21" s="39"/>
    </row>
    <row r="22" spans="1:26" ht="15.75" thickBot="1" x14ac:dyDescent="0.3">
      <c r="A22" s="40">
        <v>43913</v>
      </c>
      <c r="B22" s="41">
        <v>301</v>
      </c>
      <c r="C22" s="41">
        <v>35</v>
      </c>
      <c r="D22" s="41">
        <v>4</v>
      </c>
      <c r="E22" s="41">
        <v>0</v>
      </c>
      <c r="F22" s="41">
        <v>52</v>
      </c>
      <c r="G22" s="41">
        <v>1</v>
      </c>
      <c r="H22" s="41">
        <v>245</v>
      </c>
      <c r="I22" s="41">
        <v>34</v>
      </c>
      <c r="J22" s="41"/>
      <c r="K22" s="41"/>
      <c r="L22" s="41"/>
      <c r="M22" s="41"/>
      <c r="N22" s="41"/>
      <c r="O22" s="41"/>
      <c r="P22" s="41"/>
      <c r="Q22" s="38"/>
      <c r="R22" s="38"/>
      <c r="S22" s="39"/>
      <c r="T22" s="39"/>
      <c r="U22" s="39"/>
      <c r="V22" s="39"/>
      <c r="W22" s="39"/>
      <c r="X22" s="39"/>
      <c r="Y22" s="39"/>
      <c r="Z22" s="39"/>
    </row>
    <row r="23" spans="1:26" ht="15.75" thickBot="1" x14ac:dyDescent="0.3">
      <c r="A23" s="40">
        <v>43914</v>
      </c>
      <c r="B23" s="41">
        <v>387</v>
      </c>
      <c r="C23" s="41">
        <v>86</v>
      </c>
      <c r="D23" s="41">
        <v>6</v>
      </c>
      <c r="E23" s="41">
        <v>2</v>
      </c>
      <c r="F23" s="41">
        <v>63</v>
      </c>
      <c r="G23" s="41">
        <v>11</v>
      </c>
      <c r="H23" s="41">
        <v>318</v>
      </c>
      <c r="I23" s="41">
        <v>73</v>
      </c>
      <c r="J23" s="43">
        <v>22</v>
      </c>
      <c r="K23" s="41"/>
      <c r="L23" s="41"/>
      <c r="M23" s="41"/>
      <c r="N23" s="41"/>
      <c r="O23" s="41"/>
      <c r="P23" s="41"/>
      <c r="Q23" s="38"/>
      <c r="R23" s="38"/>
      <c r="S23" s="39"/>
      <c r="T23" s="39"/>
      <c r="U23" s="39"/>
      <c r="V23" s="39"/>
      <c r="W23" s="39"/>
      <c r="X23" s="39"/>
      <c r="Y23" s="39"/>
      <c r="Z23" s="39"/>
    </row>
    <row r="24" spans="1:26" ht="15.75" thickBot="1" x14ac:dyDescent="0.3">
      <c r="A24" s="40">
        <v>43915</v>
      </c>
      <c r="B24" s="41">
        <v>502</v>
      </c>
      <c r="C24" s="41">
        <v>115</v>
      </c>
      <c r="D24" s="41">
        <v>8</v>
      </c>
      <c r="E24" s="41">
        <v>2</v>
      </c>
      <c r="F24" s="41">
        <v>72</v>
      </c>
      <c r="G24" s="41">
        <v>9</v>
      </c>
      <c r="H24" s="41">
        <v>422</v>
      </c>
      <c r="I24" s="41">
        <v>104</v>
      </c>
      <c r="J24" s="43">
        <v>25</v>
      </c>
      <c r="K24" s="41"/>
      <c r="L24" s="41"/>
      <c r="M24" s="41"/>
      <c r="N24" s="41"/>
      <c r="O24" s="41"/>
      <c r="P24" s="41"/>
      <c r="Q24" s="38"/>
      <c r="R24" s="38"/>
      <c r="S24" s="39"/>
      <c r="T24" s="39"/>
      <c r="U24" s="39"/>
      <c r="V24" s="39"/>
      <c r="W24" s="39"/>
      <c r="X24" s="39"/>
      <c r="Y24" s="39"/>
      <c r="Z24" s="39"/>
    </row>
    <row r="25" spans="1:26" ht="15.75" thickBot="1" x14ac:dyDescent="0.3">
      <c r="A25" s="40">
        <v>43916</v>
      </c>
      <c r="B25" s="41">
        <v>589</v>
      </c>
      <c r="C25" s="41">
        <v>87</v>
      </c>
      <c r="D25" s="41">
        <v>12</v>
      </c>
      <c r="E25" s="41">
        <v>4</v>
      </c>
      <c r="F25" s="41">
        <v>75</v>
      </c>
      <c r="G25" s="41">
        <v>3</v>
      </c>
      <c r="H25" s="41">
        <v>502</v>
      </c>
      <c r="I25" s="41">
        <v>80</v>
      </c>
      <c r="J25" s="43">
        <v>33</v>
      </c>
      <c r="K25" s="41">
        <v>8</v>
      </c>
      <c r="L25" s="44">
        <v>6.5699999999999995E-2</v>
      </c>
      <c r="M25" s="41"/>
      <c r="N25" s="41"/>
      <c r="O25" s="41"/>
      <c r="P25" s="41"/>
      <c r="Q25" s="38"/>
      <c r="R25" s="38"/>
      <c r="S25" s="39"/>
      <c r="T25" s="39"/>
      <c r="U25" s="39"/>
      <c r="V25" s="39"/>
      <c r="W25" s="39"/>
      <c r="X25" s="39"/>
      <c r="Y25" s="39"/>
      <c r="Z25" s="39"/>
    </row>
    <row r="26" spans="1:26" ht="15.75" thickBot="1" x14ac:dyDescent="0.3">
      <c r="A26" s="40">
        <v>43917</v>
      </c>
      <c r="B26" s="41">
        <v>690</v>
      </c>
      <c r="C26" s="41">
        <v>101</v>
      </c>
      <c r="D26" s="41">
        <v>17</v>
      </c>
      <c r="E26" s="41">
        <v>5</v>
      </c>
      <c r="F26" s="41">
        <v>80</v>
      </c>
      <c r="G26" s="41">
        <v>5</v>
      </c>
      <c r="H26" s="41">
        <v>593</v>
      </c>
      <c r="I26" s="41">
        <v>91</v>
      </c>
      <c r="J26" s="43">
        <v>44</v>
      </c>
      <c r="K26" s="41">
        <v>11</v>
      </c>
      <c r="L26" s="44">
        <v>7.4200000000000002E-2</v>
      </c>
      <c r="M26" s="41"/>
      <c r="N26" s="41"/>
      <c r="O26" s="41"/>
      <c r="P26" s="41"/>
      <c r="Q26" s="38"/>
      <c r="R26" s="38"/>
      <c r="S26" s="39"/>
      <c r="T26" s="39"/>
      <c r="U26" s="39"/>
      <c r="V26" s="39"/>
      <c r="W26" s="39"/>
      <c r="X26" s="39"/>
      <c r="Y26" s="39"/>
      <c r="Z26" s="39"/>
    </row>
    <row r="27" spans="1:26" ht="15.75" thickBot="1" x14ac:dyDescent="0.3">
      <c r="A27" s="40">
        <v>43918</v>
      </c>
      <c r="B27" s="41">
        <v>745</v>
      </c>
      <c r="C27" s="41">
        <v>55</v>
      </c>
      <c r="D27" s="41">
        <v>19</v>
      </c>
      <c r="E27" s="41">
        <v>2</v>
      </c>
      <c r="F27" s="41">
        <v>91</v>
      </c>
      <c r="G27" s="41">
        <v>11</v>
      </c>
      <c r="H27" s="41">
        <v>635</v>
      </c>
      <c r="I27" s="41">
        <v>42</v>
      </c>
      <c r="J27" s="43">
        <v>53</v>
      </c>
      <c r="K27" s="41">
        <v>9</v>
      </c>
      <c r="L27" s="44">
        <v>8.3500000000000005E-2</v>
      </c>
      <c r="M27" s="41"/>
      <c r="N27" s="41"/>
      <c r="O27" s="41"/>
      <c r="P27" s="41"/>
      <c r="Q27" s="38"/>
      <c r="R27" s="38"/>
      <c r="S27" s="39"/>
      <c r="T27" s="39"/>
      <c r="U27" s="39"/>
      <c r="V27" s="39"/>
      <c r="W27" s="39"/>
      <c r="X27" s="39"/>
      <c r="Y27" s="39"/>
      <c r="Z27" s="39"/>
    </row>
    <row r="28" spans="1:26" ht="15.75" thickBot="1" x14ac:dyDescent="0.3">
      <c r="A28" s="40">
        <v>43919</v>
      </c>
      <c r="B28" s="41">
        <v>820</v>
      </c>
      <c r="C28" s="41">
        <v>75</v>
      </c>
      <c r="D28" s="41">
        <v>23</v>
      </c>
      <c r="E28" s="41">
        <v>4</v>
      </c>
      <c r="F28" s="41">
        <v>228</v>
      </c>
      <c r="G28" s="41">
        <v>137</v>
      </c>
      <c r="H28" s="41">
        <v>569</v>
      </c>
      <c r="I28" s="41">
        <v>-66</v>
      </c>
      <c r="J28" s="43">
        <v>55</v>
      </c>
      <c r="K28" s="41">
        <v>2</v>
      </c>
      <c r="L28" s="44">
        <v>9.6699999999999994E-2</v>
      </c>
      <c r="M28" s="41"/>
      <c r="N28" s="41"/>
      <c r="O28" s="41"/>
      <c r="P28" s="41"/>
      <c r="Q28" s="38"/>
      <c r="R28" s="38"/>
      <c r="S28" s="39"/>
      <c r="T28" s="39"/>
      <c r="U28" s="39"/>
      <c r="V28" s="39"/>
      <c r="W28" s="39"/>
      <c r="X28" s="39"/>
      <c r="Y28" s="39"/>
      <c r="Z28" s="39"/>
    </row>
    <row r="29" spans="1:26" ht="15.75" thickBot="1" x14ac:dyDescent="0.3">
      <c r="A29" s="40">
        <v>43920</v>
      </c>
      <c r="B29" s="41">
        <v>966</v>
      </c>
      <c r="C29" s="41">
        <v>146</v>
      </c>
      <c r="D29" s="41">
        <v>24</v>
      </c>
      <c r="E29" s="41">
        <v>1</v>
      </c>
      <c r="F29" s="41">
        <v>240</v>
      </c>
      <c r="G29" s="41">
        <v>12</v>
      </c>
      <c r="H29" s="41">
        <v>702</v>
      </c>
      <c r="I29" s="41">
        <v>133</v>
      </c>
      <c r="J29" s="43">
        <v>55</v>
      </c>
      <c r="K29" s="41">
        <v>0</v>
      </c>
      <c r="L29" s="44">
        <v>7.8299999999999995E-2</v>
      </c>
      <c r="M29" s="41"/>
      <c r="N29" s="41"/>
      <c r="O29" s="41"/>
      <c r="P29" s="41"/>
      <c r="Q29" s="38"/>
      <c r="R29" s="38"/>
      <c r="S29" s="39"/>
      <c r="T29" s="39"/>
      <c r="U29" s="39"/>
      <c r="V29" s="39"/>
      <c r="W29" s="39"/>
      <c r="X29" s="39"/>
      <c r="Y29" s="39"/>
      <c r="Z29" s="39"/>
    </row>
    <row r="30" spans="1:26" ht="15.75" thickBot="1" x14ac:dyDescent="0.3">
      <c r="A30" s="40">
        <v>43921</v>
      </c>
      <c r="B30" s="41">
        <v>1054</v>
      </c>
      <c r="C30" s="41">
        <v>88</v>
      </c>
      <c r="D30" s="41">
        <v>27</v>
      </c>
      <c r="E30" s="41">
        <v>3</v>
      </c>
      <c r="F30" s="41">
        <v>248</v>
      </c>
      <c r="G30" s="41">
        <v>8</v>
      </c>
      <c r="H30" s="41">
        <v>779</v>
      </c>
      <c r="I30" s="41">
        <v>77</v>
      </c>
      <c r="J30" s="43">
        <v>72</v>
      </c>
      <c r="K30" s="41">
        <v>17</v>
      </c>
      <c r="L30" s="44">
        <v>9.2399999999999996E-2</v>
      </c>
      <c r="M30" s="41"/>
      <c r="N30" s="41"/>
      <c r="O30" s="41"/>
      <c r="P30" s="41"/>
      <c r="Q30" s="38"/>
      <c r="R30" s="38"/>
      <c r="S30" s="39"/>
      <c r="T30" s="39"/>
      <c r="U30" s="39"/>
      <c r="V30" s="39"/>
      <c r="W30" s="39"/>
      <c r="X30" s="39"/>
      <c r="Y30" s="39"/>
      <c r="Z30" s="39"/>
    </row>
    <row r="31" spans="1:26" ht="15.75" thickBot="1" x14ac:dyDescent="0.3">
      <c r="A31" s="40">
        <v>43922</v>
      </c>
      <c r="B31" s="41">
        <v>1133</v>
      </c>
      <c r="C31" s="41">
        <v>79</v>
      </c>
      <c r="D31" s="41">
        <v>34</v>
      </c>
      <c r="E31" s="41">
        <v>7</v>
      </c>
      <c r="F31" s="41">
        <v>256</v>
      </c>
      <c r="G31" s="41">
        <v>8</v>
      </c>
      <c r="H31" s="41">
        <v>843</v>
      </c>
      <c r="I31" s="41">
        <v>64</v>
      </c>
      <c r="J31" s="43">
        <v>82</v>
      </c>
      <c r="K31" s="41">
        <v>10</v>
      </c>
      <c r="L31" s="44">
        <v>9.7299999999999998E-2</v>
      </c>
      <c r="M31" s="41"/>
      <c r="N31" s="41"/>
      <c r="O31" s="41"/>
      <c r="P31" s="41"/>
      <c r="Q31" s="38"/>
      <c r="R31" s="38"/>
      <c r="S31" s="39"/>
      <c r="T31" s="39"/>
      <c r="U31" s="39"/>
      <c r="V31" s="39"/>
      <c r="W31" s="39"/>
      <c r="X31" s="39"/>
      <c r="Y31" s="39"/>
      <c r="Z31" s="39"/>
    </row>
    <row r="32" spans="1:26" ht="15.75" thickBot="1" x14ac:dyDescent="0.3">
      <c r="A32" s="40">
        <v>43923</v>
      </c>
      <c r="B32" s="41">
        <v>1265</v>
      </c>
      <c r="C32" s="41">
        <v>132</v>
      </c>
      <c r="D32" s="41">
        <v>37</v>
      </c>
      <c r="E32" s="41">
        <v>3</v>
      </c>
      <c r="F32" s="41">
        <v>266</v>
      </c>
      <c r="G32" s="41">
        <v>10</v>
      </c>
      <c r="H32" s="41">
        <v>962</v>
      </c>
      <c r="I32" s="41">
        <v>119</v>
      </c>
      <c r="J32" s="43">
        <v>86</v>
      </c>
      <c r="K32" s="41">
        <v>4</v>
      </c>
      <c r="L32" s="44">
        <v>8.9399999999999993E-2</v>
      </c>
      <c r="M32" s="41"/>
      <c r="N32" s="41"/>
      <c r="O32" s="41"/>
      <c r="P32" s="41"/>
      <c r="Q32" s="38"/>
      <c r="R32" s="38"/>
      <c r="S32" s="39"/>
      <c r="T32" s="39"/>
      <c r="U32" s="39"/>
      <c r="V32" s="39"/>
      <c r="W32" s="39"/>
      <c r="X32" s="39"/>
      <c r="Y32" s="39"/>
      <c r="Z32" s="39"/>
    </row>
    <row r="33" spans="1:26" ht="15.75" thickBot="1" x14ac:dyDescent="0.3">
      <c r="A33" s="40">
        <v>43924</v>
      </c>
      <c r="B33" s="41">
        <v>1353</v>
      </c>
      <c r="C33" s="41">
        <v>88</v>
      </c>
      <c r="D33" s="41">
        <v>42</v>
      </c>
      <c r="E33" s="41">
        <v>5</v>
      </c>
      <c r="F33" s="41">
        <v>279</v>
      </c>
      <c r="G33" s="41">
        <v>13</v>
      </c>
      <c r="H33" s="41">
        <v>1032</v>
      </c>
      <c r="I33" s="41">
        <v>70</v>
      </c>
      <c r="J33" s="43">
        <v>87</v>
      </c>
      <c r="K33" s="41">
        <v>1</v>
      </c>
      <c r="L33" s="44">
        <v>8.43E-2</v>
      </c>
      <c r="M33" s="41"/>
      <c r="N33" s="41"/>
      <c r="O33" s="41"/>
      <c r="P33" s="41"/>
      <c r="Q33" s="38"/>
      <c r="R33" s="38"/>
      <c r="S33" s="39"/>
      <c r="T33" s="39"/>
      <c r="U33" s="39"/>
      <c r="V33" s="39"/>
      <c r="W33" s="39"/>
      <c r="X33" s="39"/>
      <c r="Y33" s="39"/>
      <c r="Z33" s="39"/>
    </row>
    <row r="34" spans="1:26" ht="15.75" thickBot="1" x14ac:dyDescent="0.3">
      <c r="A34" s="40">
        <v>43925</v>
      </c>
      <c r="B34" s="41">
        <v>1451</v>
      </c>
      <c r="C34" s="41">
        <v>98</v>
      </c>
      <c r="D34" s="41">
        <v>44</v>
      </c>
      <c r="E34" s="41">
        <v>2</v>
      </c>
      <c r="F34" s="41">
        <v>280</v>
      </c>
      <c r="G34" s="41">
        <v>1</v>
      </c>
      <c r="H34" s="41">
        <v>1127</v>
      </c>
      <c r="I34" s="41">
        <v>95</v>
      </c>
      <c r="J34" s="43">
        <v>94</v>
      </c>
      <c r="K34" s="41">
        <v>7</v>
      </c>
      <c r="L34" s="44">
        <v>8.3400000000000002E-2</v>
      </c>
      <c r="M34" s="41"/>
      <c r="N34" s="41"/>
      <c r="O34" s="41"/>
      <c r="P34" s="41"/>
      <c r="Q34" s="38"/>
      <c r="R34" s="38"/>
      <c r="S34" s="39"/>
      <c r="T34" s="39"/>
      <c r="U34" s="39"/>
      <c r="V34" s="39"/>
      <c r="W34" s="39"/>
      <c r="X34" s="39"/>
      <c r="Y34" s="39"/>
      <c r="Z34" s="39"/>
    </row>
    <row r="35" spans="1:26" ht="15.75" thickBot="1" x14ac:dyDescent="0.3">
      <c r="A35" s="40">
        <v>43926</v>
      </c>
      <c r="B35" s="41">
        <v>1554</v>
      </c>
      <c r="C35" s="41">
        <v>103</v>
      </c>
      <c r="D35" s="41">
        <v>46</v>
      </c>
      <c r="E35" s="41">
        <v>2</v>
      </c>
      <c r="F35" s="41">
        <v>325</v>
      </c>
      <c r="G35" s="41">
        <v>45</v>
      </c>
      <c r="H35" s="41">
        <v>1183</v>
      </c>
      <c r="I35" s="41">
        <v>56</v>
      </c>
      <c r="J35" s="43">
        <v>96</v>
      </c>
      <c r="K35" s="41">
        <v>2</v>
      </c>
      <c r="L35" s="44">
        <v>8.1100000000000005E-2</v>
      </c>
      <c r="M35" s="42">
        <v>35</v>
      </c>
      <c r="N35" s="45">
        <v>0.36459999999999998</v>
      </c>
      <c r="O35" s="42">
        <v>27</v>
      </c>
      <c r="P35" s="44">
        <v>0.28129999999999999</v>
      </c>
      <c r="Q35" s="38"/>
      <c r="R35" s="38"/>
      <c r="S35" s="39"/>
      <c r="T35" s="39"/>
      <c r="U35" s="39"/>
      <c r="V35" s="39"/>
      <c r="W35" s="39"/>
      <c r="X35" s="39"/>
      <c r="Y35" s="39"/>
      <c r="Z35" s="39"/>
    </row>
    <row r="36" spans="1:26" ht="15.75" thickBot="1" x14ac:dyDescent="0.3">
      <c r="A36" s="40">
        <v>43927</v>
      </c>
      <c r="B36" s="41">
        <v>1628</v>
      </c>
      <c r="C36" s="41">
        <v>74</v>
      </c>
      <c r="D36" s="41">
        <v>56</v>
      </c>
      <c r="E36" s="41">
        <v>10</v>
      </c>
      <c r="F36" s="41">
        <v>325</v>
      </c>
      <c r="G36" s="41">
        <v>0</v>
      </c>
      <c r="H36" s="41">
        <v>1247</v>
      </c>
      <c r="I36" s="41">
        <v>64</v>
      </c>
      <c r="J36" s="43">
        <v>98</v>
      </c>
      <c r="K36" s="41">
        <v>2</v>
      </c>
      <c r="L36" s="44">
        <v>7.8600000000000003E-2</v>
      </c>
      <c r="M36" s="42">
        <v>35</v>
      </c>
      <c r="N36" s="45">
        <v>0.35709999999999997</v>
      </c>
      <c r="O36" s="42">
        <v>28</v>
      </c>
      <c r="P36" s="44">
        <v>0.28570000000000001</v>
      </c>
      <c r="Q36" s="38"/>
      <c r="R36" s="38"/>
      <c r="S36" s="39"/>
      <c r="T36" s="39"/>
      <c r="U36" s="39"/>
      <c r="V36" s="39"/>
      <c r="W36" s="39"/>
      <c r="X36" s="39"/>
      <c r="Y36" s="39"/>
      <c r="Z36" s="39"/>
    </row>
    <row r="37" spans="1:26" ht="15.75" thickBot="1" x14ac:dyDescent="0.3">
      <c r="A37" s="40">
        <v>43928</v>
      </c>
      <c r="B37" s="41">
        <v>1715</v>
      </c>
      <c r="C37" s="41">
        <v>87</v>
      </c>
      <c r="D37" s="41">
        <v>60</v>
      </c>
      <c r="E37" s="41">
        <v>4</v>
      </c>
      <c r="F37" s="41">
        <v>358</v>
      </c>
      <c r="G37" s="41">
        <v>33</v>
      </c>
      <c r="H37" s="41">
        <v>1297</v>
      </c>
      <c r="I37" s="41">
        <v>50</v>
      </c>
      <c r="J37" s="43">
        <v>98</v>
      </c>
      <c r="K37" s="41">
        <v>0</v>
      </c>
      <c r="L37" s="44">
        <v>7.5600000000000001E-2</v>
      </c>
      <c r="M37" s="42">
        <v>36</v>
      </c>
      <c r="N37" s="45">
        <v>0.36730000000000002</v>
      </c>
      <c r="O37" s="42">
        <v>28</v>
      </c>
      <c r="P37" s="44">
        <v>0.28570000000000001</v>
      </c>
      <c r="Q37" s="38"/>
      <c r="R37" s="38"/>
      <c r="S37" s="39"/>
      <c r="T37" s="39"/>
      <c r="U37" s="39"/>
      <c r="V37" s="39"/>
      <c r="W37" s="39"/>
      <c r="X37" s="39"/>
      <c r="Y37" s="39"/>
      <c r="Z37" s="39"/>
    </row>
    <row r="38" spans="1:26" ht="15.75" thickBot="1" x14ac:dyDescent="0.3">
      <c r="A38" s="40">
        <v>43929</v>
      </c>
      <c r="B38" s="41">
        <v>1795</v>
      </c>
      <c r="C38" s="41">
        <v>80</v>
      </c>
      <c r="D38" s="41">
        <v>63</v>
      </c>
      <c r="E38" s="41">
        <v>3</v>
      </c>
      <c r="F38" s="41">
        <v>365</v>
      </c>
      <c r="G38" s="41">
        <v>7</v>
      </c>
      <c r="H38" s="41">
        <v>1367</v>
      </c>
      <c r="I38" s="41">
        <v>70</v>
      </c>
      <c r="J38" s="43">
        <v>107</v>
      </c>
      <c r="K38" s="41">
        <v>9</v>
      </c>
      <c r="L38" s="44">
        <v>7.8299999999999995E-2</v>
      </c>
      <c r="M38" s="42">
        <v>38</v>
      </c>
      <c r="N38" s="45">
        <v>0.35510000000000003</v>
      </c>
      <c r="O38" s="42">
        <v>28</v>
      </c>
      <c r="P38" s="44">
        <v>0.26169999999999999</v>
      </c>
      <c r="Q38" s="38"/>
      <c r="R38" s="38"/>
      <c r="S38" s="39"/>
      <c r="T38" s="39"/>
      <c r="U38" s="39"/>
      <c r="V38" s="39"/>
      <c r="W38" s="39"/>
      <c r="X38" s="39"/>
      <c r="Y38" s="39"/>
      <c r="Z38" s="39"/>
    </row>
    <row r="39" spans="1:26" ht="15.75" thickBot="1" x14ac:dyDescent="0.3">
      <c r="A39" s="40">
        <v>43930</v>
      </c>
      <c r="B39" s="41">
        <v>1894</v>
      </c>
      <c r="C39" s="41">
        <v>99</v>
      </c>
      <c r="D39" s="41">
        <v>79</v>
      </c>
      <c r="E39" s="41">
        <v>16</v>
      </c>
      <c r="F39" s="41">
        <v>375</v>
      </c>
      <c r="G39" s="41">
        <v>10</v>
      </c>
      <c r="H39" s="41">
        <v>1440</v>
      </c>
      <c r="I39" s="41">
        <v>73</v>
      </c>
      <c r="J39" s="43">
        <v>115</v>
      </c>
      <c r="K39" s="41">
        <v>8</v>
      </c>
      <c r="L39" s="44">
        <v>7.9899999999999999E-2</v>
      </c>
      <c r="M39" s="42">
        <v>52</v>
      </c>
      <c r="N39" s="45">
        <v>0.45219999999999999</v>
      </c>
      <c r="O39" s="42">
        <v>31</v>
      </c>
      <c r="P39" s="44">
        <v>0.26960000000000001</v>
      </c>
      <c r="Q39" s="38"/>
      <c r="R39" s="38"/>
      <c r="S39" s="39"/>
      <c r="T39" s="39"/>
      <c r="U39" s="39"/>
      <c r="V39" s="39"/>
      <c r="W39" s="39"/>
      <c r="X39" s="39"/>
      <c r="Y39" s="39"/>
      <c r="Z39" s="39"/>
    </row>
    <row r="40" spans="1:26" ht="15.75" thickBot="1" x14ac:dyDescent="0.3">
      <c r="A40" s="40">
        <v>43931</v>
      </c>
      <c r="B40" s="41">
        <v>1975</v>
      </c>
      <c r="C40" s="41">
        <v>81</v>
      </c>
      <c r="D40" s="41">
        <v>82</v>
      </c>
      <c r="E40" s="41">
        <v>3</v>
      </c>
      <c r="F40" s="41">
        <v>440</v>
      </c>
      <c r="G40" s="41">
        <v>65</v>
      </c>
      <c r="H40" s="41">
        <v>1453</v>
      </c>
      <c r="I40" s="41">
        <v>13</v>
      </c>
      <c r="J40" s="43">
        <v>114</v>
      </c>
      <c r="K40" s="41">
        <v>-1</v>
      </c>
      <c r="L40" s="44">
        <v>7.85E-2</v>
      </c>
      <c r="M40" s="42">
        <v>52</v>
      </c>
      <c r="N40" s="45">
        <v>0.45610000000000001</v>
      </c>
      <c r="O40" s="42">
        <v>38</v>
      </c>
      <c r="P40" s="44">
        <v>0.33329999999999999</v>
      </c>
      <c r="Q40" s="38"/>
      <c r="R40" s="38"/>
      <c r="S40" s="39"/>
      <c r="T40" s="39"/>
      <c r="U40" s="39"/>
      <c r="V40" s="39"/>
      <c r="W40" s="39"/>
      <c r="X40" s="39"/>
      <c r="Y40" s="39"/>
      <c r="Z40" s="39"/>
    </row>
    <row r="41" spans="1:26" ht="15.75" thickBot="1" x14ac:dyDescent="0.3">
      <c r="A41" s="40">
        <v>43932</v>
      </c>
      <c r="B41" s="41">
        <v>2142</v>
      </c>
      <c r="C41" s="41">
        <v>167</v>
      </c>
      <c r="D41" s="41">
        <v>90</v>
      </c>
      <c r="E41" s="41">
        <v>8</v>
      </c>
      <c r="F41" s="41">
        <v>468</v>
      </c>
      <c r="G41" s="41">
        <v>28</v>
      </c>
      <c r="H41" s="41">
        <v>1584</v>
      </c>
      <c r="I41" s="41">
        <v>131</v>
      </c>
      <c r="J41" s="43">
        <v>113</v>
      </c>
      <c r="K41" s="41">
        <v>-1</v>
      </c>
      <c r="L41" s="44">
        <v>7.1300000000000002E-2</v>
      </c>
      <c r="M41" s="42">
        <v>53</v>
      </c>
      <c r="N41" s="45">
        <v>0.46899999999999997</v>
      </c>
      <c r="O41" s="42">
        <v>34</v>
      </c>
      <c r="P41" s="44">
        <v>0.3009</v>
      </c>
      <c r="Q41" s="38"/>
      <c r="R41" s="38"/>
      <c r="S41" s="39"/>
      <c r="T41" s="39"/>
      <c r="U41" s="39"/>
      <c r="V41" s="39"/>
      <c r="W41" s="39"/>
      <c r="X41" s="39"/>
      <c r="Y41" s="39"/>
      <c r="Z41" s="39"/>
    </row>
    <row r="42" spans="1:26" ht="15.75" thickBot="1" x14ac:dyDescent="0.3">
      <c r="A42" s="40">
        <v>43933</v>
      </c>
      <c r="B42" s="41">
        <v>2208</v>
      </c>
      <c r="C42" s="41">
        <v>66</v>
      </c>
      <c r="D42" s="41">
        <v>95</v>
      </c>
      <c r="E42" s="41">
        <v>5</v>
      </c>
      <c r="F42" s="41">
        <v>515</v>
      </c>
      <c r="G42" s="41">
        <v>47</v>
      </c>
      <c r="H42" s="41">
        <v>1598</v>
      </c>
      <c r="I42" s="41">
        <v>14</v>
      </c>
      <c r="J42" s="43">
        <v>116</v>
      </c>
      <c r="K42" s="41">
        <v>3</v>
      </c>
      <c r="L42" s="44">
        <v>7.2599999999999998E-2</v>
      </c>
      <c r="M42" s="42">
        <v>54</v>
      </c>
      <c r="N42" s="45">
        <v>0.46550000000000002</v>
      </c>
      <c r="O42" s="42">
        <v>33</v>
      </c>
      <c r="P42" s="44">
        <v>0.28449999999999998</v>
      </c>
      <c r="Q42" s="38"/>
      <c r="R42" s="38"/>
      <c r="S42" s="39"/>
      <c r="T42" s="39"/>
      <c r="U42" s="39"/>
      <c r="V42" s="39"/>
      <c r="W42" s="39"/>
      <c r="X42" s="39"/>
      <c r="Y42" s="39"/>
      <c r="Z42" s="39"/>
    </row>
    <row r="43" spans="1:26" ht="15.75" thickBot="1" x14ac:dyDescent="0.3">
      <c r="A43" s="40">
        <v>43934</v>
      </c>
      <c r="B43" s="41">
        <v>2277</v>
      </c>
      <c r="C43" s="41">
        <v>69</v>
      </c>
      <c r="D43" s="41">
        <v>98</v>
      </c>
      <c r="E43" s="41">
        <v>3</v>
      </c>
      <c r="F43" s="41">
        <v>559</v>
      </c>
      <c r="G43" s="41">
        <v>44</v>
      </c>
      <c r="H43" s="41">
        <v>1620</v>
      </c>
      <c r="I43" s="41">
        <v>22</v>
      </c>
      <c r="J43" s="43">
        <v>117</v>
      </c>
      <c r="K43" s="41">
        <v>1</v>
      </c>
      <c r="L43" s="44">
        <v>7.22E-2</v>
      </c>
      <c r="M43" s="42">
        <v>56</v>
      </c>
      <c r="N43" s="45">
        <v>0.47860000000000003</v>
      </c>
      <c r="O43" s="42">
        <v>33</v>
      </c>
      <c r="P43" s="44">
        <v>0.28210000000000002</v>
      </c>
      <c r="Q43" s="38"/>
      <c r="R43" s="38"/>
      <c r="S43" s="39"/>
      <c r="T43" s="39"/>
      <c r="U43" s="39"/>
      <c r="V43" s="39"/>
      <c r="W43" s="39"/>
      <c r="X43" s="39"/>
      <c r="Y43" s="39"/>
      <c r="Z43" s="39"/>
    </row>
    <row r="44" spans="1:26" ht="15.75" thickBot="1" x14ac:dyDescent="0.3">
      <c r="A44" s="40">
        <v>43935</v>
      </c>
      <c r="B44" s="41">
        <v>2443</v>
      </c>
      <c r="C44" s="41">
        <v>166</v>
      </c>
      <c r="D44" s="41">
        <v>108</v>
      </c>
      <c r="E44" s="41">
        <v>10</v>
      </c>
      <c r="F44" s="41">
        <v>596</v>
      </c>
      <c r="G44" s="41">
        <v>37</v>
      </c>
      <c r="H44" s="41">
        <v>1739</v>
      </c>
      <c r="I44" s="41">
        <v>119</v>
      </c>
      <c r="J44" s="43">
        <v>121</v>
      </c>
      <c r="K44" s="41">
        <v>4</v>
      </c>
      <c r="L44" s="44">
        <v>6.9599999999999995E-2</v>
      </c>
      <c r="M44" s="42">
        <v>55</v>
      </c>
      <c r="N44" s="45">
        <v>0.45450000000000002</v>
      </c>
      <c r="O44" s="42">
        <v>31</v>
      </c>
      <c r="P44" s="44">
        <v>0.25619999999999998</v>
      </c>
      <c r="Q44" s="38"/>
      <c r="R44" s="38"/>
      <c r="S44" s="39"/>
      <c r="T44" s="39"/>
      <c r="U44" s="39"/>
      <c r="V44" s="39"/>
      <c r="W44" s="39"/>
      <c r="X44" s="39"/>
      <c r="Y44" s="39"/>
      <c r="Z44" s="39"/>
    </row>
    <row r="45" spans="1:26" ht="15.75" thickBot="1" x14ac:dyDescent="0.3">
      <c r="A45" s="40">
        <v>43936</v>
      </c>
      <c r="B45" s="41">
        <v>2571</v>
      </c>
      <c r="C45" s="41">
        <v>128</v>
      </c>
      <c r="D45" s="41">
        <v>112</v>
      </c>
      <c r="E45" s="41">
        <v>4</v>
      </c>
      <c r="F45" s="41">
        <v>631</v>
      </c>
      <c r="G45" s="41">
        <v>35</v>
      </c>
      <c r="H45" s="41">
        <v>1828</v>
      </c>
      <c r="I45" s="41">
        <v>89</v>
      </c>
      <c r="J45" s="43">
        <v>126</v>
      </c>
      <c r="K45" s="41">
        <v>5</v>
      </c>
      <c r="L45" s="44">
        <v>6.8900000000000003E-2</v>
      </c>
      <c r="M45" s="42">
        <v>54</v>
      </c>
      <c r="N45" s="45">
        <v>0.42859999999999998</v>
      </c>
      <c r="O45" s="42">
        <v>38</v>
      </c>
      <c r="P45" s="44">
        <v>0.30159999999999998</v>
      </c>
      <c r="Q45" s="38"/>
      <c r="R45" s="38"/>
      <c r="S45" s="39"/>
      <c r="T45" s="39"/>
      <c r="U45" s="39"/>
      <c r="V45" s="39"/>
      <c r="W45" s="39"/>
      <c r="X45" s="39"/>
      <c r="Y45" s="39"/>
      <c r="Z45" s="39"/>
    </row>
    <row r="46" spans="1:26" ht="15.75" thickBot="1" x14ac:dyDescent="0.3">
      <c r="A46" s="40">
        <v>43937</v>
      </c>
      <c r="B46" s="41">
        <v>2669</v>
      </c>
      <c r="C46" s="41">
        <v>98</v>
      </c>
      <c r="D46" s="41">
        <v>122</v>
      </c>
      <c r="E46" s="41">
        <v>10</v>
      </c>
      <c r="F46" s="41">
        <v>666</v>
      </c>
      <c r="G46" s="41">
        <v>35</v>
      </c>
      <c r="H46" s="41">
        <v>1881</v>
      </c>
      <c r="I46" s="41">
        <v>53</v>
      </c>
      <c r="J46" s="43">
        <v>127</v>
      </c>
      <c r="K46" s="41">
        <v>1</v>
      </c>
      <c r="L46" s="44">
        <v>6.7500000000000004E-2</v>
      </c>
      <c r="M46" s="42">
        <v>55</v>
      </c>
      <c r="N46" s="45">
        <v>0.43309999999999998</v>
      </c>
      <c r="O46" s="42">
        <v>38</v>
      </c>
      <c r="P46" s="44">
        <v>0.29920000000000002</v>
      </c>
      <c r="Q46" s="38"/>
      <c r="R46" s="38"/>
      <c r="S46" s="39"/>
      <c r="T46" s="39"/>
      <c r="U46" s="39"/>
      <c r="V46" s="39"/>
      <c r="W46" s="39"/>
      <c r="X46" s="39"/>
      <c r="Y46" s="39"/>
      <c r="Z46" s="39"/>
    </row>
    <row r="47" spans="1:26" ht="15.75" thickBot="1" x14ac:dyDescent="0.3">
      <c r="A47" s="40">
        <v>43938</v>
      </c>
      <c r="B47" s="41">
        <v>2758</v>
      </c>
      <c r="C47" s="41">
        <v>89</v>
      </c>
      <c r="D47" s="41">
        <v>129</v>
      </c>
      <c r="E47" s="41">
        <v>7</v>
      </c>
      <c r="F47" s="41">
        <v>685</v>
      </c>
      <c r="G47" s="41">
        <v>19</v>
      </c>
      <c r="H47" s="41">
        <v>1944</v>
      </c>
      <c r="I47" s="41">
        <v>63</v>
      </c>
      <c r="J47" s="43">
        <v>123</v>
      </c>
      <c r="K47" s="41">
        <v>-4</v>
      </c>
      <c r="L47" s="44">
        <v>6.3299999999999995E-2</v>
      </c>
      <c r="M47" s="42">
        <v>55</v>
      </c>
      <c r="N47" s="45">
        <v>0.44719999999999999</v>
      </c>
      <c r="O47" s="42">
        <v>40</v>
      </c>
      <c r="P47" s="44">
        <v>0.32519999999999999</v>
      </c>
      <c r="Q47" s="38"/>
      <c r="R47" s="38"/>
      <c r="S47" s="39"/>
      <c r="T47" s="39"/>
      <c r="U47" s="39"/>
      <c r="V47" s="39"/>
      <c r="W47" s="39"/>
      <c r="X47" s="39"/>
      <c r="Y47" s="39"/>
      <c r="Z47" s="39"/>
    </row>
    <row r="48" spans="1:26" ht="15.75" thickBot="1" x14ac:dyDescent="0.3">
      <c r="A48" s="40">
        <v>43939</v>
      </c>
      <c r="B48" s="41">
        <v>2839</v>
      </c>
      <c r="C48" s="41">
        <v>81</v>
      </c>
      <c r="D48" s="41">
        <v>132</v>
      </c>
      <c r="E48" s="41">
        <v>3</v>
      </c>
      <c r="F48" s="41">
        <v>709</v>
      </c>
      <c r="G48" s="41">
        <v>24</v>
      </c>
      <c r="H48" s="41">
        <v>1998</v>
      </c>
      <c r="I48" s="41">
        <v>54</v>
      </c>
      <c r="J48" s="43">
        <v>126</v>
      </c>
      <c r="K48" s="41">
        <v>3</v>
      </c>
      <c r="L48" s="44">
        <v>6.3100000000000003E-2</v>
      </c>
      <c r="M48" s="42">
        <v>58</v>
      </c>
      <c r="N48" s="45">
        <v>0.46029999999999999</v>
      </c>
      <c r="O48" s="42">
        <v>40</v>
      </c>
      <c r="P48" s="44">
        <v>0.3175</v>
      </c>
      <c r="Q48" s="38"/>
      <c r="R48" s="38"/>
      <c r="S48" s="39"/>
      <c r="T48" s="39"/>
      <c r="U48" s="39"/>
      <c r="V48" s="39"/>
      <c r="W48" s="39"/>
      <c r="X48" s="39"/>
      <c r="Y48" s="39"/>
      <c r="Z48" s="39"/>
    </row>
    <row r="49" spans="1:26" ht="15.75" thickBot="1" x14ac:dyDescent="0.3">
      <c r="A49" s="40">
        <v>43940</v>
      </c>
      <c r="B49" s="41">
        <v>2941</v>
      </c>
      <c r="C49" s="41">
        <v>102</v>
      </c>
      <c r="D49" s="41">
        <v>136</v>
      </c>
      <c r="E49" s="41">
        <v>4</v>
      </c>
      <c r="F49" s="41">
        <v>737</v>
      </c>
      <c r="G49" s="41">
        <v>28</v>
      </c>
      <c r="H49" s="41">
        <v>2068</v>
      </c>
      <c r="I49" s="41">
        <v>70</v>
      </c>
      <c r="J49" s="43">
        <v>129</v>
      </c>
      <c r="K49" s="41">
        <v>3</v>
      </c>
      <c r="L49" s="44">
        <v>6.2399999999999997E-2</v>
      </c>
      <c r="M49" s="42">
        <v>59</v>
      </c>
      <c r="N49" s="45">
        <v>0.45739999999999997</v>
      </c>
      <c r="O49" s="42">
        <v>42</v>
      </c>
      <c r="P49" s="44">
        <v>0.3256</v>
      </c>
      <c r="Q49" s="38"/>
      <c r="R49" s="38"/>
      <c r="S49" s="39"/>
      <c r="T49" s="39"/>
      <c r="U49" s="39"/>
      <c r="V49" s="39"/>
      <c r="W49" s="39"/>
      <c r="X49" s="39"/>
      <c r="Y49" s="39"/>
      <c r="Z49" s="39"/>
    </row>
    <row r="50" spans="1:26" ht="15.75" thickBot="1" x14ac:dyDescent="0.3">
      <c r="A50" s="40">
        <v>43941</v>
      </c>
      <c r="B50" s="41">
        <v>3031</v>
      </c>
      <c r="C50" s="41">
        <v>90</v>
      </c>
      <c r="D50" s="41">
        <v>145</v>
      </c>
      <c r="E50" s="41">
        <v>9</v>
      </c>
      <c r="F50" s="41">
        <v>840</v>
      </c>
      <c r="G50" s="41">
        <v>103</v>
      </c>
      <c r="H50" s="41">
        <v>2046</v>
      </c>
      <c r="I50" s="41">
        <v>-22</v>
      </c>
      <c r="J50" s="43">
        <v>131</v>
      </c>
      <c r="K50" s="41">
        <v>2</v>
      </c>
      <c r="L50" s="44">
        <v>6.4000000000000001E-2</v>
      </c>
      <c r="M50" s="42">
        <v>59</v>
      </c>
      <c r="N50" s="45">
        <v>0.45040000000000002</v>
      </c>
      <c r="O50" s="42">
        <v>40</v>
      </c>
      <c r="P50" s="44">
        <v>0.30530000000000002</v>
      </c>
      <c r="Q50" s="38"/>
      <c r="R50" s="38"/>
      <c r="S50" s="39"/>
      <c r="T50" s="39"/>
      <c r="U50" s="39"/>
      <c r="V50" s="39"/>
      <c r="W50" s="39"/>
      <c r="X50" s="39"/>
      <c r="Y50" s="39"/>
      <c r="Z50" s="39"/>
    </row>
    <row r="51" spans="1:26" ht="15.75" thickBot="1" x14ac:dyDescent="0.3">
      <c r="A51" s="40">
        <v>43942</v>
      </c>
      <c r="B51" s="41">
        <v>3144</v>
      </c>
      <c r="C51" s="41">
        <v>113</v>
      </c>
      <c r="D51" s="41">
        <v>152</v>
      </c>
      <c r="E51" s="41">
        <v>7</v>
      </c>
      <c r="F51" s="41">
        <v>872</v>
      </c>
      <c r="G51" s="41">
        <v>32</v>
      </c>
      <c r="H51" s="41">
        <v>2120</v>
      </c>
      <c r="I51" s="41">
        <v>74</v>
      </c>
      <c r="J51" s="43">
        <v>136</v>
      </c>
      <c r="K51" s="41">
        <v>5</v>
      </c>
      <c r="L51" s="44">
        <v>6.4199999999999993E-2</v>
      </c>
      <c r="M51" s="42">
        <v>60</v>
      </c>
      <c r="N51" s="45">
        <v>0.44119999999999998</v>
      </c>
      <c r="O51" s="42">
        <v>42</v>
      </c>
      <c r="P51" s="44">
        <v>0.30880000000000002</v>
      </c>
      <c r="Q51" s="38"/>
      <c r="R51" s="38"/>
      <c r="S51" s="39"/>
      <c r="T51" s="39"/>
      <c r="U51" s="39"/>
      <c r="V51" s="39"/>
      <c r="W51" s="39"/>
      <c r="X51" s="39"/>
      <c r="Y51" s="39"/>
      <c r="Z51" s="39"/>
    </row>
    <row r="52" spans="1:26" ht="15.75" thickBot="1" x14ac:dyDescent="0.3">
      <c r="A52" s="40">
        <v>43943</v>
      </c>
      <c r="B52" s="41">
        <v>3288</v>
      </c>
      <c r="C52" s="41">
        <v>144</v>
      </c>
      <c r="D52" s="41">
        <v>159</v>
      </c>
      <c r="E52" s="41">
        <v>7</v>
      </c>
      <c r="F52" s="41">
        <v>919</v>
      </c>
      <c r="G52" s="41">
        <v>47</v>
      </c>
      <c r="H52" s="41">
        <v>2210</v>
      </c>
      <c r="I52" s="41">
        <v>90</v>
      </c>
      <c r="J52" s="43">
        <v>141</v>
      </c>
      <c r="K52" s="41">
        <v>5</v>
      </c>
      <c r="L52" s="44">
        <v>6.3799999999999996E-2</v>
      </c>
      <c r="M52" s="42">
        <v>64</v>
      </c>
      <c r="N52" s="45">
        <v>0.45390000000000003</v>
      </c>
      <c r="O52" s="42">
        <v>44</v>
      </c>
      <c r="P52" s="44">
        <v>0.31209999999999999</v>
      </c>
      <c r="Q52" s="38"/>
      <c r="R52" s="38"/>
      <c r="S52" s="39"/>
      <c r="T52" s="39"/>
      <c r="U52" s="39"/>
      <c r="V52" s="39"/>
      <c r="W52" s="39"/>
      <c r="X52" s="39"/>
      <c r="Y52" s="39"/>
      <c r="Z52" s="39"/>
    </row>
    <row r="53" spans="1:26" ht="15.75" thickBot="1" x14ac:dyDescent="0.3">
      <c r="A53" s="40">
        <v>43944</v>
      </c>
      <c r="B53" s="41">
        <v>3435</v>
      </c>
      <c r="C53" s="41">
        <v>147</v>
      </c>
      <c r="D53" s="41">
        <v>167</v>
      </c>
      <c r="E53" s="41">
        <v>8</v>
      </c>
      <c r="F53" s="41">
        <v>976</v>
      </c>
      <c r="G53" s="41">
        <v>57</v>
      </c>
      <c r="H53" s="41">
        <v>2292</v>
      </c>
      <c r="I53" s="41">
        <v>82</v>
      </c>
      <c r="J53" s="43">
        <v>144</v>
      </c>
      <c r="K53" s="41">
        <v>3</v>
      </c>
      <c r="L53" s="44">
        <v>6.2799999999999995E-2</v>
      </c>
      <c r="M53" s="42">
        <v>64</v>
      </c>
      <c r="N53" s="45">
        <v>0.44440000000000002</v>
      </c>
      <c r="O53" s="42">
        <v>48</v>
      </c>
      <c r="P53" s="44">
        <v>0.33329999999999999</v>
      </c>
      <c r="Q53" s="38"/>
      <c r="R53" s="38"/>
      <c r="S53" s="39"/>
      <c r="T53" s="39"/>
      <c r="U53" s="39"/>
      <c r="V53" s="39"/>
      <c r="W53" s="39"/>
      <c r="X53" s="39"/>
      <c r="Y53" s="39"/>
      <c r="Z53" s="39"/>
    </row>
    <row r="54" spans="1:26" ht="15.75" thickBot="1" x14ac:dyDescent="0.3">
      <c r="A54" s="40">
        <v>43945</v>
      </c>
      <c r="B54" s="41">
        <v>3607</v>
      </c>
      <c r="C54" s="41">
        <v>172</v>
      </c>
      <c r="D54" s="41">
        <v>176</v>
      </c>
      <c r="E54" s="41">
        <v>9</v>
      </c>
      <c r="F54" s="41">
        <v>1030</v>
      </c>
      <c r="G54" s="41">
        <v>54</v>
      </c>
      <c r="H54" s="41">
        <v>2401</v>
      </c>
      <c r="I54" s="41">
        <v>109</v>
      </c>
      <c r="J54" s="43">
        <v>139</v>
      </c>
      <c r="K54" s="41">
        <v>-5</v>
      </c>
      <c r="L54" s="44">
        <v>5.79E-2</v>
      </c>
      <c r="M54" s="42">
        <v>64</v>
      </c>
      <c r="N54" s="45">
        <v>0.46039999999999998</v>
      </c>
      <c r="O54" s="42">
        <v>44</v>
      </c>
      <c r="P54" s="44">
        <v>0.3165</v>
      </c>
      <c r="Q54" s="38"/>
      <c r="R54" s="38"/>
      <c r="S54" s="39"/>
      <c r="T54" s="39"/>
      <c r="U54" s="39"/>
      <c r="V54" s="39"/>
      <c r="W54" s="39"/>
      <c r="X54" s="39"/>
      <c r="Y54" s="39"/>
      <c r="Z54" s="39"/>
    </row>
    <row r="55" spans="1:26" ht="15.75" thickBot="1" x14ac:dyDescent="0.3">
      <c r="A55" s="40">
        <v>43946</v>
      </c>
      <c r="B55" s="41">
        <v>3780</v>
      </c>
      <c r="C55" s="41">
        <v>173</v>
      </c>
      <c r="D55" s="41">
        <v>185</v>
      </c>
      <c r="E55" s="41">
        <v>9</v>
      </c>
      <c r="F55" s="41">
        <v>1107</v>
      </c>
      <c r="G55" s="41">
        <v>77</v>
      </c>
      <c r="H55" s="41">
        <v>2488</v>
      </c>
      <c r="I55" s="41">
        <v>87</v>
      </c>
      <c r="J55" s="43">
        <v>151</v>
      </c>
      <c r="K55" s="41">
        <v>12</v>
      </c>
      <c r="L55" s="44">
        <v>6.0699999999999997E-2</v>
      </c>
      <c r="M55" s="42">
        <v>63</v>
      </c>
      <c r="N55" s="45">
        <v>0.41720000000000002</v>
      </c>
      <c r="O55" s="42">
        <v>47</v>
      </c>
      <c r="P55" s="44">
        <v>0.31130000000000002</v>
      </c>
      <c r="Q55" s="38"/>
      <c r="R55" s="38"/>
      <c r="S55" s="39"/>
      <c r="T55" s="39"/>
      <c r="U55" s="39"/>
      <c r="V55" s="39"/>
      <c r="W55" s="39"/>
      <c r="X55" s="39"/>
      <c r="Y55" s="39"/>
      <c r="Z55" s="39"/>
    </row>
    <row r="56" spans="1:26" ht="15.75" thickBot="1" x14ac:dyDescent="0.3">
      <c r="A56" s="40">
        <v>43947</v>
      </c>
      <c r="B56" s="41">
        <v>3892</v>
      </c>
      <c r="C56" s="41">
        <v>112</v>
      </c>
      <c r="D56" s="41">
        <v>192</v>
      </c>
      <c r="E56" s="41">
        <v>7</v>
      </c>
      <c r="F56" s="41">
        <v>1140</v>
      </c>
      <c r="G56" s="41">
        <v>33</v>
      </c>
      <c r="H56" s="41">
        <v>2560</v>
      </c>
      <c r="I56" s="41">
        <v>72</v>
      </c>
      <c r="J56" s="43">
        <v>155</v>
      </c>
      <c r="K56" s="41">
        <v>4</v>
      </c>
      <c r="L56" s="44">
        <v>6.0499999999999998E-2</v>
      </c>
      <c r="M56" s="42">
        <v>63</v>
      </c>
      <c r="N56" s="45">
        <v>0.40649999999999997</v>
      </c>
      <c r="O56" s="42">
        <v>50</v>
      </c>
      <c r="P56" s="44">
        <v>0.3226</v>
      </c>
      <c r="Q56" s="38"/>
      <c r="R56" s="38"/>
      <c r="S56" s="39"/>
      <c r="T56" s="39"/>
      <c r="U56" s="39"/>
      <c r="V56" s="39"/>
      <c r="W56" s="39"/>
      <c r="X56" s="39"/>
      <c r="Y56" s="39"/>
      <c r="Z56" s="39"/>
    </row>
    <row r="57" spans="1:26" ht="15.75" thickBot="1" x14ac:dyDescent="0.3">
      <c r="A57" s="40">
        <v>43948</v>
      </c>
      <c r="B57" s="41">
        <v>4003</v>
      </c>
      <c r="C57" s="41">
        <v>111</v>
      </c>
      <c r="D57" s="41">
        <v>197</v>
      </c>
      <c r="E57" s="41">
        <v>5</v>
      </c>
      <c r="F57" s="41">
        <v>1162</v>
      </c>
      <c r="G57" s="41">
        <v>22</v>
      </c>
      <c r="H57" s="41">
        <v>2644</v>
      </c>
      <c r="I57" s="41">
        <v>84</v>
      </c>
      <c r="J57" s="43">
        <v>154</v>
      </c>
      <c r="K57" s="41">
        <v>-1</v>
      </c>
      <c r="L57" s="44">
        <v>5.8200000000000002E-2</v>
      </c>
      <c r="M57" s="42">
        <v>64</v>
      </c>
      <c r="N57" s="45">
        <v>0.41560000000000002</v>
      </c>
      <c r="O57" s="42">
        <v>50</v>
      </c>
      <c r="P57" s="44">
        <v>0.32469999999999999</v>
      </c>
      <c r="Q57" s="38"/>
      <c r="R57" s="38"/>
      <c r="S57" s="39"/>
      <c r="T57" s="39"/>
      <c r="U57" s="39"/>
      <c r="V57" s="39"/>
      <c r="W57" s="39"/>
      <c r="X57" s="39"/>
      <c r="Y57" s="39"/>
      <c r="Z57" s="39"/>
    </row>
    <row r="58" spans="1:26" ht="15.75" thickBot="1" x14ac:dyDescent="0.3">
      <c r="A58" s="40">
        <v>43949</v>
      </c>
      <c r="B58" s="41">
        <v>4127</v>
      </c>
      <c r="C58" s="41">
        <v>124</v>
      </c>
      <c r="D58" s="41">
        <v>207</v>
      </c>
      <c r="E58" s="41">
        <v>10</v>
      </c>
      <c r="F58" s="41">
        <v>1192</v>
      </c>
      <c r="G58" s="41">
        <v>30</v>
      </c>
      <c r="H58" s="41">
        <v>2728</v>
      </c>
      <c r="I58" s="41">
        <v>84</v>
      </c>
      <c r="J58" s="43">
        <v>157</v>
      </c>
      <c r="K58" s="41">
        <v>3</v>
      </c>
      <c r="L58" s="44">
        <v>5.7599999999999998E-2</v>
      </c>
      <c r="M58" s="42">
        <v>64</v>
      </c>
      <c r="N58" s="45">
        <v>0.40760000000000002</v>
      </c>
      <c r="O58" s="42">
        <v>53</v>
      </c>
      <c r="P58" s="44">
        <v>0.33760000000000001</v>
      </c>
      <c r="Q58" s="38"/>
      <c r="R58" s="38"/>
      <c r="S58" s="39"/>
      <c r="T58" s="39"/>
      <c r="U58" s="39"/>
      <c r="V58" s="39"/>
      <c r="W58" s="39"/>
      <c r="X58" s="39"/>
      <c r="Y58" s="39"/>
      <c r="Z58" s="39"/>
    </row>
    <row r="59" spans="1:26" ht="15.75" thickBot="1" x14ac:dyDescent="0.3">
      <c r="A59" s="40">
        <v>43950</v>
      </c>
      <c r="B59" s="41">
        <v>4295</v>
      </c>
      <c r="C59" s="41">
        <v>168</v>
      </c>
      <c r="D59" s="41">
        <v>214</v>
      </c>
      <c r="E59" s="41">
        <v>7</v>
      </c>
      <c r="F59" s="41">
        <v>1256</v>
      </c>
      <c r="G59" s="41">
        <v>64</v>
      </c>
      <c r="H59" s="41">
        <v>2825</v>
      </c>
      <c r="I59" s="41">
        <v>97</v>
      </c>
      <c r="J59" s="43">
        <v>159</v>
      </c>
      <c r="K59" s="41">
        <v>2</v>
      </c>
      <c r="L59" s="44">
        <v>5.6300000000000003E-2</v>
      </c>
      <c r="M59" s="42">
        <v>64</v>
      </c>
      <c r="N59" s="45">
        <v>0.40250000000000002</v>
      </c>
      <c r="O59" s="42">
        <v>57</v>
      </c>
      <c r="P59" s="44">
        <v>0.35849999999999999</v>
      </c>
      <c r="Q59" s="38"/>
      <c r="R59" s="38"/>
      <c r="S59" s="39"/>
      <c r="T59" s="39"/>
      <c r="U59" s="39"/>
      <c r="V59" s="39"/>
      <c r="W59" s="39"/>
      <c r="X59" s="39"/>
      <c r="Y59" s="39"/>
      <c r="Z59" s="39"/>
    </row>
    <row r="60" spans="1:26" ht="15.75" thickBot="1" x14ac:dyDescent="0.3">
      <c r="A60" s="40">
        <v>43951</v>
      </c>
      <c r="B60" s="41">
        <v>4428</v>
      </c>
      <c r="C60" s="41">
        <v>133</v>
      </c>
      <c r="D60" s="41">
        <v>220</v>
      </c>
      <c r="E60" s="41">
        <v>6</v>
      </c>
      <c r="F60" s="41">
        <v>1292</v>
      </c>
      <c r="G60" s="41">
        <v>36</v>
      </c>
      <c r="H60" s="41">
        <v>2916</v>
      </c>
      <c r="I60" s="41">
        <v>91</v>
      </c>
      <c r="J60" s="43">
        <v>164</v>
      </c>
      <c r="K60" s="41">
        <v>5</v>
      </c>
      <c r="L60" s="44">
        <v>5.62E-2</v>
      </c>
      <c r="M60" s="42">
        <v>64</v>
      </c>
      <c r="N60" s="45">
        <v>0.39019999999999999</v>
      </c>
      <c r="O60" s="42">
        <v>58</v>
      </c>
      <c r="P60" s="44">
        <v>0.35370000000000001</v>
      </c>
      <c r="Q60" s="38"/>
      <c r="R60" s="38"/>
      <c r="S60" s="39"/>
      <c r="T60" s="39"/>
      <c r="U60" s="39"/>
      <c r="V60" s="39"/>
      <c r="W60" s="39"/>
      <c r="X60" s="39"/>
      <c r="Y60" s="39"/>
      <c r="Z60" s="39"/>
    </row>
    <row r="61" spans="1:26" ht="15.75" thickBot="1" x14ac:dyDescent="0.3">
      <c r="A61" s="40">
        <v>43952</v>
      </c>
      <c r="B61" s="41">
        <v>4532</v>
      </c>
      <c r="C61" s="41">
        <v>104</v>
      </c>
      <c r="D61" s="41">
        <v>229</v>
      </c>
      <c r="E61" s="41">
        <v>9</v>
      </c>
      <c r="F61" s="41">
        <v>1320</v>
      </c>
      <c r="G61" s="41">
        <v>62</v>
      </c>
      <c r="H61" s="41">
        <v>2983</v>
      </c>
      <c r="I61" s="41">
        <v>67</v>
      </c>
      <c r="J61" s="43">
        <v>161</v>
      </c>
      <c r="K61" s="41">
        <v>-3</v>
      </c>
      <c r="L61" s="44">
        <v>5.3999999999999999E-2</v>
      </c>
      <c r="M61" s="41">
        <v>64</v>
      </c>
      <c r="N61" s="45">
        <v>0.39750000000000002</v>
      </c>
      <c r="O61" s="41">
        <v>57</v>
      </c>
      <c r="P61" s="44">
        <v>0.35399999999999998</v>
      </c>
      <c r="Q61" s="38"/>
      <c r="R61" s="38"/>
      <c r="S61" s="39"/>
      <c r="T61" s="39"/>
      <c r="U61" s="39"/>
      <c r="V61" s="39"/>
      <c r="W61" s="39"/>
      <c r="X61" s="39"/>
      <c r="Y61" s="39"/>
      <c r="Z61" s="39"/>
    </row>
    <row r="62" spans="1:26" ht="15.75" thickBot="1" x14ac:dyDescent="0.3">
      <c r="A62" s="40">
        <v>43953</v>
      </c>
      <c r="B62" s="41">
        <v>4681</v>
      </c>
      <c r="C62" s="41">
        <v>149</v>
      </c>
      <c r="D62" s="41">
        <v>237</v>
      </c>
      <c r="E62" s="41">
        <v>8</v>
      </c>
      <c r="F62" s="41">
        <v>1354</v>
      </c>
      <c r="G62" s="41">
        <v>34</v>
      </c>
      <c r="H62" s="41">
        <v>3090</v>
      </c>
      <c r="I62" s="41">
        <v>107</v>
      </c>
      <c r="J62" s="43">
        <v>146</v>
      </c>
      <c r="K62" s="41">
        <v>-15</v>
      </c>
      <c r="L62" s="44">
        <v>4.7199999999999999E-2</v>
      </c>
      <c r="M62" s="42">
        <v>48</v>
      </c>
      <c r="N62" s="45">
        <v>0.32879999999999998</v>
      </c>
      <c r="O62" s="42">
        <v>58</v>
      </c>
      <c r="P62" s="44">
        <v>0.39729999999999999</v>
      </c>
      <c r="Q62" s="38"/>
      <c r="R62" s="38"/>
      <c r="S62" s="39"/>
      <c r="T62" s="39"/>
      <c r="U62" s="39"/>
      <c r="V62" s="39"/>
      <c r="W62" s="39"/>
      <c r="X62" s="39"/>
      <c r="Y62" s="39"/>
      <c r="Z62" s="39"/>
    </row>
    <row r="63" spans="1:26" ht="15.75" thickBot="1" x14ac:dyDescent="0.3">
      <c r="A63" s="40">
        <v>43954</v>
      </c>
      <c r="B63" s="41">
        <v>4783</v>
      </c>
      <c r="C63" s="41">
        <v>102</v>
      </c>
      <c r="D63" s="41">
        <v>246</v>
      </c>
      <c r="E63" s="41">
        <v>9</v>
      </c>
      <c r="F63" s="41">
        <v>1442</v>
      </c>
      <c r="G63" s="41">
        <v>88</v>
      </c>
      <c r="H63" s="41">
        <v>3095</v>
      </c>
      <c r="I63" s="41">
        <v>5</v>
      </c>
      <c r="J63" s="43">
        <v>148</v>
      </c>
      <c r="K63" s="41">
        <v>2</v>
      </c>
      <c r="L63" s="44">
        <v>4.7800000000000002E-2</v>
      </c>
      <c r="M63" s="42">
        <v>48</v>
      </c>
      <c r="N63" s="45">
        <v>0.32429999999999998</v>
      </c>
      <c r="O63" s="42">
        <v>60</v>
      </c>
      <c r="P63" s="44">
        <v>0.40539999999999998</v>
      </c>
      <c r="Q63" s="38"/>
      <c r="R63" s="38"/>
      <c r="S63" s="39"/>
      <c r="T63" s="39"/>
      <c r="U63" s="39"/>
      <c r="V63" s="39"/>
      <c r="W63" s="39"/>
      <c r="X63" s="39"/>
      <c r="Y63" s="39"/>
      <c r="Z63" s="39"/>
    </row>
    <row r="64" spans="1:26" ht="15.75" thickBot="1" x14ac:dyDescent="0.3">
      <c r="A64" s="40">
        <v>43955</v>
      </c>
      <c r="B64" s="41">
        <v>4886</v>
      </c>
      <c r="C64" s="41">
        <v>103</v>
      </c>
      <c r="D64" s="41">
        <v>260</v>
      </c>
      <c r="E64" s="41">
        <v>14</v>
      </c>
      <c r="F64" s="41">
        <v>1472</v>
      </c>
      <c r="G64" s="41">
        <v>30</v>
      </c>
      <c r="H64" s="41">
        <v>3154</v>
      </c>
      <c r="I64" s="41">
        <v>59</v>
      </c>
      <c r="J64" s="43">
        <v>143</v>
      </c>
      <c r="K64" s="41">
        <v>-5</v>
      </c>
      <c r="L64" s="44">
        <v>4.53E-2</v>
      </c>
      <c r="M64" s="42">
        <v>48</v>
      </c>
      <c r="N64" s="45">
        <v>0.3357</v>
      </c>
      <c r="O64" s="42">
        <v>58</v>
      </c>
      <c r="P64" s="44">
        <v>0.40560000000000002</v>
      </c>
      <c r="Q64" s="38"/>
      <c r="R64" s="38"/>
      <c r="S64" s="39"/>
      <c r="T64" s="39"/>
      <c r="U64" s="39"/>
      <c r="V64" s="39"/>
      <c r="W64" s="39"/>
      <c r="X64" s="39"/>
      <c r="Y64" s="39"/>
      <c r="Z64" s="39"/>
    </row>
    <row r="65" spans="1:26" ht="15.75" thickBot="1" x14ac:dyDescent="0.3">
      <c r="A65" s="40">
        <v>43956</v>
      </c>
      <c r="B65" s="41">
        <v>5020</v>
      </c>
      <c r="C65" s="41">
        <v>134</v>
      </c>
      <c r="D65" s="41">
        <v>264</v>
      </c>
      <c r="E65" s="41">
        <v>4</v>
      </c>
      <c r="F65" s="46">
        <v>1524</v>
      </c>
      <c r="G65" s="41">
        <v>52</v>
      </c>
      <c r="H65" s="41">
        <v>3232</v>
      </c>
      <c r="I65" s="41">
        <v>78</v>
      </c>
      <c r="J65" s="43">
        <v>151</v>
      </c>
      <c r="K65" s="41">
        <v>8</v>
      </c>
      <c r="L65" s="44">
        <v>4.6699999999999998E-2</v>
      </c>
      <c r="M65" s="42">
        <v>50</v>
      </c>
      <c r="N65" s="45">
        <v>0.33110000000000001</v>
      </c>
      <c r="O65" s="42">
        <v>61</v>
      </c>
      <c r="P65" s="44">
        <v>0.40400000000000003</v>
      </c>
      <c r="Q65" s="38"/>
      <c r="R65" s="38"/>
      <c r="S65" s="39"/>
      <c r="T65" s="39"/>
      <c r="U65" s="39"/>
      <c r="V65" s="39"/>
      <c r="W65" s="39"/>
      <c r="X65" s="39"/>
      <c r="Y65" s="39"/>
      <c r="Z65" s="39"/>
    </row>
    <row r="66" spans="1:26" ht="15.75" thickBot="1" x14ac:dyDescent="0.3">
      <c r="A66" s="40">
        <v>43957</v>
      </c>
      <c r="B66" s="41">
        <v>5208</v>
      </c>
      <c r="C66" s="41">
        <v>188</v>
      </c>
      <c r="D66" s="41">
        <v>273</v>
      </c>
      <c r="E66" s="41">
        <v>9</v>
      </c>
      <c r="F66" s="41">
        <v>1601</v>
      </c>
      <c r="G66" s="41">
        <v>77</v>
      </c>
      <c r="H66" s="41">
        <v>3334</v>
      </c>
      <c r="I66" s="41">
        <v>102</v>
      </c>
      <c r="J66" s="43">
        <v>155</v>
      </c>
      <c r="K66" s="41">
        <v>4</v>
      </c>
      <c r="L66" s="44">
        <v>4.65E-2</v>
      </c>
      <c r="M66" s="42">
        <v>51</v>
      </c>
      <c r="N66" s="45">
        <v>0.32900000000000001</v>
      </c>
      <c r="O66" s="42">
        <v>61</v>
      </c>
      <c r="P66" s="44">
        <v>0.39350000000000002</v>
      </c>
      <c r="Q66" s="38"/>
      <c r="R66" s="38"/>
      <c r="S66" s="39"/>
      <c r="T66" s="39"/>
      <c r="U66" s="39"/>
      <c r="V66" s="39"/>
      <c r="W66" s="39"/>
      <c r="X66" s="39"/>
      <c r="Y66" s="39"/>
      <c r="Z66" s="39"/>
    </row>
    <row r="67" spans="1:26" ht="15.75" thickBot="1" x14ac:dyDescent="0.3">
      <c r="A67" s="40">
        <v>43958</v>
      </c>
      <c r="B67" s="41">
        <v>5371</v>
      </c>
      <c r="C67" s="41">
        <v>163</v>
      </c>
      <c r="D67" s="41">
        <v>282</v>
      </c>
      <c r="E67" s="41">
        <v>9</v>
      </c>
      <c r="F67" s="41">
        <v>1659</v>
      </c>
      <c r="G67" s="41">
        <v>58</v>
      </c>
      <c r="H67" s="41">
        <v>3437</v>
      </c>
      <c r="I67" s="41">
        <v>103</v>
      </c>
      <c r="J67" s="43">
        <v>157</v>
      </c>
      <c r="K67" s="41">
        <v>2</v>
      </c>
      <c r="L67" s="44">
        <v>4.5699999999999998E-2</v>
      </c>
      <c r="M67" s="42">
        <v>56</v>
      </c>
      <c r="N67" s="45">
        <v>0.35670000000000002</v>
      </c>
      <c r="O67" s="42">
        <v>64</v>
      </c>
      <c r="P67" s="44">
        <v>0.40760000000000002</v>
      </c>
      <c r="Q67" s="38"/>
      <c r="R67" s="38"/>
      <c r="S67" s="39"/>
      <c r="T67" s="39"/>
      <c r="U67" s="39"/>
      <c r="V67" s="39"/>
      <c r="W67" s="39"/>
      <c r="X67" s="39"/>
      <c r="Y67" s="39"/>
      <c r="Z67" s="39"/>
    </row>
    <row r="68" spans="1:26" ht="15.75" thickBot="1" x14ac:dyDescent="0.3">
      <c r="A68" s="40">
        <v>43959</v>
      </c>
      <c r="B68" s="41">
        <v>5611</v>
      </c>
      <c r="C68" s="41">
        <v>240</v>
      </c>
      <c r="D68" s="41">
        <v>293</v>
      </c>
      <c r="E68" s="41">
        <v>11</v>
      </c>
      <c r="F68" s="41">
        <v>1728</v>
      </c>
      <c r="G68" s="41">
        <v>69</v>
      </c>
      <c r="H68" s="41">
        <v>3590</v>
      </c>
      <c r="I68" s="41">
        <v>153</v>
      </c>
      <c r="J68" s="43">
        <v>160</v>
      </c>
      <c r="K68" s="41">
        <v>3</v>
      </c>
      <c r="L68" s="44">
        <v>4.4600000000000001E-2</v>
      </c>
      <c r="M68" s="42">
        <v>59</v>
      </c>
      <c r="N68" s="45">
        <v>0.36880000000000002</v>
      </c>
      <c r="O68" s="42">
        <v>64</v>
      </c>
      <c r="P68" s="44">
        <v>0.4</v>
      </c>
      <c r="Q68" s="38"/>
      <c r="R68" s="38"/>
      <c r="S68" s="39"/>
      <c r="T68" s="39"/>
      <c r="U68" s="39"/>
      <c r="V68" s="39"/>
      <c r="W68" s="39"/>
      <c r="X68" s="39"/>
      <c r="Y68" s="39"/>
      <c r="Z68" s="39"/>
    </row>
    <row r="69" spans="1:26" ht="15.75" thickBot="1" x14ac:dyDescent="0.3">
      <c r="A69" s="40">
        <v>43960</v>
      </c>
      <c r="B69" s="41">
        <v>5776</v>
      </c>
      <c r="C69" s="41">
        <v>165</v>
      </c>
      <c r="D69" s="41">
        <v>300</v>
      </c>
      <c r="E69" s="41">
        <v>7</v>
      </c>
      <c r="F69" s="41">
        <v>1757</v>
      </c>
      <c r="G69" s="41">
        <v>29</v>
      </c>
      <c r="H69" s="41">
        <v>3719</v>
      </c>
      <c r="I69" s="41">
        <v>129</v>
      </c>
      <c r="J69" s="43">
        <v>164</v>
      </c>
      <c r="K69" s="41">
        <v>4</v>
      </c>
      <c r="L69" s="44">
        <v>4.41E-2</v>
      </c>
      <c r="M69" s="42">
        <v>58</v>
      </c>
      <c r="N69" s="45">
        <v>0.35370000000000001</v>
      </c>
      <c r="O69" s="42">
        <v>62</v>
      </c>
      <c r="P69" s="44">
        <v>0.378</v>
      </c>
      <c r="Q69" s="38"/>
      <c r="R69" s="38"/>
      <c r="S69" s="39"/>
      <c r="T69" s="39"/>
      <c r="U69" s="39"/>
      <c r="V69" s="39"/>
      <c r="W69" s="39"/>
      <c r="X69" s="39"/>
      <c r="Y69" s="39"/>
      <c r="Z69" s="39"/>
    </row>
    <row r="70" spans="1:26" ht="15.75" thickBot="1" x14ac:dyDescent="0.3">
      <c r="A70" s="40">
        <v>43961</v>
      </c>
      <c r="B70" s="41">
        <v>6034</v>
      </c>
      <c r="C70" s="41">
        <v>258</v>
      </c>
      <c r="D70" s="41">
        <v>305</v>
      </c>
      <c r="E70" s="41">
        <v>5</v>
      </c>
      <c r="F70" s="41">
        <v>1837</v>
      </c>
      <c r="G70" s="41">
        <v>80</v>
      </c>
      <c r="H70" s="41">
        <v>3892</v>
      </c>
      <c r="I70" s="41">
        <v>173</v>
      </c>
      <c r="J70" s="43">
        <v>170</v>
      </c>
      <c r="K70" s="41">
        <v>6</v>
      </c>
      <c r="L70" s="44">
        <v>4.3700000000000003E-2</v>
      </c>
      <c r="M70" s="42">
        <v>62</v>
      </c>
      <c r="N70" s="45">
        <v>0.36470000000000002</v>
      </c>
      <c r="O70" s="42">
        <v>62</v>
      </c>
      <c r="P70" s="44">
        <v>0.36470000000000002</v>
      </c>
      <c r="Q70" s="38"/>
      <c r="R70" s="38"/>
      <c r="S70" s="39"/>
      <c r="T70" s="39"/>
      <c r="U70" s="39"/>
      <c r="V70" s="39"/>
      <c r="W70" s="39"/>
      <c r="X70" s="39"/>
      <c r="Y70" s="39"/>
      <c r="Z70" s="39"/>
    </row>
    <row r="71" spans="1:26" ht="15.75" thickBot="1" x14ac:dyDescent="0.3">
      <c r="A71" s="40">
        <v>43962</v>
      </c>
      <c r="B71" s="41">
        <v>6278</v>
      </c>
      <c r="C71" s="41">
        <v>244</v>
      </c>
      <c r="D71" s="41">
        <v>317</v>
      </c>
      <c r="E71" s="41">
        <v>12</v>
      </c>
      <c r="F71" s="41">
        <v>1862</v>
      </c>
      <c r="G71" s="41">
        <v>25</v>
      </c>
      <c r="H71" s="41">
        <v>4099</v>
      </c>
      <c r="I71" s="41">
        <v>207</v>
      </c>
      <c r="J71" s="43">
        <v>147</v>
      </c>
      <c r="K71" s="41">
        <v>-23</v>
      </c>
      <c r="L71" s="44">
        <v>3.5900000000000001E-2</v>
      </c>
      <c r="M71" s="42">
        <v>63</v>
      </c>
      <c r="N71" s="45">
        <v>0.42859999999999998</v>
      </c>
      <c r="O71" s="42">
        <v>38</v>
      </c>
      <c r="P71" s="44">
        <v>0.25850000000000001</v>
      </c>
      <c r="Q71" s="38"/>
      <c r="R71" s="38"/>
      <c r="S71" s="39"/>
      <c r="T71" s="39"/>
      <c r="U71" s="39"/>
      <c r="V71" s="39"/>
      <c r="W71" s="39"/>
      <c r="X71" s="39"/>
      <c r="Y71" s="39"/>
      <c r="Z71" s="39"/>
    </row>
    <row r="72" spans="1:26" ht="15.75" thickBot="1" x14ac:dyDescent="0.3">
      <c r="A72" s="40">
        <v>43963</v>
      </c>
      <c r="B72" s="41">
        <v>6563</v>
      </c>
      <c r="C72" s="41">
        <v>285</v>
      </c>
      <c r="D72" s="41">
        <v>321</v>
      </c>
      <c r="E72" s="41">
        <v>4</v>
      </c>
      <c r="F72" s="41">
        <v>2266</v>
      </c>
      <c r="G72" s="41">
        <v>404</v>
      </c>
      <c r="H72" s="41">
        <v>3976</v>
      </c>
      <c r="I72" s="41">
        <v>-123</v>
      </c>
      <c r="J72" s="43">
        <v>147</v>
      </c>
      <c r="K72" s="41">
        <v>0</v>
      </c>
      <c r="L72" s="44">
        <v>3.6999999999999998E-2</v>
      </c>
      <c r="M72" s="42">
        <v>67</v>
      </c>
      <c r="N72" s="45">
        <v>0.45579999999999998</v>
      </c>
      <c r="O72" s="42">
        <v>41</v>
      </c>
      <c r="P72" s="44">
        <v>0.27889999999999998</v>
      </c>
      <c r="Q72" s="38"/>
      <c r="R72" s="38"/>
      <c r="S72" s="39"/>
      <c r="T72" s="39"/>
      <c r="U72" s="39"/>
      <c r="V72" s="39"/>
      <c r="W72" s="39"/>
      <c r="X72" s="39"/>
      <c r="Y72" s="39"/>
      <c r="Z72" s="39"/>
    </row>
    <row r="73" spans="1:26" ht="15.75" thickBot="1" x14ac:dyDescent="0.3">
      <c r="A73" s="40">
        <v>43964</v>
      </c>
      <c r="B73" s="41">
        <v>6879</v>
      </c>
      <c r="C73" s="41">
        <v>316</v>
      </c>
      <c r="D73" s="41">
        <v>344</v>
      </c>
      <c r="E73" s="41">
        <v>23</v>
      </c>
      <c r="F73" s="46">
        <v>2385</v>
      </c>
      <c r="G73" s="41">
        <v>119</v>
      </c>
      <c r="H73" s="41">
        <v>4150</v>
      </c>
      <c r="I73" s="41">
        <v>174</v>
      </c>
      <c r="J73" s="43">
        <v>149</v>
      </c>
      <c r="K73" s="41">
        <v>2</v>
      </c>
      <c r="L73" s="44">
        <v>3.5900000000000001E-2</v>
      </c>
      <c r="M73" s="42">
        <v>70</v>
      </c>
      <c r="N73" s="45">
        <v>0.4698</v>
      </c>
      <c r="O73" s="42">
        <v>40</v>
      </c>
      <c r="P73" s="44">
        <v>0.26850000000000002</v>
      </c>
      <c r="Q73" s="38"/>
      <c r="R73" s="38"/>
      <c r="S73" s="39"/>
      <c r="T73" s="39"/>
      <c r="U73" s="39"/>
      <c r="V73" s="39"/>
      <c r="W73" s="39"/>
      <c r="X73" s="39"/>
      <c r="Y73" s="39"/>
      <c r="Z73" s="39"/>
    </row>
    <row r="74" spans="1:26" ht="15.75" thickBot="1" x14ac:dyDescent="0.3">
      <c r="A74" s="40">
        <v>43965</v>
      </c>
      <c r="B74" s="41">
        <v>7134</v>
      </c>
      <c r="C74" s="41">
        <v>255</v>
      </c>
      <c r="D74" s="41">
        <v>353</v>
      </c>
      <c r="E74" s="41">
        <v>9</v>
      </c>
      <c r="F74" s="41">
        <v>2497</v>
      </c>
      <c r="G74" s="41">
        <v>112</v>
      </c>
      <c r="H74" s="41">
        <v>4284</v>
      </c>
      <c r="I74" s="41">
        <v>134</v>
      </c>
      <c r="J74" s="43">
        <v>151</v>
      </c>
      <c r="K74" s="41">
        <v>2</v>
      </c>
      <c r="L74" s="44">
        <v>3.5200000000000002E-2</v>
      </c>
      <c r="M74" s="42">
        <v>73</v>
      </c>
      <c r="N74" s="45">
        <v>0.4834</v>
      </c>
      <c r="O74" s="42">
        <v>40</v>
      </c>
      <c r="P74" s="44">
        <v>0.26490000000000002</v>
      </c>
      <c r="Q74" s="38"/>
      <c r="R74" s="38"/>
      <c r="S74" s="39"/>
      <c r="T74" s="39"/>
      <c r="U74" s="39"/>
      <c r="V74" s="39"/>
      <c r="W74" s="39"/>
      <c r="X74" s="39"/>
      <c r="Y74" s="39"/>
      <c r="Z74" s="39"/>
    </row>
    <row r="75" spans="1:26" ht="15.75" thickBot="1" x14ac:dyDescent="0.3">
      <c r="A75" s="40">
        <v>43966</v>
      </c>
      <c r="B75" s="41">
        <v>7479</v>
      </c>
      <c r="C75" s="41">
        <v>345</v>
      </c>
      <c r="D75" s="41">
        <v>363</v>
      </c>
      <c r="E75" s="41">
        <v>10</v>
      </c>
      <c r="F75" s="41">
        <v>2534</v>
      </c>
      <c r="G75" s="41">
        <v>37</v>
      </c>
      <c r="H75" s="41">
        <v>4582</v>
      </c>
      <c r="I75" s="41">
        <v>298</v>
      </c>
      <c r="J75" s="43">
        <v>154</v>
      </c>
      <c r="K75" s="41">
        <v>3</v>
      </c>
      <c r="L75" s="44">
        <v>3.3599999999999998E-2</v>
      </c>
      <c r="M75" s="42">
        <v>76</v>
      </c>
      <c r="N75" s="45">
        <v>0.49349999999999999</v>
      </c>
      <c r="O75" s="42">
        <v>40</v>
      </c>
      <c r="P75" s="44">
        <v>0.25969999999999999</v>
      </c>
      <c r="Q75" s="38"/>
      <c r="R75" s="38"/>
      <c r="S75" s="39"/>
      <c r="T75" s="39"/>
      <c r="U75" s="39"/>
      <c r="V75" s="39"/>
      <c r="W75" s="39"/>
      <c r="X75" s="39"/>
      <c r="Y75" s="39"/>
      <c r="Z75" s="39"/>
    </row>
    <row r="76" spans="1:26" ht="15.75" thickBot="1" x14ac:dyDescent="0.3">
      <c r="A76" s="40">
        <v>43967</v>
      </c>
      <c r="B76" s="41">
        <v>7805</v>
      </c>
      <c r="C76" s="41">
        <v>326</v>
      </c>
      <c r="D76" s="41">
        <v>366</v>
      </c>
      <c r="E76" s="41">
        <v>3</v>
      </c>
      <c r="F76" s="46">
        <v>2569</v>
      </c>
      <c r="G76" s="41">
        <v>35</v>
      </c>
      <c r="H76" s="41">
        <v>4870</v>
      </c>
      <c r="I76" s="41">
        <v>288</v>
      </c>
      <c r="J76" s="43">
        <v>159</v>
      </c>
      <c r="K76" s="41">
        <v>5</v>
      </c>
      <c r="L76" s="44">
        <v>3.2599999999999997E-2</v>
      </c>
      <c r="M76" s="42">
        <v>83</v>
      </c>
      <c r="N76" s="45">
        <v>0.52200000000000002</v>
      </c>
      <c r="O76" s="42">
        <v>40</v>
      </c>
      <c r="P76" s="44">
        <v>0.25159999999999999</v>
      </c>
      <c r="Q76" s="38"/>
      <c r="R76" s="38"/>
      <c r="S76" s="39"/>
      <c r="T76" s="39"/>
      <c r="U76" s="39"/>
      <c r="V76" s="39"/>
      <c r="W76" s="39"/>
      <c r="X76" s="39"/>
      <c r="Y76" s="39"/>
      <c r="Z76" s="39"/>
    </row>
    <row r="77" spans="1:26" ht="15.75" thickBot="1" x14ac:dyDescent="0.3">
      <c r="A77" s="40">
        <v>43968</v>
      </c>
      <c r="B77" s="41">
        <v>8068</v>
      </c>
      <c r="C77" s="41">
        <v>263</v>
      </c>
      <c r="D77" s="41">
        <v>374</v>
      </c>
      <c r="E77" s="41">
        <v>8</v>
      </c>
      <c r="F77" s="46">
        <v>2625</v>
      </c>
      <c r="G77" s="41">
        <v>56</v>
      </c>
      <c r="H77" s="41">
        <v>5069</v>
      </c>
      <c r="I77" s="41">
        <v>199</v>
      </c>
      <c r="J77" s="43">
        <v>156</v>
      </c>
      <c r="K77" s="41">
        <v>-3</v>
      </c>
      <c r="L77" s="44">
        <v>3.0800000000000001E-2</v>
      </c>
      <c r="M77" s="42">
        <v>81</v>
      </c>
      <c r="N77" s="45">
        <v>0.51919999999999999</v>
      </c>
      <c r="O77" s="42">
        <v>40</v>
      </c>
      <c r="P77" s="44">
        <v>0.25640000000000002</v>
      </c>
      <c r="Q77" s="38"/>
      <c r="R77" s="38"/>
      <c r="S77" s="39"/>
      <c r="T77" s="39"/>
      <c r="U77" s="39"/>
      <c r="V77" s="39"/>
      <c r="W77" s="39"/>
      <c r="X77" s="39"/>
      <c r="Y77" s="39"/>
      <c r="Z77" s="39"/>
    </row>
    <row r="78" spans="1:26" ht="15.75" thickBot="1" x14ac:dyDescent="0.3">
      <c r="A78" s="40">
        <v>43969</v>
      </c>
      <c r="B78" s="41">
        <v>8371</v>
      </c>
      <c r="C78" s="41">
        <v>303</v>
      </c>
      <c r="D78" s="41">
        <v>382</v>
      </c>
      <c r="E78" s="41">
        <v>8</v>
      </c>
      <c r="F78" s="46">
        <v>2872</v>
      </c>
      <c r="G78" s="41">
        <v>247</v>
      </c>
      <c r="H78" s="41">
        <v>5117</v>
      </c>
      <c r="I78" s="41">
        <v>48</v>
      </c>
      <c r="J78" s="43">
        <v>161</v>
      </c>
      <c r="K78" s="41">
        <v>5</v>
      </c>
      <c r="L78" s="44">
        <v>3.15E-2</v>
      </c>
      <c r="M78" s="42">
        <v>83</v>
      </c>
      <c r="N78" s="45">
        <v>0.51549999999999996</v>
      </c>
      <c r="O78" s="42">
        <v>40</v>
      </c>
      <c r="P78" s="44">
        <v>0.24840000000000001</v>
      </c>
      <c r="Q78" s="38"/>
      <c r="R78" s="38"/>
      <c r="S78" s="39"/>
      <c r="T78" s="39"/>
      <c r="U78" s="39"/>
      <c r="V78" s="39"/>
      <c r="W78" s="39"/>
      <c r="X78" s="39"/>
      <c r="Y78" s="39"/>
      <c r="Z78" s="39"/>
    </row>
    <row r="79" spans="1:26" ht="15.75" thickBot="1" x14ac:dyDescent="0.3">
      <c r="A79" s="40">
        <v>43970</v>
      </c>
      <c r="B79" s="41">
        <v>8809</v>
      </c>
      <c r="C79" s="41">
        <v>438</v>
      </c>
      <c r="D79" s="41">
        <v>393</v>
      </c>
      <c r="E79" s="41">
        <v>11</v>
      </c>
      <c r="F79" s="46">
        <v>2933</v>
      </c>
      <c r="G79" s="41">
        <v>61</v>
      </c>
      <c r="H79" s="41">
        <v>5483</v>
      </c>
      <c r="I79" s="41">
        <v>366</v>
      </c>
      <c r="J79" s="43">
        <v>171</v>
      </c>
      <c r="K79" s="41">
        <v>10</v>
      </c>
      <c r="L79" s="44">
        <v>3.1199999999999999E-2</v>
      </c>
      <c r="M79" s="42">
        <v>98</v>
      </c>
      <c r="N79" s="45">
        <v>0.57310000000000005</v>
      </c>
      <c r="O79" s="42">
        <v>40</v>
      </c>
      <c r="P79" s="44">
        <v>0.2339</v>
      </c>
      <c r="Q79" s="38"/>
      <c r="R79" s="38"/>
      <c r="S79" s="39"/>
      <c r="T79" s="39"/>
      <c r="U79" s="39"/>
      <c r="V79" s="39"/>
      <c r="W79" s="39"/>
      <c r="X79" s="39"/>
      <c r="Y79" s="39"/>
      <c r="Z79" s="39"/>
    </row>
    <row r="80" spans="1:26" ht="15.75" thickBot="1" x14ac:dyDescent="0.3">
      <c r="A80" s="40">
        <v>43971</v>
      </c>
      <c r="B80" s="41">
        <v>9283</v>
      </c>
      <c r="C80" s="41">
        <v>474</v>
      </c>
      <c r="D80" s="41">
        <v>403</v>
      </c>
      <c r="E80" s="41">
        <v>10</v>
      </c>
      <c r="F80" s="46">
        <v>3032</v>
      </c>
      <c r="G80" s="41">
        <v>99</v>
      </c>
      <c r="H80" s="41">
        <v>5848</v>
      </c>
      <c r="I80" s="41">
        <v>365</v>
      </c>
      <c r="J80" s="43">
        <v>172</v>
      </c>
      <c r="K80" s="41">
        <v>1</v>
      </c>
      <c r="L80" s="44">
        <v>2.9399999999999999E-2</v>
      </c>
      <c r="M80" s="42">
        <v>98</v>
      </c>
      <c r="N80" s="45">
        <v>0.56979999999999997</v>
      </c>
      <c r="O80" s="42">
        <v>40</v>
      </c>
      <c r="P80" s="44">
        <v>0.2326</v>
      </c>
      <c r="Q80" s="38"/>
      <c r="R80" s="38"/>
      <c r="S80" s="39"/>
      <c r="T80" s="39"/>
      <c r="U80" s="39"/>
      <c r="V80" s="39"/>
      <c r="W80" s="39"/>
      <c r="X80" s="39"/>
      <c r="Y80" s="39"/>
      <c r="Z80" s="39"/>
    </row>
    <row r="81" spans="1:26" ht="15.75" thickBot="1" x14ac:dyDescent="0.3">
      <c r="A81" s="40">
        <v>43972</v>
      </c>
      <c r="B81" s="41">
        <v>9931</v>
      </c>
      <c r="C81" s="41">
        <v>648</v>
      </c>
      <c r="D81" s="41">
        <v>416</v>
      </c>
      <c r="E81" s="41">
        <v>13</v>
      </c>
      <c r="F81" s="46">
        <v>3062</v>
      </c>
      <c r="G81" s="41">
        <v>30</v>
      </c>
      <c r="H81" s="41">
        <v>6453</v>
      </c>
      <c r="I81" s="41">
        <v>605</v>
      </c>
      <c r="J81" s="43">
        <v>173</v>
      </c>
      <c r="K81" s="41">
        <v>1</v>
      </c>
      <c r="L81" s="44">
        <v>2.6800000000000001E-2</v>
      </c>
      <c r="M81" s="42">
        <v>102</v>
      </c>
      <c r="N81" s="45">
        <v>0.58960000000000001</v>
      </c>
      <c r="O81" s="42">
        <v>40</v>
      </c>
      <c r="P81" s="44">
        <v>0.23119999999999999</v>
      </c>
      <c r="Q81" s="38"/>
      <c r="R81" s="38"/>
      <c r="S81" s="39"/>
      <c r="T81" s="39"/>
      <c r="U81" s="39"/>
      <c r="V81" s="39"/>
      <c r="W81" s="39"/>
      <c r="X81" s="39"/>
      <c r="Y81" s="39"/>
      <c r="Z81" s="39"/>
    </row>
    <row r="82" spans="1:26" ht="15.75" thickBot="1" x14ac:dyDescent="0.3">
      <c r="A82" s="40">
        <v>43973</v>
      </c>
      <c r="B82" s="41">
        <v>10649</v>
      </c>
      <c r="C82" s="41">
        <v>718</v>
      </c>
      <c r="D82" s="41">
        <v>433</v>
      </c>
      <c r="E82" s="41">
        <v>17</v>
      </c>
      <c r="F82" s="46">
        <v>3530</v>
      </c>
      <c r="G82" s="41">
        <v>468</v>
      </c>
      <c r="H82" s="41">
        <v>6686</v>
      </c>
      <c r="I82" s="41">
        <v>233</v>
      </c>
      <c r="J82" s="43">
        <v>181</v>
      </c>
      <c r="K82" s="41">
        <v>8</v>
      </c>
      <c r="L82" s="44">
        <v>2.7099999999999999E-2</v>
      </c>
      <c r="M82" s="42">
        <v>102</v>
      </c>
      <c r="N82" s="45">
        <v>0.5635</v>
      </c>
      <c r="O82" s="42">
        <v>49</v>
      </c>
      <c r="P82" s="44">
        <v>0.2707</v>
      </c>
      <c r="Q82" s="38"/>
      <c r="R82" s="38"/>
      <c r="S82" s="39"/>
      <c r="T82" s="39"/>
      <c r="U82" s="39"/>
      <c r="V82" s="39"/>
      <c r="W82" s="39"/>
      <c r="X82" s="39"/>
      <c r="Y82" s="39"/>
      <c r="Z82" s="39"/>
    </row>
    <row r="83" spans="1:26" ht="15.75" thickBot="1" x14ac:dyDescent="0.3">
      <c r="A83" s="40">
        <v>43974</v>
      </c>
      <c r="B83" s="41">
        <v>11353</v>
      </c>
      <c r="C83" s="41">
        <v>704</v>
      </c>
      <c r="D83" s="41">
        <v>445</v>
      </c>
      <c r="E83" s="41">
        <v>12</v>
      </c>
      <c r="F83" s="46">
        <v>3732</v>
      </c>
      <c r="G83" s="41">
        <v>202</v>
      </c>
      <c r="H83" s="41">
        <v>7176</v>
      </c>
      <c r="I83" s="41">
        <v>490</v>
      </c>
      <c r="J83" s="43">
        <v>181</v>
      </c>
      <c r="K83" s="41">
        <v>0</v>
      </c>
      <c r="L83" s="44">
        <v>2.52E-2</v>
      </c>
      <c r="M83" s="42">
        <v>120</v>
      </c>
      <c r="N83" s="45">
        <v>0.66300000000000003</v>
      </c>
      <c r="O83" s="42">
        <v>44</v>
      </c>
      <c r="P83" s="44">
        <v>0.24310000000000001</v>
      </c>
      <c r="Q83" s="38"/>
      <c r="R83" s="38"/>
      <c r="S83" s="39"/>
      <c r="T83" s="39"/>
      <c r="U83" s="39"/>
      <c r="V83" s="39"/>
      <c r="W83" s="39"/>
      <c r="X83" s="39"/>
      <c r="Y83" s="39"/>
      <c r="Z83" s="39"/>
    </row>
    <row r="84" spans="1:26" ht="15.75" thickBot="1" x14ac:dyDescent="0.3">
      <c r="A84" s="40">
        <v>43975</v>
      </c>
      <c r="B84" s="41">
        <v>12076</v>
      </c>
      <c r="C84" s="41">
        <v>723</v>
      </c>
      <c r="D84" s="41">
        <v>452</v>
      </c>
      <c r="E84" s="41">
        <v>7</v>
      </c>
      <c r="F84" s="46">
        <v>3999</v>
      </c>
      <c r="G84" s="41">
        <v>267</v>
      </c>
      <c r="H84" s="41">
        <v>7625</v>
      </c>
      <c r="I84" s="41">
        <v>449</v>
      </c>
      <c r="J84" s="43">
        <v>203</v>
      </c>
      <c r="K84" s="41">
        <v>22</v>
      </c>
      <c r="L84" s="44">
        <v>2.6599999999999999E-2</v>
      </c>
      <c r="M84" s="42">
        <v>123</v>
      </c>
      <c r="N84" s="45">
        <v>0.60589999999999999</v>
      </c>
      <c r="O84" s="42">
        <v>44</v>
      </c>
      <c r="P84" s="44">
        <v>0.2167</v>
      </c>
      <c r="Q84" s="38"/>
      <c r="R84" s="38"/>
      <c r="S84" s="39"/>
      <c r="T84" s="39"/>
      <c r="U84" s="39"/>
      <c r="V84" s="39"/>
      <c r="W84" s="39"/>
      <c r="X84" s="39"/>
      <c r="Y84" s="39"/>
      <c r="Z84" s="39"/>
    </row>
    <row r="85" spans="1:26" ht="15.75" thickBot="1" x14ac:dyDescent="0.3">
      <c r="A85" s="40">
        <v>43976</v>
      </c>
      <c r="B85" s="41">
        <v>12628</v>
      </c>
      <c r="C85" s="41">
        <v>552</v>
      </c>
      <c r="D85" s="41">
        <v>467</v>
      </c>
      <c r="E85" s="41">
        <v>15</v>
      </c>
      <c r="F85" s="46">
        <v>4167</v>
      </c>
      <c r="G85" s="41">
        <v>168</v>
      </c>
      <c r="H85" s="41">
        <v>7994</v>
      </c>
      <c r="I85" s="41">
        <v>369</v>
      </c>
      <c r="J85" s="43">
        <v>250</v>
      </c>
      <c r="K85" s="41">
        <v>47</v>
      </c>
      <c r="L85" s="44">
        <v>3.1300000000000001E-2</v>
      </c>
      <c r="M85" s="42">
        <v>127</v>
      </c>
      <c r="N85" s="45">
        <v>0.50800000000000001</v>
      </c>
      <c r="O85" s="42">
        <v>88</v>
      </c>
      <c r="P85" s="44">
        <v>0.35199999999999998</v>
      </c>
      <c r="Q85" s="38"/>
      <c r="R85" s="38"/>
      <c r="S85" s="39"/>
      <c r="T85" s="39"/>
      <c r="U85" s="39"/>
      <c r="V85" s="39"/>
      <c r="W85" s="39"/>
      <c r="X85" s="39"/>
      <c r="Y85" s="39"/>
      <c r="Z85" s="39"/>
    </row>
    <row r="86" spans="1:26" ht="15.75" thickBot="1" x14ac:dyDescent="0.3">
      <c r="A86" s="40">
        <v>43977</v>
      </c>
      <c r="B86" s="41">
        <v>13227</v>
      </c>
      <c r="C86" s="41">
        <v>599</v>
      </c>
      <c r="D86" s="41">
        <v>490</v>
      </c>
      <c r="E86" s="41">
        <v>23</v>
      </c>
      <c r="F86" s="46">
        <v>4349</v>
      </c>
      <c r="G86" s="41">
        <v>182</v>
      </c>
      <c r="H86" s="41">
        <v>8388</v>
      </c>
      <c r="I86" s="41">
        <v>394</v>
      </c>
      <c r="J86" s="43">
        <v>254</v>
      </c>
      <c r="K86" s="41">
        <v>4</v>
      </c>
      <c r="L86" s="44">
        <v>3.0300000000000001E-2</v>
      </c>
      <c r="M86" s="42">
        <v>135</v>
      </c>
      <c r="N86" s="45">
        <v>0.53149999999999997</v>
      </c>
      <c r="O86" s="42">
        <v>88</v>
      </c>
      <c r="P86" s="44">
        <v>0.34649999999999997</v>
      </c>
      <c r="Q86" s="38"/>
      <c r="R86" s="38"/>
      <c r="S86" s="39"/>
      <c r="T86" s="39"/>
      <c r="U86" s="39"/>
      <c r="V86" s="39"/>
      <c r="W86" s="39"/>
      <c r="X86" s="39"/>
      <c r="Y86" s="39"/>
      <c r="Z86" s="39"/>
    </row>
    <row r="87" spans="1:26" ht="15.75" thickBot="1" x14ac:dyDescent="0.3">
      <c r="A87" s="40">
        <v>43978</v>
      </c>
      <c r="B87" s="41">
        <v>13933</v>
      </c>
      <c r="C87" s="41">
        <v>706</v>
      </c>
      <c r="D87" s="41">
        <v>500</v>
      </c>
      <c r="E87" s="41">
        <v>10</v>
      </c>
      <c r="F87" s="46">
        <v>4617</v>
      </c>
      <c r="G87" s="41">
        <v>268</v>
      </c>
      <c r="H87" s="41">
        <v>8816</v>
      </c>
      <c r="I87" s="41">
        <v>428</v>
      </c>
      <c r="J87" s="43">
        <v>259</v>
      </c>
      <c r="K87" s="41">
        <v>5</v>
      </c>
      <c r="L87" s="44">
        <v>2.9399999999999999E-2</v>
      </c>
      <c r="M87" s="42">
        <v>140</v>
      </c>
      <c r="N87" s="45">
        <v>0.54049999999999998</v>
      </c>
      <c r="O87" s="42">
        <v>88</v>
      </c>
      <c r="P87" s="44">
        <v>0.33979999999999999</v>
      </c>
      <c r="Q87" s="38"/>
      <c r="R87" s="38"/>
      <c r="S87" s="39"/>
      <c r="T87" s="39"/>
      <c r="U87" s="39"/>
      <c r="V87" s="39"/>
      <c r="W87" s="39"/>
      <c r="X87" s="39"/>
      <c r="Y87" s="39"/>
      <c r="Z87" s="39"/>
    </row>
    <row r="88" spans="1:26" ht="15.75" thickBot="1" x14ac:dyDescent="0.3">
      <c r="A88" s="40">
        <v>43979</v>
      </c>
      <c r="B88" s="41">
        <v>14702</v>
      </c>
      <c r="C88" s="41">
        <v>769</v>
      </c>
      <c r="D88" s="41">
        <v>508</v>
      </c>
      <c r="E88" s="41">
        <v>8</v>
      </c>
      <c r="F88" s="46">
        <v>4788</v>
      </c>
      <c r="G88" s="41">
        <v>171</v>
      </c>
      <c r="H88" s="41">
        <v>9406</v>
      </c>
      <c r="I88" s="41">
        <v>590</v>
      </c>
      <c r="J88" s="43">
        <v>244</v>
      </c>
      <c r="K88" s="41">
        <v>-15</v>
      </c>
      <c r="L88" s="44">
        <v>2.5899999999999999E-2</v>
      </c>
      <c r="M88" s="42">
        <v>145</v>
      </c>
      <c r="N88" s="45">
        <v>0.59430000000000005</v>
      </c>
      <c r="O88" s="42">
        <v>78</v>
      </c>
      <c r="P88" s="44">
        <v>0.31969999999999998</v>
      </c>
      <c r="Q88" s="38"/>
      <c r="R88" s="38"/>
      <c r="S88" s="39"/>
      <c r="T88" s="39"/>
      <c r="U88" s="39"/>
      <c r="V88" s="39"/>
      <c r="W88" s="39"/>
      <c r="X88" s="39"/>
      <c r="Y88" s="39"/>
      <c r="Z88" s="39"/>
    </row>
    <row r="89" spans="1:26" ht="15.75" thickBot="1" x14ac:dyDescent="0.3">
      <c r="A89" s="40">
        <v>43980</v>
      </c>
      <c r="B89" s="41">
        <v>15419</v>
      </c>
      <c r="C89" s="41">
        <v>717</v>
      </c>
      <c r="D89" s="41">
        <v>520</v>
      </c>
      <c r="E89" s="41">
        <v>12</v>
      </c>
      <c r="F89" s="46">
        <v>5100</v>
      </c>
      <c r="G89" s="41">
        <v>312</v>
      </c>
      <c r="H89" s="41">
        <v>9799</v>
      </c>
      <c r="I89" s="41">
        <v>393</v>
      </c>
      <c r="J89" s="43">
        <v>256</v>
      </c>
      <c r="K89" s="41">
        <v>12</v>
      </c>
      <c r="L89" s="44">
        <v>2.6100000000000002E-2</v>
      </c>
      <c r="M89" s="42">
        <v>152</v>
      </c>
      <c r="N89" s="45">
        <v>0.59379999999999999</v>
      </c>
      <c r="O89" s="42">
        <v>86</v>
      </c>
      <c r="P89" s="44">
        <v>0.33589999999999998</v>
      </c>
      <c r="Q89" s="38"/>
      <c r="R89" s="38"/>
      <c r="S89" s="39"/>
      <c r="T89" s="39"/>
      <c r="U89" s="39"/>
      <c r="V89" s="39"/>
      <c r="W89" s="39"/>
      <c r="X89" s="39"/>
      <c r="Y89" s="39"/>
      <c r="Z89" s="39"/>
    </row>
    <row r="90" spans="1:26" ht="15.75" thickBot="1" x14ac:dyDescent="0.3">
      <c r="A90" s="40">
        <v>43981</v>
      </c>
      <c r="B90" s="41">
        <v>16214</v>
      </c>
      <c r="C90" s="41">
        <v>795</v>
      </c>
      <c r="D90" s="41">
        <v>528</v>
      </c>
      <c r="E90" s="41">
        <v>8</v>
      </c>
      <c r="F90" s="46">
        <v>5336</v>
      </c>
      <c r="G90" s="41">
        <v>236</v>
      </c>
      <c r="H90" s="41">
        <v>10350</v>
      </c>
      <c r="I90" s="41">
        <v>551</v>
      </c>
      <c r="J90" s="43">
        <v>272</v>
      </c>
      <c r="K90" s="41">
        <v>16</v>
      </c>
      <c r="L90" s="44">
        <v>2.63E-2</v>
      </c>
      <c r="M90" s="42">
        <v>158</v>
      </c>
      <c r="N90" s="45">
        <v>0.58089999999999997</v>
      </c>
      <c r="O90" s="42">
        <v>86</v>
      </c>
      <c r="P90" s="44">
        <v>0.31619999999999998</v>
      </c>
      <c r="Q90" s="38"/>
      <c r="R90" s="38"/>
      <c r="S90" s="39"/>
      <c r="T90" s="39"/>
      <c r="U90" s="39"/>
      <c r="V90" s="39"/>
      <c r="W90" s="39"/>
      <c r="X90" s="39"/>
      <c r="Y90" s="39"/>
      <c r="Z90" s="39"/>
    </row>
    <row r="91" spans="1:26" ht="15.75" thickBot="1" x14ac:dyDescent="0.3">
      <c r="A91" s="40">
        <v>43982</v>
      </c>
      <c r="B91" s="41">
        <v>16851</v>
      </c>
      <c r="C91" s="41">
        <v>637</v>
      </c>
      <c r="D91" s="41">
        <v>539</v>
      </c>
      <c r="E91" s="41">
        <v>11</v>
      </c>
      <c r="F91" s="46">
        <v>5521</v>
      </c>
      <c r="G91" s="41">
        <v>185</v>
      </c>
      <c r="H91" s="41">
        <v>10791</v>
      </c>
      <c r="I91" s="41">
        <v>441</v>
      </c>
      <c r="J91" s="43">
        <v>271</v>
      </c>
      <c r="K91" s="41">
        <v>-1</v>
      </c>
      <c r="L91" s="44">
        <v>2.5100000000000001E-2</v>
      </c>
      <c r="M91" s="42">
        <v>159</v>
      </c>
      <c r="N91" s="45">
        <v>0.5867</v>
      </c>
      <c r="O91" s="41">
        <v>90</v>
      </c>
      <c r="P91" s="44">
        <v>0.33210000000000001</v>
      </c>
      <c r="Q91" s="38"/>
      <c r="R91" s="38"/>
      <c r="S91" s="39"/>
      <c r="T91" s="39"/>
      <c r="U91" s="39"/>
      <c r="V91" s="39"/>
      <c r="W91" s="39"/>
      <c r="X91" s="39"/>
      <c r="Y91" s="39"/>
      <c r="Z91" s="39"/>
    </row>
    <row r="92" spans="1:26" ht="15.75" thickBot="1" x14ac:dyDescent="0.3">
      <c r="A92" s="40">
        <v>43983</v>
      </c>
      <c r="B92" s="41">
        <v>17415</v>
      </c>
      <c r="C92" s="41">
        <v>564</v>
      </c>
      <c r="D92" s="41">
        <v>556</v>
      </c>
      <c r="E92" s="41">
        <v>17</v>
      </c>
      <c r="F92" s="46">
        <v>5709</v>
      </c>
      <c r="G92" s="41">
        <v>188</v>
      </c>
      <c r="H92" s="41">
        <v>11150</v>
      </c>
      <c r="I92" s="41">
        <v>359</v>
      </c>
      <c r="J92" s="43">
        <v>288</v>
      </c>
      <c r="K92" s="41">
        <v>17</v>
      </c>
      <c r="L92" s="44">
        <v>2.58E-2</v>
      </c>
      <c r="M92" s="42">
        <v>159</v>
      </c>
      <c r="N92" s="45">
        <v>0.55210000000000004</v>
      </c>
      <c r="O92" s="42">
        <v>97</v>
      </c>
      <c r="P92" s="44">
        <v>0.33679999999999999</v>
      </c>
      <c r="Q92" s="38"/>
      <c r="R92" s="38"/>
      <c r="S92" s="39"/>
      <c r="T92" s="39"/>
      <c r="U92" s="39"/>
      <c r="V92" s="39"/>
      <c r="W92" s="39"/>
      <c r="X92" s="39"/>
      <c r="Y92" s="39"/>
      <c r="Z92" s="39"/>
    </row>
    <row r="93" spans="1:26" ht="15.75" thickBot="1" x14ac:dyDescent="0.3">
      <c r="A93" s="40">
        <v>43984</v>
      </c>
      <c r="B93" s="41">
        <v>18319</v>
      </c>
      <c r="C93" s="41">
        <v>904</v>
      </c>
      <c r="D93" s="41">
        <v>569</v>
      </c>
      <c r="E93" s="41">
        <v>13</v>
      </c>
      <c r="F93" s="46">
        <v>5896</v>
      </c>
      <c r="G93" s="41">
        <v>187</v>
      </c>
      <c r="H93" s="41">
        <v>11854</v>
      </c>
      <c r="I93" s="41">
        <v>704</v>
      </c>
      <c r="J93" s="43">
        <v>293</v>
      </c>
      <c r="K93" s="41">
        <v>5</v>
      </c>
      <c r="L93" s="44">
        <v>2.47E-2</v>
      </c>
      <c r="M93" s="42">
        <v>107</v>
      </c>
      <c r="N93" s="45">
        <v>0.36520000000000002</v>
      </c>
      <c r="O93" s="42">
        <v>102</v>
      </c>
      <c r="P93" s="44">
        <v>0.34810000000000002</v>
      </c>
      <c r="Q93" s="38"/>
      <c r="R93" s="38"/>
      <c r="S93" s="39"/>
      <c r="T93" s="39"/>
      <c r="U93" s="39"/>
      <c r="V93" s="39"/>
      <c r="W93" s="39"/>
      <c r="X93" s="39"/>
      <c r="Y93" s="39"/>
      <c r="Z93" s="39"/>
    </row>
    <row r="94" spans="1:26" ht="15.75" thickBot="1" x14ac:dyDescent="0.3">
      <c r="A94" s="40">
        <v>43985</v>
      </c>
      <c r="B94" s="41">
        <v>19268</v>
      </c>
      <c r="C94" s="41">
        <v>949</v>
      </c>
      <c r="D94" s="41">
        <v>583</v>
      </c>
      <c r="E94" s="41">
        <v>14</v>
      </c>
      <c r="F94" s="46">
        <v>5993</v>
      </c>
      <c r="G94" s="41">
        <v>97</v>
      </c>
      <c r="H94" s="41">
        <v>12692</v>
      </c>
      <c r="I94" s="41">
        <v>838</v>
      </c>
      <c r="J94" s="43">
        <v>248</v>
      </c>
      <c r="K94" s="41">
        <v>-45</v>
      </c>
      <c r="L94" s="44">
        <v>1.95E-2</v>
      </c>
      <c r="M94" s="42">
        <v>107</v>
      </c>
      <c r="N94" s="45">
        <v>0.43149999999999999</v>
      </c>
      <c r="O94" s="42">
        <v>108</v>
      </c>
      <c r="P94" s="44">
        <v>0.4355</v>
      </c>
      <c r="Q94" s="38"/>
      <c r="R94" s="38"/>
      <c r="S94" s="39"/>
      <c r="T94" s="39"/>
      <c r="U94" s="39"/>
      <c r="V94" s="39"/>
      <c r="W94" s="39"/>
      <c r="X94" s="39"/>
      <c r="Y94" s="39"/>
      <c r="Z94" s="39"/>
    </row>
    <row r="95" spans="1:26" ht="15.75" thickBot="1" x14ac:dyDescent="0.3">
      <c r="A95" s="40">
        <v>43986</v>
      </c>
      <c r="B95" s="41">
        <v>20197</v>
      </c>
      <c r="C95" s="41">
        <v>929</v>
      </c>
      <c r="D95" s="41">
        <v>608</v>
      </c>
      <c r="E95" s="41">
        <v>25</v>
      </c>
      <c r="F95" s="46">
        <v>6088</v>
      </c>
      <c r="G95" s="41">
        <v>95</v>
      </c>
      <c r="H95" s="41">
        <v>13501</v>
      </c>
      <c r="I95" s="41">
        <v>809</v>
      </c>
      <c r="J95" s="43">
        <v>249</v>
      </c>
      <c r="K95" s="41">
        <v>1</v>
      </c>
      <c r="L95" s="44">
        <v>1.84E-2</v>
      </c>
      <c r="M95" s="42">
        <v>107</v>
      </c>
      <c r="N95" s="45">
        <v>0.42970000000000003</v>
      </c>
      <c r="O95" s="42">
        <v>109</v>
      </c>
      <c r="P95" s="44">
        <v>0.43780000000000002</v>
      </c>
      <c r="Q95" s="38"/>
      <c r="R95" s="38"/>
      <c r="S95" s="39"/>
      <c r="T95" s="39"/>
      <c r="U95" s="39"/>
      <c r="V95" s="39"/>
      <c r="W95" s="39"/>
      <c r="X95" s="39"/>
      <c r="Y95" s="39"/>
      <c r="Z95" s="39"/>
    </row>
    <row r="96" spans="1:26" ht="15.75" thickBot="1" x14ac:dyDescent="0.3">
      <c r="A96" s="40">
        <v>43987</v>
      </c>
      <c r="B96" s="41">
        <v>21037</v>
      </c>
      <c r="C96" s="41">
        <v>840</v>
      </c>
      <c r="D96" s="41">
        <v>632</v>
      </c>
      <c r="E96" s="41">
        <v>24</v>
      </c>
      <c r="F96" s="46">
        <v>6180</v>
      </c>
      <c r="G96" s="41">
        <v>92</v>
      </c>
      <c r="H96" s="41">
        <v>14225</v>
      </c>
      <c r="I96" s="41">
        <v>724</v>
      </c>
      <c r="J96" s="43">
        <v>247</v>
      </c>
      <c r="K96" s="41">
        <v>-2</v>
      </c>
      <c r="L96" s="44">
        <v>1.7399999999999999E-2</v>
      </c>
      <c r="M96" s="42">
        <v>110</v>
      </c>
      <c r="N96" s="45">
        <v>0.44529999999999997</v>
      </c>
      <c r="O96" s="42">
        <v>109</v>
      </c>
      <c r="P96" s="44">
        <v>0.44130000000000003</v>
      </c>
      <c r="Q96" s="38"/>
      <c r="R96" s="38"/>
      <c r="S96" s="39"/>
      <c r="T96" s="39"/>
      <c r="U96" s="39"/>
      <c r="V96" s="39"/>
      <c r="W96" s="39"/>
      <c r="X96" s="39"/>
      <c r="Y96" s="39"/>
      <c r="Z96" s="39"/>
    </row>
    <row r="97" spans="1:26" ht="15.75" thickBot="1" x14ac:dyDescent="0.3">
      <c r="A97" s="40">
        <v>43988</v>
      </c>
      <c r="B97" s="41">
        <v>22020</v>
      </c>
      <c r="C97" s="41">
        <v>983</v>
      </c>
      <c r="D97" s="41">
        <v>648</v>
      </c>
      <c r="E97" s="41">
        <v>16</v>
      </c>
      <c r="F97" s="46">
        <v>6909</v>
      </c>
      <c r="G97" s="41">
        <v>729</v>
      </c>
      <c r="H97" s="41">
        <v>14463</v>
      </c>
      <c r="I97" s="41">
        <v>238</v>
      </c>
      <c r="J97" s="43">
        <v>253</v>
      </c>
      <c r="K97" s="41">
        <v>6</v>
      </c>
      <c r="L97" s="44">
        <v>1.7500000000000002E-2</v>
      </c>
      <c r="M97" s="42">
        <v>110</v>
      </c>
      <c r="N97" s="45">
        <v>0.43480000000000002</v>
      </c>
      <c r="O97" s="42">
        <v>111</v>
      </c>
      <c r="P97" s="44">
        <v>0.43869999999999998</v>
      </c>
      <c r="Q97" s="38"/>
      <c r="R97" s="38"/>
      <c r="S97" s="39"/>
      <c r="T97" s="39"/>
      <c r="U97" s="39"/>
      <c r="V97" s="39"/>
      <c r="W97" s="39"/>
      <c r="X97" s="39"/>
      <c r="Y97" s="39"/>
      <c r="Z97" s="39"/>
    </row>
    <row r="98" spans="1:26" ht="15.75" thickBot="1" x14ac:dyDescent="0.3">
      <c r="A98" s="40">
        <v>43989</v>
      </c>
      <c r="B98" s="41">
        <v>22794</v>
      </c>
      <c r="C98" s="41">
        <v>774</v>
      </c>
      <c r="D98" s="41">
        <v>664</v>
      </c>
      <c r="E98" s="41">
        <v>16</v>
      </c>
      <c r="F98" s="46">
        <v>7305</v>
      </c>
      <c r="G98" s="41">
        <v>396</v>
      </c>
      <c r="H98" s="41">
        <v>14825</v>
      </c>
      <c r="I98" s="41">
        <v>362</v>
      </c>
      <c r="J98" s="43">
        <v>265</v>
      </c>
      <c r="K98" s="41">
        <v>12</v>
      </c>
      <c r="L98" s="44">
        <v>1.7899999999999999E-2</v>
      </c>
      <c r="M98" s="41">
        <v>118</v>
      </c>
      <c r="N98" s="45">
        <v>0.44529999999999997</v>
      </c>
      <c r="O98" s="42">
        <v>115</v>
      </c>
      <c r="P98" s="44">
        <v>0.434</v>
      </c>
      <c r="Q98" s="38"/>
      <c r="R98" s="38"/>
      <c r="S98" s="39"/>
      <c r="T98" s="39"/>
      <c r="U98" s="39"/>
      <c r="V98" s="39"/>
      <c r="W98" s="39"/>
      <c r="X98" s="39"/>
      <c r="Y98" s="39"/>
      <c r="Z98" s="39"/>
    </row>
    <row r="99" spans="1:26" ht="15.75" thickBot="1" x14ac:dyDescent="0.3">
      <c r="A99" s="40">
        <v>43990</v>
      </c>
      <c r="B99" s="41">
        <v>23620</v>
      </c>
      <c r="C99" s="41">
        <v>826</v>
      </c>
      <c r="D99" s="41">
        <v>693</v>
      </c>
      <c r="E99" s="41">
        <v>29</v>
      </c>
      <c r="F99" s="41">
        <v>7658</v>
      </c>
      <c r="G99" s="41">
        <v>353</v>
      </c>
      <c r="H99" s="41">
        <v>15269</v>
      </c>
      <c r="I99" s="41">
        <v>444</v>
      </c>
      <c r="J99" s="43">
        <v>263</v>
      </c>
      <c r="K99" s="41">
        <v>-2</v>
      </c>
      <c r="L99" s="44">
        <v>1.72E-2</v>
      </c>
      <c r="M99" s="42">
        <v>117</v>
      </c>
      <c r="N99" s="45">
        <v>0.44490000000000002</v>
      </c>
      <c r="O99" s="42">
        <v>116</v>
      </c>
      <c r="P99" s="44">
        <v>0.44109999999999999</v>
      </c>
      <c r="Q99" s="38"/>
      <c r="R99" s="38"/>
      <c r="S99" s="39"/>
      <c r="T99" s="39"/>
      <c r="U99" s="39"/>
      <c r="V99" s="39"/>
      <c r="W99" s="39"/>
      <c r="X99" s="39"/>
      <c r="Y99" s="39"/>
      <c r="Z99" s="39"/>
    </row>
    <row r="100" spans="1:26" ht="15.75" thickBot="1" x14ac:dyDescent="0.3">
      <c r="A100" s="40">
        <v>43991</v>
      </c>
      <c r="B100" s="41">
        <v>24761</v>
      </c>
      <c r="C100" s="41">
        <v>1141</v>
      </c>
      <c r="D100" s="41">
        <v>717</v>
      </c>
      <c r="E100" s="41">
        <v>24</v>
      </c>
      <c r="F100" s="41">
        <v>7991</v>
      </c>
      <c r="G100" s="41">
        <v>333</v>
      </c>
      <c r="H100" s="41">
        <v>16053</v>
      </c>
      <c r="I100" s="41">
        <v>784</v>
      </c>
      <c r="J100" s="43">
        <v>275</v>
      </c>
      <c r="K100" s="41">
        <v>12</v>
      </c>
      <c r="L100" s="44">
        <v>1.7100000000000001E-2</v>
      </c>
      <c r="M100" s="42">
        <v>117</v>
      </c>
      <c r="N100" s="45">
        <v>0.42549999999999999</v>
      </c>
      <c r="O100" s="42">
        <v>126</v>
      </c>
      <c r="P100" s="44">
        <v>0.4582</v>
      </c>
      <c r="Q100" s="38"/>
      <c r="R100" s="38"/>
      <c r="S100" s="39"/>
      <c r="T100" s="39"/>
      <c r="U100" s="39"/>
      <c r="V100" s="39"/>
      <c r="W100" s="39"/>
      <c r="X100" s="39"/>
      <c r="Y100" s="39"/>
      <c r="Z100" s="39"/>
    </row>
    <row r="101" spans="1:26" ht="15.75" thickBot="1" x14ac:dyDescent="0.3">
      <c r="A101" s="40">
        <v>43992</v>
      </c>
      <c r="B101" s="41">
        <v>25987</v>
      </c>
      <c r="C101" s="41">
        <v>1226</v>
      </c>
      <c r="D101" s="41">
        <v>735</v>
      </c>
      <c r="E101" s="41">
        <v>18</v>
      </c>
      <c r="F101" s="46">
        <v>8332</v>
      </c>
      <c r="G101" s="41">
        <v>341</v>
      </c>
      <c r="H101" s="41">
        <v>16920</v>
      </c>
      <c r="I101" s="41">
        <v>867</v>
      </c>
      <c r="J101" s="43">
        <v>295</v>
      </c>
      <c r="K101" s="41">
        <v>20</v>
      </c>
      <c r="L101" s="44">
        <v>1.7399999999999999E-2</v>
      </c>
      <c r="M101" s="42">
        <v>126</v>
      </c>
      <c r="N101" s="45">
        <v>0.42709999999999998</v>
      </c>
      <c r="O101" s="42">
        <v>134</v>
      </c>
      <c r="P101" s="44">
        <v>0.45419999999999999</v>
      </c>
      <c r="Q101" s="38"/>
      <c r="R101" s="38"/>
      <c r="S101" s="39"/>
      <c r="T101" s="39"/>
      <c r="U101" s="39"/>
      <c r="V101" s="39"/>
      <c r="W101" s="39"/>
      <c r="X101" s="39"/>
      <c r="Y101" s="39"/>
      <c r="Z101" s="39"/>
    </row>
    <row r="102" spans="1:26" ht="15.75" thickBot="1" x14ac:dyDescent="0.3">
      <c r="A102" s="40">
        <v>43993</v>
      </c>
      <c r="B102" s="41">
        <v>27373</v>
      </c>
      <c r="C102" s="41">
        <v>1386</v>
      </c>
      <c r="D102" s="41">
        <v>765</v>
      </c>
      <c r="E102" s="41">
        <v>30</v>
      </c>
      <c r="F102" s="46">
        <v>8743</v>
      </c>
      <c r="G102" s="41">
        <v>411</v>
      </c>
      <c r="H102" s="41">
        <v>17865</v>
      </c>
      <c r="I102" s="41">
        <v>945</v>
      </c>
      <c r="J102" s="43">
        <v>280</v>
      </c>
      <c r="K102" s="41">
        <v>-15</v>
      </c>
      <c r="L102" s="44">
        <v>1.5699999999999999E-2</v>
      </c>
      <c r="M102" s="42">
        <v>114</v>
      </c>
      <c r="N102" s="45">
        <v>0.40710000000000002</v>
      </c>
      <c r="O102" s="42">
        <v>136</v>
      </c>
      <c r="P102" s="44">
        <v>0.48570000000000002</v>
      </c>
      <c r="Q102" s="38"/>
      <c r="R102" s="38"/>
      <c r="S102" s="39"/>
      <c r="T102" s="39"/>
      <c r="U102" s="39"/>
      <c r="V102" s="39"/>
      <c r="W102" s="39"/>
      <c r="X102" s="39"/>
      <c r="Y102" s="39"/>
      <c r="Z102" s="39"/>
    </row>
    <row r="103" spans="1:26" ht="15.75" thickBot="1" x14ac:dyDescent="0.3">
      <c r="A103" s="40">
        <v>43994</v>
      </c>
      <c r="B103" s="41">
        <v>28764</v>
      </c>
      <c r="C103" s="41">
        <v>1391</v>
      </c>
      <c r="D103" s="41">
        <v>785</v>
      </c>
      <c r="E103" s="41">
        <v>20</v>
      </c>
      <c r="F103" s="46">
        <v>9083</v>
      </c>
      <c r="G103" s="41">
        <v>340</v>
      </c>
      <c r="H103" s="41">
        <v>18896</v>
      </c>
      <c r="I103" s="41">
        <v>1031</v>
      </c>
      <c r="J103" s="43">
        <v>293</v>
      </c>
      <c r="K103" s="41">
        <v>13</v>
      </c>
      <c r="L103" s="44">
        <v>1.55E-2</v>
      </c>
      <c r="M103" s="42">
        <v>115</v>
      </c>
      <c r="N103" s="45">
        <v>0.39250000000000002</v>
      </c>
      <c r="O103" s="42">
        <v>147</v>
      </c>
      <c r="P103" s="44">
        <v>0.50170000000000003</v>
      </c>
      <c r="Q103" s="38"/>
      <c r="R103" s="38"/>
      <c r="S103" s="39"/>
      <c r="T103" s="39"/>
      <c r="U103" s="39"/>
      <c r="V103" s="39"/>
      <c r="W103" s="39"/>
      <c r="X103" s="39"/>
      <c r="Y103" s="39"/>
      <c r="Z103" s="39"/>
    </row>
    <row r="104" spans="1:26" ht="15.75" thickBot="1" x14ac:dyDescent="0.3">
      <c r="A104" s="40">
        <v>43995</v>
      </c>
      <c r="B104" s="41">
        <v>30295</v>
      </c>
      <c r="C104" s="41">
        <v>1531</v>
      </c>
      <c r="D104" s="41">
        <v>815</v>
      </c>
      <c r="E104" s="41">
        <v>30</v>
      </c>
      <c r="F104" s="46">
        <v>9564</v>
      </c>
      <c r="G104" s="41">
        <v>481</v>
      </c>
      <c r="H104" s="41">
        <v>19916</v>
      </c>
      <c r="I104" s="41">
        <v>1020</v>
      </c>
      <c r="J104" s="43">
        <v>316</v>
      </c>
      <c r="K104" s="41">
        <v>23</v>
      </c>
      <c r="L104" s="44">
        <v>1.5900000000000001E-2</v>
      </c>
      <c r="M104" s="42">
        <v>129</v>
      </c>
      <c r="N104" s="45">
        <v>0.40820000000000001</v>
      </c>
      <c r="O104" s="42">
        <v>155</v>
      </c>
      <c r="P104" s="44">
        <v>0.49049999999999999</v>
      </c>
      <c r="Q104" s="38"/>
      <c r="R104" s="38"/>
      <c r="S104" s="39"/>
      <c r="T104" s="39"/>
      <c r="U104" s="39"/>
      <c r="V104" s="39"/>
      <c r="W104" s="39"/>
      <c r="X104" s="39"/>
      <c r="Y104" s="39"/>
      <c r="Z104" s="39"/>
    </row>
    <row r="105" spans="1:26" ht="15.75" thickBot="1" x14ac:dyDescent="0.3">
      <c r="A105" s="40">
        <v>43996</v>
      </c>
      <c r="B105" s="41">
        <v>31577</v>
      </c>
      <c r="C105" s="41">
        <v>1282</v>
      </c>
      <c r="D105" s="41">
        <v>833</v>
      </c>
      <c r="E105" s="41">
        <v>18</v>
      </c>
      <c r="F105" s="46">
        <v>9891</v>
      </c>
      <c r="G105" s="41">
        <v>327</v>
      </c>
      <c r="H105" s="41">
        <v>20853</v>
      </c>
      <c r="I105" s="41">
        <v>937</v>
      </c>
      <c r="J105" s="43">
        <v>324</v>
      </c>
      <c r="K105" s="41">
        <v>8</v>
      </c>
      <c r="L105" s="44">
        <v>1.55E-2</v>
      </c>
      <c r="M105" s="42">
        <v>135</v>
      </c>
      <c r="N105" s="45">
        <v>0.41670000000000001</v>
      </c>
      <c r="O105" s="42">
        <v>157</v>
      </c>
      <c r="P105" s="44">
        <v>0.48459999999999998</v>
      </c>
      <c r="Q105" s="38"/>
      <c r="R105" s="38"/>
      <c r="S105" s="39"/>
      <c r="T105" s="39"/>
      <c r="U105" s="39"/>
      <c r="V105" s="39"/>
      <c r="W105" s="39"/>
      <c r="X105" s="39"/>
      <c r="Y105" s="39"/>
      <c r="Z105" s="39"/>
    </row>
    <row r="106" spans="1:26" ht="15.75" thickBot="1" x14ac:dyDescent="0.3">
      <c r="A106" s="40">
        <v>43997</v>
      </c>
      <c r="B106" s="41">
        <v>32785</v>
      </c>
      <c r="C106" s="41">
        <v>1208</v>
      </c>
      <c r="D106" s="41">
        <v>854</v>
      </c>
      <c r="E106" s="41">
        <v>21</v>
      </c>
      <c r="F106" s="46">
        <v>10174</v>
      </c>
      <c r="G106" s="41">
        <v>283</v>
      </c>
      <c r="H106" s="41">
        <v>21757</v>
      </c>
      <c r="I106" s="41">
        <v>904</v>
      </c>
      <c r="J106" s="43">
        <v>345</v>
      </c>
      <c r="K106" s="41">
        <v>21</v>
      </c>
      <c r="L106" s="44">
        <v>1.5900000000000001E-2</v>
      </c>
      <c r="M106" s="42">
        <v>143</v>
      </c>
      <c r="N106" s="45">
        <v>0.41449999999999998</v>
      </c>
      <c r="O106" s="42">
        <v>170</v>
      </c>
      <c r="P106" s="44">
        <v>0.49280000000000002</v>
      </c>
      <c r="Q106" s="38"/>
      <c r="R106" s="38"/>
      <c r="S106" s="39"/>
      <c r="T106" s="39"/>
      <c r="U106" s="39"/>
      <c r="V106" s="39"/>
      <c r="W106" s="39"/>
      <c r="X106" s="39"/>
      <c r="Y106" s="39"/>
      <c r="Z106" s="39"/>
    </row>
    <row r="107" spans="1:26" ht="15.75" thickBot="1" x14ac:dyDescent="0.3">
      <c r="A107" s="40">
        <v>43998</v>
      </c>
      <c r="B107" s="41">
        <v>34159</v>
      </c>
      <c r="C107" s="41">
        <v>1374</v>
      </c>
      <c r="D107" s="41">
        <v>878</v>
      </c>
      <c r="E107" s="41">
        <v>24</v>
      </c>
      <c r="F107" s="46">
        <v>10512</v>
      </c>
      <c r="G107" s="41">
        <v>338</v>
      </c>
      <c r="H107" s="41">
        <v>22769</v>
      </c>
      <c r="I107" s="41">
        <v>1012</v>
      </c>
      <c r="J107" s="43">
        <v>353</v>
      </c>
      <c r="K107" s="41">
        <v>8</v>
      </c>
      <c r="L107" s="44">
        <v>1.55E-2</v>
      </c>
      <c r="M107" s="42">
        <v>143</v>
      </c>
      <c r="N107" s="45">
        <v>0.40510000000000002</v>
      </c>
      <c r="O107" s="42">
        <v>178</v>
      </c>
      <c r="P107" s="44">
        <v>0.50419999999999998</v>
      </c>
      <c r="Q107" s="38"/>
      <c r="R107" s="38"/>
      <c r="S107" s="39"/>
      <c r="T107" s="39"/>
      <c r="U107" s="39"/>
      <c r="V107" s="39"/>
      <c r="W107" s="39"/>
      <c r="X107" s="39"/>
      <c r="Y107" s="39"/>
      <c r="Z107" s="39"/>
    </row>
    <row r="108" spans="1:26" ht="15.75" thickBot="1" x14ac:dyDescent="0.3">
      <c r="A108" s="40">
        <v>43999</v>
      </c>
      <c r="B108" s="41">
        <v>35552</v>
      </c>
      <c r="C108" s="41">
        <v>1393</v>
      </c>
      <c r="D108" s="41">
        <v>913</v>
      </c>
      <c r="E108" s="41">
        <v>35</v>
      </c>
      <c r="F108" s="46">
        <v>10721</v>
      </c>
      <c r="G108" s="41">
        <v>209</v>
      </c>
      <c r="H108" s="41">
        <v>23918</v>
      </c>
      <c r="I108" s="41">
        <v>1149</v>
      </c>
      <c r="J108" s="43">
        <v>360</v>
      </c>
      <c r="K108" s="41">
        <v>7</v>
      </c>
      <c r="L108" s="44">
        <v>1.5100000000000001E-2</v>
      </c>
      <c r="M108" s="42">
        <v>146</v>
      </c>
      <c r="N108" s="45">
        <v>0.40560000000000002</v>
      </c>
      <c r="O108" s="42">
        <v>181</v>
      </c>
      <c r="P108" s="44">
        <v>0.50280000000000002</v>
      </c>
      <c r="Q108" s="38"/>
      <c r="R108" s="38"/>
      <c r="S108" s="39"/>
      <c r="T108" s="39"/>
      <c r="U108" s="39"/>
      <c r="V108" s="39"/>
      <c r="W108" s="39"/>
      <c r="X108" s="39"/>
      <c r="Y108" s="39"/>
      <c r="Z108" s="39"/>
    </row>
    <row r="109" spans="1:26" ht="15.75" thickBot="1" x14ac:dyDescent="0.3">
      <c r="A109" s="40">
        <v>44000</v>
      </c>
      <c r="B109" s="41">
        <v>37510</v>
      </c>
      <c r="C109" s="41">
        <v>1958</v>
      </c>
      <c r="D109" s="41">
        <v>947</v>
      </c>
      <c r="E109" s="41">
        <v>34</v>
      </c>
      <c r="F109" s="46">
        <v>11851</v>
      </c>
      <c r="G109" s="46">
        <v>1130</v>
      </c>
      <c r="H109" s="41">
        <v>24712</v>
      </c>
      <c r="I109" s="41">
        <v>794</v>
      </c>
      <c r="J109" s="43">
        <v>364</v>
      </c>
      <c r="K109" s="41">
        <v>4</v>
      </c>
      <c r="L109" s="44">
        <v>1.47E-2</v>
      </c>
      <c r="M109" s="42">
        <v>151</v>
      </c>
      <c r="N109" s="45">
        <v>0.4148</v>
      </c>
      <c r="O109" s="42">
        <v>181</v>
      </c>
      <c r="P109" s="44">
        <v>0.49730000000000002</v>
      </c>
      <c r="Q109" s="38"/>
      <c r="R109" s="38"/>
      <c r="S109" s="39"/>
      <c r="T109" s="39"/>
      <c r="U109" s="39"/>
      <c r="V109" s="39"/>
      <c r="W109" s="39"/>
      <c r="X109" s="39"/>
      <c r="Y109" s="39"/>
      <c r="Z109" s="39"/>
    </row>
    <row r="110" spans="1:26" ht="15.75" thickBot="1" x14ac:dyDescent="0.3">
      <c r="A110" s="40">
        <v>44001</v>
      </c>
      <c r="B110" s="41">
        <v>39570</v>
      </c>
      <c r="C110" s="41">
        <v>2060</v>
      </c>
      <c r="D110" s="41">
        <v>978</v>
      </c>
      <c r="E110" s="41">
        <v>31</v>
      </c>
      <c r="F110" s="46">
        <v>12206</v>
      </c>
      <c r="G110" s="41">
        <v>355</v>
      </c>
      <c r="H110" s="41">
        <v>26386</v>
      </c>
      <c r="I110" s="41">
        <v>1674</v>
      </c>
      <c r="J110" s="43">
        <v>381</v>
      </c>
      <c r="K110" s="41">
        <v>17</v>
      </c>
      <c r="L110" s="44">
        <v>1.44E-2</v>
      </c>
      <c r="M110" s="42">
        <v>153</v>
      </c>
      <c r="N110" s="45">
        <v>0.40160000000000001</v>
      </c>
      <c r="O110" s="42">
        <v>196</v>
      </c>
      <c r="P110" s="44">
        <v>0.51439999999999997</v>
      </c>
      <c r="Q110" s="38"/>
      <c r="R110" s="38"/>
      <c r="S110" s="39"/>
      <c r="T110" s="39"/>
      <c r="U110" s="39"/>
      <c r="V110" s="39"/>
      <c r="W110" s="39"/>
      <c r="X110" s="39"/>
      <c r="Y110" s="39"/>
      <c r="Z110" s="39"/>
    </row>
    <row r="111" spans="1:26" ht="15.75" thickBot="1" x14ac:dyDescent="0.3">
      <c r="A111" s="40">
        <v>44002</v>
      </c>
      <c r="B111" s="41">
        <v>41204</v>
      </c>
      <c r="C111" s="41">
        <v>1634</v>
      </c>
      <c r="D111" s="41">
        <v>992</v>
      </c>
      <c r="E111" s="41">
        <v>14</v>
      </c>
      <c r="F111" s="46">
        <v>12728</v>
      </c>
      <c r="G111" s="41">
        <v>522</v>
      </c>
      <c r="H111" s="41">
        <v>27484</v>
      </c>
      <c r="I111" s="41">
        <v>1098</v>
      </c>
      <c r="J111" s="43">
        <v>397</v>
      </c>
      <c r="K111" s="41">
        <v>16</v>
      </c>
      <c r="L111" s="44">
        <v>1.44E-2</v>
      </c>
      <c r="M111" s="42">
        <v>163</v>
      </c>
      <c r="N111" s="45">
        <v>0.41060000000000002</v>
      </c>
      <c r="O111" s="42">
        <v>197</v>
      </c>
      <c r="P111" s="44">
        <v>0.49619999999999997</v>
      </c>
      <c r="Q111" s="38"/>
      <c r="R111" s="38"/>
      <c r="S111" s="39"/>
      <c r="T111" s="39"/>
      <c r="U111" s="39"/>
      <c r="V111" s="39"/>
      <c r="W111" s="39"/>
      <c r="X111" s="39"/>
      <c r="Y111" s="39"/>
      <c r="Z111" s="39"/>
    </row>
    <row r="112" spans="1:26" ht="15.75" thickBot="1" x14ac:dyDescent="0.3">
      <c r="A112" s="40">
        <v>44003</v>
      </c>
      <c r="B112" s="41">
        <v>42785</v>
      </c>
      <c r="C112" s="41">
        <v>1581</v>
      </c>
      <c r="D112" s="41">
        <v>1011</v>
      </c>
      <c r="E112" s="41">
        <v>19</v>
      </c>
      <c r="F112" s="46">
        <v>13153</v>
      </c>
      <c r="G112" s="41">
        <v>425</v>
      </c>
      <c r="H112" s="41">
        <v>28621</v>
      </c>
      <c r="I112" s="41">
        <v>1137</v>
      </c>
      <c r="J112" s="43">
        <v>414</v>
      </c>
      <c r="K112" s="41">
        <v>17</v>
      </c>
      <c r="L112" s="44">
        <v>1.4500000000000001E-2</v>
      </c>
      <c r="M112" s="42">
        <v>172</v>
      </c>
      <c r="N112" s="45">
        <v>0.41549999999999998</v>
      </c>
      <c r="O112" s="42">
        <v>209</v>
      </c>
      <c r="P112" s="44">
        <v>0.50480000000000003</v>
      </c>
      <c r="Q112" s="38"/>
      <c r="R112" s="38"/>
      <c r="S112" s="39"/>
      <c r="T112" s="39"/>
      <c r="U112" s="39"/>
      <c r="V112" s="39"/>
      <c r="W112" s="39"/>
      <c r="X112" s="39"/>
      <c r="Y112" s="39"/>
      <c r="Z112" s="39"/>
    </row>
    <row r="113" spans="1:26" ht="15.75" thickBot="1" x14ac:dyDescent="0.3">
      <c r="A113" s="40">
        <v>44004</v>
      </c>
      <c r="B113" s="41">
        <v>44931</v>
      </c>
      <c r="C113" s="41">
        <v>2146</v>
      </c>
      <c r="D113" s="41">
        <v>1043</v>
      </c>
      <c r="E113" s="41">
        <v>32</v>
      </c>
      <c r="F113" s="46">
        <v>13576</v>
      </c>
      <c r="G113" s="41">
        <v>423</v>
      </c>
      <c r="H113" s="41">
        <v>30312</v>
      </c>
      <c r="I113" s="41">
        <v>1691</v>
      </c>
      <c r="J113" s="43">
        <v>433</v>
      </c>
      <c r="K113" s="41">
        <v>19</v>
      </c>
      <c r="L113" s="44">
        <v>1.43E-2</v>
      </c>
      <c r="M113" s="42">
        <v>179</v>
      </c>
      <c r="N113" s="45">
        <v>0.41339999999999999</v>
      </c>
      <c r="O113" s="42">
        <v>218</v>
      </c>
      <c r="P113" s="44">
        <v>0.50349999999999995</v>
      </c>
      <c r="Q113" s="38"/>
      <c r="R113" s="38"/>
      <c r="S113" s="39"/>
      <c r="T113" s="39"/>
      <c r="U113" s="39"/>
      <c r="V113" s="39"/>
      <c r="W113" s="39"/>
      <c r="X113" s="39"/>
      <c r="Y113" s="39"/>
      <c r="Z113" s="39"/>
    </row>
    <row r="114" spans="1:26" ht="15.75" thickBot="1" x14ac:dyDescent="0.3">
      <c r="A114" s="40">
        <v>44005</v>
      </c>
      <c r="B114" s="34">
        <v>47216</v>
      </c>
      <c r="C114" s="41">
        <v>2285</v>
      </c>
      <c r="D114" s="41">
        <v>1078</v>
      </c>
      <c r="E114" s="41">
        <v>35</v>
      </c>
      <c r="F114" s="41">
        <v>13816</v>
      </c>
      <c r="G114" s="46">
        <f>F114-F113</f>
        <v>240</v>
      </c>
      <c r="H114" s="46">
        <f>B114-F114-D114</f>
        <v>32322</v>
      </c>
      <c r="I114" s="46">
        <f>H114-H113</f>
        <v>2010</v>
      </c>
      <c r="J114" s="41">
        <v>433</v>
      </c>
      <c r="K114" s="41">
        <f>J114-J113</f>
        <v>0</v>
      </c>
      <c r="L114" s="44">
        <v>1.43E-2</v>
      </c>
      <c r="M114" s="41">
        <v>193</v>
      </c>
      <c r="N114" s="41"/>
      <c r="O114" s="41"/>
      <c r="P114" s="41"/>
      <c r="Q114" s="38"/>
      <c r="R114" s="38"/>
      <c r="S114" s="39"/>
      <c r="T114" s="39"/>
      <c r="U114" s="39"/>
      <c r="V114" s="39"/>
      <c r="W114" s="39"/>
      <c r="X114" s="39"/>
      <c r="Y114" s="39"/>
      <c r="Z114" s="39"/>
    </row>
    <row r="115" spans="1:26" ht="15.75" thickBot="1" x14ac:dyDescent="0.3">
      <c r="A115" s="40">
        <v>44006</v>
      </c>
      <c r="B115" s="34">
        <v>49851</v>
      </c>
      <c r="C115" s="41">
        <v>2635</v>
      </c>
      <c r="D115" s="41">
        <v>1116</v>
      </c>
      <c r="E115" s="41">
        <v>38</v>
      </c>
      <c r="F115" s="41">
        <v>14788</v>
      </c>
      <c r="G115" s="46">
        <f t="shared" ref="G115:G127" si="0">F115-F114</f>
        <v>972</v>
      </c>
      <c r="H115" s="46">
        <f t="shared" ref="H115:H127" si="1">B115-F115-D115</f>
        <v>33947</v>
      </c>
      <c r="I115" s="46">
        <f t="shared" ref="I115:I128" si="2">H115-H114</f>
        <v>1625</v>
      </c>
      <c r="J115" s="41">
        <v>457</v>
      </c>
      <c r="K115" s="41">
        <f t="shared" ref="K115:K128" si="3">J115-J114</f>
        <v>24</v>
      </c>
      <c r="L115" s="44">
        <v>1.43E-2</v>
      </c>
      <c r="M115" s="41">
        <v>196</v>
      </c>
      <c r="N115" s="41"/>
      <c r="O115" s="41"/>
      <c r="P115" s="41"/>
      <c r="Q115" s="38"/>
      <c r="R115" s="38"/>
      <c r="S115" s="39"/>
      <c r="T115" s="39"/>
      <c r="U115" s="39"/>
      <c r="V115" s="39"/>
      <c r="W115" s="39"/>
      <c r="X115" s="39"/>
      <c r="Y115" s="39"/>
      <c r="Z115" s="39"/>
    </row>
    <row r="116" spans="1:26" ht="15.75" thickBot="1" x14ac:dyDescent="0.3">
      <c r="A116" s="40">
        <v>44007</v>
      </c>
      <c r="B116" s="35">
        <v>52457</v>
      </c>
      <c r="C116" s="41">
        <v>2606</v>
      </c>
      <c r="D116" s="41">
        <v>1150</v>
      </c>
      <c r="E116" s="41">
        <v>34</v>
      </c>
      <c r="F116" s="41">
        <v>18416</v>
      </c>
      <c r="G116" s="46">
        <f t="shared" si="0"/>
        <v>3628</v>
      </c>
      <c r="H116" s="46">
        <f t="shared" si="1"/>
        <v>32891</v>
      </c>
      <c r="I116" s="46">
        <f t="shared" si="2"/>
        <v>-1056</v>
      </c>
      <c r="J116" s="41">
        <v>472</v>
      </c>
      <c r="K116" s="41">
        <f t="shared" si="3"/>
        <v>15</v>
      </c>
      <c r="L116" s="44">
        <v>1.43E-2</v>
      </c>
      <c r="M116" s="41">
        <v>215</v>
      </c>
      <c r="N116" s="41"/>
      <c r="O116" s="41"/>
      <c r="P116" s="41"/>
      <c r="Q116" s="38"/>
      <c r="R116" s="38"/>
      <c r="S116" s="39"/>
      <c r="T116" s="39"/>
      <c r="U116" s="39"/>
      <c r="V116" s="39"/>
      <c r="W116" s="39"/>
      <c r="X116" s="39"/>
      <c r="Y116" s="39"/>
      <c r="Z116" s="39"/>
    </row>
    <row r="117" spans="1:26" ht="15.75" thickBot="1" x14ac:dyDescent="0.3">
      <c r="A117" s="40">
        <v>44008</v>
      </c>
      <c r="B117" s="33">
        <v>55343</v>
      </c>
      <c r="C117" s="41">
        <v>2886</v>
      </c>
      <c r="D117" s="41">
        <v>1184</v>
      </c>
      <c r="E117" s="41">
        <v>34</v>
      </c>
      <c r="F117" s="41">
        <v>19143</v>
      </c>
      <c r="G117" s="46">
        <f t="shared" si="0"/>
        <v>727</v>
      </c>
      <c r="H117" s="46">
        <f t="shared" si="1"/>
        <v>35016</v>
      </c>
      <c r="I117" s="46">
        <f t="shared" si="2"/>
        <v>2125</v>
      </c>
      <c r="J117" s="41">
        <v>507</v>
      </c>
      <c r="K117" s="41">
        <f t="shared" si="3"/>
        <v>35</v>
      </c>
      <c r="L117" s="44">
        <v>1.43E-2</v>
      </c>
      <c r="M117" s="41">
        <v>215</v>
      </c>
      <c r="N117" s="41"/>
      <c r="O117" s="41"/>
      <c r="P117" s="41"/>
      <c r="Q117" s="38"/>
      <c r="R117" s="38"/>
      <c r="S117" s="39"/>
      <c r="T117" s="39"/>
      <c r="U117" s="39"/>
      <c r="V117" s="39"/>
      <c r="W117" s="39"/>
      <c r="X117" s="39"/>
      <c r="Y117" s="39"/>
      <c r="Z117" s="39"/>
    </row>
    <row r="118" spans="1:26" ht="15.75" thickBot="1" x14ac:dyDescent="0.3">
      <c r="A118" s="40">
        <v>44009</v>
      </c>
      <c r="B118" s="34">
        <v>57744</v>
      </c>
      <c r="C118" s="41">
        <v>2401</v>
      </c>
      <c r="D118" s="41">
        <v>1207</v>
      </c>
      <c r="E118" s="41">
        <v>23</v>
      </c>
      <c r="F118" s="41">
        <v>20134</v>
      </c>
      <c r="G118" s="46">
        <f t="shared" si="0"/>
        <v>991</v>
      </c>
      <c r="H118" s="46">
        <f t="shared" si="1"/>
        <v>36403</v>
      </c>
      <c r="I118" s="46">
        <f t="shared" si="2"/>
        <v>1387</v>
      </c>
      <c r="J118" s="41">
        <v>542</v>
      </c>
      <c r="K118" s="41">
        <f t="shared" si="3"/>
        <v>35</v>
      </c>
      <c r="L118" s="44">
        <v>1.43E-2</v>
      </c>
      <c r="M118" s="41">
        <v>220</v>
      </c>
      <c r="N118" s="41"/>
      <c r="O118" s="41"/>
      <c r="P118" s="41"/>
      <c r="Q118" s="38"/>
      <c r="R118" s="38"/>
      <c r="S118" s="39"/>
      <c r="T118" s="39"/>
      <c r="U118" s="39"/>
      <c r="V118" s="39"/>
      <c r="W118" s="39"/>
      <c r="X118" s="39"/>
      <c r="Y118" s="39"/>
      <c r="Z118" s="39"/>
    </row>
    <row r="119" spans="1:26" ht="15.75" thickBot="1" x14ac:dyDescent="0.3">
      <c r="A119" s="40">
        <v>44010</v>
      </c>
      <c r="B119" s="34">
        <v>59933</v>
      </c>
      <c r="C119" s="41">
        <v>2189</v>
      </c>
      <c r="D119" s="41">
        <v>1233</v>
      </c>
      <c r="E119" s="41">
        <v>26</v>
      </c>
      <c r="F119" s="41">
        <v>21138</v>
      </c>
      <c r="G119" s="46">
        <f t="shared" si="0"/>
        <v>1004</v>
      </c>
      <c r="H119" s="46">
        <f t="shared" si="1"/>
        <v>37562</v>
      </c>
      <c r="I119" s="46">
        <f t="shared" si="2"/>
        <v>1159</v>
      </c>
      <c r="J119" s="41">
        <v>535</v>
      </c>
      <c r="K119" s="41">
        <f t="shared" si="3"/>
        <v>-7</v>
      </c>
      <c r="L119" s="44">
        <v>1.43E-2</v>
      </c>
      <c r="M119" s="41">
        <v>227</v>
      </c>
      <c r="N119" s="41"/>
      <c r="O119" s="41"/>
      <c r="P119" s="41"/>
      <c r="Q119" s="38"/>
      <c r="R119" s="38"/>
      <c r="S119" s="39"/>
      <c r="T119" s="39"/>
      <c r="U119" s="39"/>
      <c r="V119" s="39"/>
      <c r="W119" s="39"/>
      <c r="X119" s="39"/>
      <c r="Y119" s="39"/>
      <c r="Z119" s="39"/>
    </row>
    <row r="120" spans="1:26" ht="15.75" thickBot="1" x14ac:dyDescent="0.3">
      <c r="A120" s="40">
        <v>44011</v>
      </c>
      <c r="B120" s="34">
        <v>62268</v>
      </c>
      <c r="C120" s="41">
        <v>2335</v>
      </c>
      <c r="D120" s="41">
        <v>1281</v>
      </c>
      <c r="E120" s="41">
        <v>48</v>
      </c>
      <c r="F120" s="41">
        <v>22028</v>
      </c>
      <c r="G120" s="46">
        <f t="shared" si="0"/>
        <v>890</v>
      </c>
      <c r="H120" s="46">
        <f t="shared" si="1"/>
        <v>38959</v>
      </c>
      <c r="I120" s="46">
        <f t="shared" si="2"/>
        <v>1397</v>
      </c>
      <c r="J120" s="41">
        <v>555</v>
      </c>
      <c r="K120" s="41">
        <f t="shared" si="3"/>
        <v>20</v>
      </c>
      <c r="L120" s="44">
        <v>1.43E-2</v>
      </c>
      <c r="M120" s="41">
        <v>219</v>
      </c>
      <c r="N120" s="41"/>
      <c r="O120" s="41"/>
      <c r="P120" s="41"/>
      <c r="Q120" s="38"/>
      <c r="R120" s="38"/>
      <c r="S120" s="39"/>
      <c r="T120" s="39"/>
      <c r="U120" s="39"/>
      <c r="V120" s="39"/>
      <c r="W120" s="39"/>
      <c r="X120" s="39"/>
      <c r="Y120" s="39"/>
      <c r="Z120" s="39"/>
    </row>
    <row r="121" spans="1:26" ht="15.75" thickBot="1" x14ac:dyDescent="0.3">
      <c r="A121" s="40">
        <v>44012</v>
      </c>
      <c r="B121" s="34">
        <v>64530</v>
      </c>
      <c r="C121" s="41">
        <v>2262</v>
      </c>
      <c r="D121" s="41">
        <v>1307</v>
      </c>
      <c r="E121" s="41">
        <v>27</v>
      </c>
      <c r="F121" s="41">
        <v>23040</v>
      </c>
      <c r="G121" s="46">
        <f t="shared" si="0"/>
        <v>1012</v>
      </c>
      <c r="H121" s="46">
        <f t="shared" si="1"/>
        <v>40183</v>
      </c>
      <c r="I121" s="46">
        <f t="shared" si="2"/>
        <v>1224</v>
      </c>
      <c r="J121" s="41">
        <v>576</v>
      </c>
      <c r="K121" s="41">
        <f t="shared" si="3"/>
        <v>21</v>
      </c>
      <c r="L121" s="44">
        <v>1.43E-2</v>
      </c>
      <c r="M121" s="41">
        <v>219</v>
      </c>
      <c r="N121" s="41"/>
      <c r="O121" s="41"/>
      <c r="P121" s="41"/>
      <c r="Q121" s="38"/>
      <c r="R121" s="38"/>
      <c r="S121" s="39"/>
      <c r="T121" s="39"/>
      <c r="U121" s="39"/>
      <c r="V121" s="39"/>
      <c r="W121" s="39"/>
      <c r="X121" s="39"/>
      <c r="Y121" s="39"/>
      <c r="Z121" s="39"/>
    </row>
    <row r="122" spans="1:26" ht="15.75" thickBot="1" x14ac:dyDescent="0.3">
      <c r="A122" s="40">
        <v>44013</v>
      </c>
      <c r="B122" s="34">
        <v>67197</v>
      </c>
      <c r="C122" s="41">
        <v>2667</v>
      </c>
      <c r="D122" s="41">
        <v>1351</v>
      </c>
      <c r="E122" s="41">
        <v>44</v>
      </c>
      <c r="F122" s="41">
        <v>24186</v>
      </c>
      <c r="G122" s="46">
        <f t="shared" si="0"/>
        <v>1146</v>
      </c>
      <c r="H122" s="46">
        <f t="shared" si="1"/>
        <v>41660</v>
      </c>
      <c r="I122" s="46">
        <f t="shared" si="2"/>
        <v>1477</v>
      </c>
      <c r="J122" s="41">
        <v>594</v>
      </c>
      <c r="K122" s="41">
        <f t="shared" si="3"/>
        <v>18</v>
      </c>
      <c r="L122" s="44">
        <v>1.43E-2</v>
      </c>
      <c r="M122" s="41">
        <v>226</v>
      </c>
      <c r="N122" s="41"/>
      <c r="O122" s="41"/>
      <c r="P122" s="41"/>
      <c r="Q122" s="38"/>
      <c r="R122" s="38"/>
      <c r="S122" s="39"/>
      <c r="T122" s="39"/>
      <c r="U122" s="39"/>
      <c r="V122" s="39"/>
      <c r="W122" s="39"/>
      <c r="X122" s="39"/>
      <c r="Y122" s="39"/>
      <c r="Z122" s="39"/>
    </row>
    <row r="123" spans="1:26" ht="15.75" thickBot="1" x14ac:dyDescent="0.3">
      <c r="A123" s="40">
        <v>44014</v>
      </c>
      <c r="B123" s="34">
        <v>69941</v>
      </c>
      <c r="C123" s="41">
        <v>2744</v>
      </c>
      <c r="D123" s="41">
        <v>1385</v>
      </c>
      <c r="E123" s="41">
        <v>34</v>
      </c>
      <c r="F123" s="41">
        <v>25224</v>
      </c>
      <c r="G123" s="46">
        <f t="shared" si="0"/>
        <v>1038</v>
      </c>
      <c r="H123" s="46">
        <f t="shared" si="1"/>
        <v>43332</v>
      </c>
      <c r="I123" s="46">
        <f t="shared" si="2"/>
        <v>1672</v>
      </c>
      <c r="J123" s="41">
        <v>620</v>
      </c>
      <c r="K123" s="41">
        <f t="shared" si="3"/>
        <v>26</v>
      </c>
      <c r="L123" s="44">
        <v>1.43E-2</v>
      </c>
      <c r="M123" s="41">
        <v>221</v>
      </c>
      <c r="N123" s="41"/>
      <c r="O123" s="41"/>
      <c r="P123" s="41"/>
      <c r="Q123" s="38"/>
      <c r="R123" s="38"/>
      <c r="S123" s="39"/>
      <c r="T123" s="39"/>
      <c r="U123" s="39"/>
      <c r="V123" s="39"/>
      <c r="W123" s="39"/>
      <c r="X123" s="39"/>
      <c r="Y123" s="39"/>
      <c r="Z123" s="39"/>
    </row>
    <row r="124" spans="1:26" ht="15.75" thickBot="1" x14ac:dyDescent="0.3">
      <c r="A124" s="40">
        <v>44015</v>
      </c>
      <c r="B124" s="36">
        <v>72786</v>
      </c>
      <c r="C124" s="41">
        <v>2845</v>
      </c>
      <c r="D124" s="41">
        <v>1437</v>
      </c>
      <c r="E124" s="41">
        <v>52</v>
      </c>
      <c r="F124" s="41">
        <v>25930</v>
      </c>
      <c r="G124" s="46">
        <f t="shared" si="0"/>
        <v>706</v>
      </c>
      <c r="H124" s="46">
        <f t="shared" si="1"/>
        <v>45419</v>
      </c>
      <c r="I124" s="46">
        <f t="shared" si="2"/>
        <v>2087</v>
      </c>
      <c r="J124" s="41">
        <v>637</v>
      </c>
      <c r="K124" s="41">
        <f t="shared" si="3"/>
        <v>17</v>
      </c>
      <c r="L124" s="44">
        <v>1.43E-2</v>
      </c>
      <c r="M124" s="41">
        <v>230</v>
      </c>
      <c r="N124" s="41"/>
      <c r="O124" s="41"/>
      <c r="P124" s="41"/>
      <c r="Q124" s="38"/>
      <c r="R124" s="38"/>
      <c r="S124" s="39"/>
      <c r="T124" s="39"/>
      <c r="U124" s="39"/>
      <c r="V124" s="39"/>
      <c r="W124" s="39"/>
      <c r="X124" s="39"/>
      <c r="Y124" s="39"/>
      <c r="Z124" s="39"/>
    </row>
    <row r="125" spans="1:26" ht="15.75" thickBot="1" x14ac:dyDescent="0.3">
      <c r="A125" s="40">
        <v>44016</v>
      </c>
      <c r="B125" s="36">
        <v>75376</v>
      </c>
      <c r="C125" s="41">
        <v>2590</v>
      </c>
      <c r="D125" s="41">
        <v>1481</v>
      </c>
      <c r="E125" s="41">
        <v>44</v>
      </c>
      <c r="F125" s="41">
        <v>27597</v>
      </c>
      <c r="G125" s="46">
        <f t="shared" si="0"/>
        <v>1667</v>
      </c>
      <c r="H125" s="46">
        <f t="shared" si="1"/>
        <v>46298</v>
      </c>
      <c r="I125" s="46">
        <f t="shared" si="2"/>
        <v>879</v>
      </c>
      <c r="J125" s="41">
        <v>658</v>
      </c>
      <c r="K125" s="41">
        <f t="shared" si="3"/>
        <v>21</v>
      </c>
      <c r="L125" s="44">
        <v>1.43E-2</v>
      </c>
      <c r="M125" s="41">
        <v>225</v>
      </c>
      <c r="N125" s="41"/>
      <c r="O125" s="41"/>
      <c r="P125" s="41"/>
      <c r="Q125" s="38"/>
      <c r="R125" s="38"/>
      <c r="S125" s="39"/>
      <c r="T125" s="39"/>
      <c r="U125" s="39"/>
      <c r="V125" s="39"/>
      <c r="W125" s="39"/>
      <c r="X125" s="39"/>
      <c r="Y125" s="39"/>
      <c r="Z125" s="39"/>
    </row>
    <row r="126" spans="1:26" ht="15.75" thickBot="1" x14ac:dyDescent="0.3">
      <c r="A126" s="40">
        <v>44017</v>
      </c>
      <c r="B126" s="33">
        <v>77815</v>
      </c>
      <c r="C126" s="41">
        <v>2439</v>
      </c>
      <c r="D126" s="41">
        <v>1507</v>
      </c>
      <c r="E126" s="41">
        <v>26</v>
      </c>
      <c r="F126" s="41">
        <v>28531</v>
      </c>
      <c r="G126" s="46">
        <f t="shared" si="0"/>
        <v>934</v>
      </c>
      <c r="H126" s="46">
        <f t="shared" si="1"/>
        <v>47777</v>
      </c>
      <c r="I126" s="46">
        <f t="shared" si="2"/>
        <v>1479</v>
      </c>
      <c r="J126" s="41">
        <v>679</v>
      </c>
      <c r="K126" s="41">
        <f t="shared" si="3"/>
        <v>21</v>
      </c>
      <c r="L126" s="44">
        <v>1.43E-2</v>
      </c>
      <c r="M126" s="41">
        <v>236</v>
      </c>
      <c r="N126" s="41"/>
      <c r="O126" s="41"/>
      <c r="P126" s="41"/>
      <c r="Q126" s="38"/>
      <c r="R126" s="38"/>
      <c r="S126" s="39"/>
      <c r="T126" s="39"/>
      <c r="U126" s="39"/>
      <c r="V126" s="39"/>
      <c r="W126" s="39"/>
      <c r="X126" s="39"/>
      <c r="Y126" s="39"/>
      <c r="Z126" s="39"/>
    </row>
    <row r="127" spans="1:26" ht="15.75" thickBot="1" x14ac:dyDescent="0.3">
      <c r="A127" s="40">
        <v>44018</v>
      </c>
      <c r="B127" s="33">
        <v>80447</v>
      </c>
      <c r="C127" s="41">
        <v>2632</v>
      </c>
      <c r="D127" s="41">
        <v>1582</v>
      </c>
      <c r="E127" s="41">
        <v>75</v>
      </c>
      <c r="F127" s="41">
        <v>30095</v>
      </c>
      <c r="G127" s="46">
        <f t="shared" si="0"/>
        <v>1564</v>
      </c>
      <c r="H127" s="46">
        <f t="shared" si="1"/>
        <v>48770</v>
      </c>
      <c r="I127" s="46">
        <f t="shared" si="2"/>
        <v>993</v>
      </c>
      <c r="J127" s="41">
        <v>676</v>
      </c>
      <c r="K127" s="41">
        <f t="shared" si="3"/>
        <v>-3</v>
      </c>
      <c r="L127" s="44">
        <v>1.43E-2</v>
      </c>
      <c r="M127" s="41">
        <v>257</v>
      </c>
      <c r="N127" s="41"/>
      <c r="O127" s="41"/>
      <c r="P127" s="41"/>
      <c r="Q127" s="38"/>
      <c r="R127" s="38"/>
      <c r="S127" s="39"/>
      <c r="T127" s="39"/>
      <c r="U127" s="39"/>
      <c r="V127" s="39"/>
      <c r="W127" s="39"/>
      <c r="X127" s="39"/>
      <c r="Y127" s="39"/>
      <c r="Z127" s="39"/>
    </row>
    <row r="128" spans="1:26" ht="15.75" thickBot="1" x14ac:dyDescent="0.3">
      <c r="A128" s="40">
        <v>44019</v>
      </c>
      <c r="B128" s="33">
        <v>83426</v>
      </c>
      <c r="C128" s="41">
        <v>2979</v>
      </c>
      <c r="G128" s="46" t="e">
        <f>F133-F127</f>
        <v>#VALUE!</v>
      </c>
      <c r="H128" s="46" t="e">
        <f>B128-F133-D133</f>
        <v>#VALUE!</v>
      </c>
      <c r="I128" s="46" t="e">
        <f t="shared" si="2"/>
        <v>#VALUE!</v>
      </c>
      <c r="J128" s="41"/>
      <c r="K128" s="41">
        <f t="shared" si="3"/>
        <v>-676</v>
      </c>
      <c r="L128" s="44">
        <v>1.43E-2</v>
      </c>
      <c r="M128" s="41">
        <v>263</v>
      </c>
      <c r="N128" s="41"/>
      <c r="O128" s="41"/>
      <c r="P128" s="41"/>
      <c r="Q128" s="38"/>
      <c r="R128" s="38"/>
      <c r="S128" s="39"/>
      <c r="T128" s="39"/>
      <c r="U128" s="39"/>
      <c r="V128" s="39"/>
      <c r="W128" s="39"/>
      <c r="X128" s="39"/>
      <c r="Y128" s="39"/>
      <c r="Z128" s="39"/>
    </row>
    <row r="129" spans="1:26" ht="15.75" thickBot="1" x14ac:dyDescent="0.3">
      <c r="A129" s="41"/>
      <c r="B129" s="41"/>
      <c r="C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38"/>
      <c r="R129" s="38"/>
      <c r="S129" s="39"/>
      <c r="T129" s="39"/>
      <c r="U129" s="39"/>
      <c r="V129" s="39"/>
      <c r="W129" s="39"/>
      <c r="X129" s="39"/>
      <c r="Y129" s="39"/>
      <c r="Z129" s="39"/>
    </row>
    <row r="130" spans="1:26" ht="15.75" thickBot="1" x14ac:dyDescent="0.3">
      <c r="A130" s="41"/>
      <c r="B130" s="41"/>
      <c r="C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38"/>
      <c r="R130" s="38"/>
      <c r="S130" s="39"/>
      <c r="T130" s="39"/>
      <c r="U130" s="39"/>
      <c r="V130" s="39"/>
      <c r="W130" s="39"/>
      <c r="X130" s="39"/>
      <c r="Y130" s="39"/>
      <c r="Z130" s="39"/>
    </row>
    <row r="131" spans="1:26" ht="15.75" thickBot="1" x14ac:dyDescent="0.3">
      <c r="A131" s="41"/>
      <c r="B131" s="41"/>
      <c r="C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38"/>
      <c r="R131" s="38"/>
      <c r="S131" s="39"/>
      <c r="T131" s="39"/>
      <c r="U131" s="39"/>
      <c r="V131" s="39"/>
      <c r="W131" s="39"/>
      <c r="X131" s="39"/>
      <c r="Y131" s="39"/>
      <c r="Z131" s="39"/>
    </row>
    <row r="132" spans="1:26" ht="15.75" thickBot="1" x14ac:dyDescent="0.3">
      <c r="A132" s="41"/>
      <c r="B132" s="41"/>
      <c r="C132" s="41"/>
      <c r="D132" s="59"/>
      <c r="F132" s="59"/>
      <c r="G132" s="59"/>
      <c r="H132" s="59"/>
      <c r="I132" s="41"/>
      <c r="J132" s="41"/>
      <c r="K132" s="41"/>
      <c r="L132" s="41"/>
      <c r="M132" s="41"/>
      <c r="N132" s="41"/>
      <c r="O132" s="41"/>
      <c r="P132" s="41"/>
      <c r="Q132" s="38"/>
      <c r="R132" s="38"/>
      <c r="S132" s="39"/>
      <c r="T132" s="39"/>
      <c r="U132" s="39"/>
      <c r="V132" s="39"/>
      <c r="W132" s="39"/>
      <c r="X132" s="39"/>
      <c r="Y132" s="39"/>
      <c r="Z132" s="39"/>
    </row>
    <row r="133" spans="1:26" ht="23.25" thickBot="1" x14ac:dyDescent="0.3">
      <c r="A133" s="41"/>
      <c r="B133" s="41"/>
      <c r="C133" s="57"/>
      <c r="D133" s="61" t="s">
        <v>152</v>
      </c>
      <c r="E133" s="61" t="s">
        <v>153</v>
      </c>
      <c r="F133" s="61" t="s">
        <v>156</v>
      </c>
      <c r="G133" s="61" t="s">
        <v>155</v>
      </c>
      <c r="H133" s="61" t="s">
        <v>154</v>
      </c>
      <c r="I133" s="61" t="s">
        <v>157</v>
      </c>
      <c r="J133" s="61" t="s">
        <v>158</v>
      </c>
      <c r="K133" s="61" t="s">
        <v>159</v>
      </c>
      <c r="L133" s="61" t="s">
        <v>161</v>
      </c>
      <c r="M133" s="61" t="s">
        <v>160</v>
      </c>
      <c r="N133" s="61" t="s">
        <v>5</v>
      </c>
      <c r="O133" s="41"/>
      <c r="P133" s="41"/>
      <c r="Q133" s="38"/>
      <c r="R133" s="38"/>
      <c r="S133" s="39"/>
      <c r="T133" s="39"/>
      <c r="U133" s="39"/>
      <c r="V133" s="39"/>
      <c r="W133" s="39"/>
      <c r="X133" s="39"/>
      <c r="Y133" s="39"/>
      <c r="Z133" s="39"/>
    </row>
    <row r="134" spans="1:26" ht="15.75" thickBot="1" x14ac:dyDescent="0.3">
      <c r="A134" s="41"/>
      <c r="B134" s="41"/>
      <c r="C134" s="57"/>
      <c r="D134" s="62">
        <v>44036</v>
      </c>
      <c r="E134" s="63">
        <v>153507</v>
      </c>
      <c r="F134" s="63">
        <f>E134-G135</f>
        <v>5480</v>
      </c>
      <c r="G134" s="25"/>
      <c r="H134" s="63"/>
      <c r="I134" s="63"/>
      <c r="J134" s="63"/>
      <c r="K134" s="63"/>
      <c r="L134" s="63"/>
      <c r="M134" s="63"/>
      <c r="N134" s="63"/>
      <c r="O134" s="58"/>
      <c r="P134" s="41"/>
      <c r="Q134" s="38"/>
      <c r="R134" s="38"/>
      <c r="S134" s="39"/>
      <c r="T134" s="39"/>
      <c r="U134" s="39"/>
      <c r="V134" s="39"/>
      <c r="W134" s="39"/>
      <c r="X134" s="39"/>
      <c r="Y134" s="39"/>
      <c r="Z134" s="39"/>
    </row>
    <row r="135" spans="1:26" ht="15.75" thickBot="1" x14ac:dyDescent="0.3">
      <c r="A135" s="41"/>
      <c r="B135" s="41"/>
      <c r="C135" s="57"/>
      <c r="D135" s="62">
        <v>44035</v>
      </c>
      <c r="E135" s="63"/>
      <c r="F135" s="63"/>
      <c r="G135" s="63">
        <v>148027</v>
      </c>
      <c r="H135" s="63"/>
      <c r="I135" s="63"/>
      <c r="J135" s="63"/>
      <c r="K135" s="63"/>
      <c r="L135" s="63"/>
      <c r="M135" s="63"/>
      <c r="N135" s="63"/>
      <c r="O135" s="58"/>
      <c r="P135" s="41"/>
      <c r="Q135" s="38"/>
      <c r="R135" s="38"/>
      <c r="S135" s="39"/>
      <c r="T135" s="39"/>
      <c r="U135" s="39"/>
      <c r="V135" s="39"/>
      <c r="W135" s="39"/>
      <c r="X135" s="39"/>
      <c r="Y135" s="39"/>
      <c r="Z135" s="39"/>
    </row>
    <row r="136" spans="1:26" ht="15.75" thickBot="1" x14ac:dyDescent="0.3">
      <c r="A136" s="41"/>
      <c r="B136" s="41"/>
      <c r="C136" s="57"/>
      <c r="D136" s="62">
        <v>44034</v>
      </c>
      <c r="E136" s="63">
        <v>141887</v>
      </c>
      <c r="F136" s="63">
        <f>E136-E137</f>
        <v>5782</v>
      </c>
      <c r="G136" s="63"/>
      <c r="H136" s="63"/>
      <c r="I136" s="63">
        <v>2588</v>
      </c>
      <c r="J136" s="63"/>
      <c r="K136" s="63">
        <f>I136-J137</f>
        <v>98</v>
      </c>
      <c r="L136" s="63">
        <f>K136-16</f>
        <v>82</v>
      </c>
      <c r="M136" s="63">
        <v>24671</v>
      </c>
      <c r="N136" s="63">
        <v>922</v>
      </c>
      <c r="O136" s="58"/>
      <c r="P136" s="41"/>
      <c r="Q136" s="38"/>
      <c r="R136" s="38"/>
      <c r="S136" s="39"/>
      <c r="T136" s="39"/>
      <c r="U136" s="39"/>
      <c r="V136" s="39"/>
      <c r="W136" s="39"/>
      <c r="X136" s="39"/>
      <c r="Y136" s="39"/>
      <c r="Z136" s="39"/>
    </row>
    <row r="137" spans="1:26" ht="15.75" thickBot="1" x14ac:dyDescent="0.3">
      <c r="A137" s="41"/>
      <c r="B137" s="41"/>
      <c r="C137" s="57"/>
      <c r="D137" s="62">
        <v>44033</v>
      </c>
      <c r="E137" s="63">
        <f>136105</f>
        <v>136105</v>
      </c>
      <c r="F137" s="63">
        <v>6293</v>
      </c>
      <c r="G137" s="63">
        <v>5344</v>
      </c>
      <c r="H137" s="63">
        <f>G137-F137</f>
        <v>-949</v>
      </c>
      <c r="I137" s="63"/>
      <c r="J137" s="63">
        <v>2490</v>
      </c>
      <c r="K137" s="63"/>
      <c r="L137" s="63"/>
      <c r="M137" s="63"/>
      <c r="N137" s="63"/>
      <c r="O137" s="58"/>
      <c r="P137" s="41"/>
      <c r="Q137" s="38"/>
      <c r="R137" s="38"/>
      <c r="S137" s="39"/>
      <c r="T137" s="39"/>
      <c r="U137" s="39"/>
      <c r="V137" s="39"/>
      <c r="W137" s="39"/>
      <c r="X137" s="39"/>
      <c r="Y137" s="39"/>
      <c r="Z137" s="39"/>
    </row>
    <row r="138" spans="1:26" ht="15.75" thickBot="1" x14ac:dyDescent="0.3">
      <c r="A138" s="41"/>
      <c r="B138" s="41"/>
      <c r="C138" s="57"/>
      <c r="D138" s="62">
        <v>44032</v>
      </c>
      <c r="E138" s="63">
        <v>129812</v>
      </c>
      <c r="F138" s="63">
        <v>3070</v>
      </c>
      <c r="G138" s="63">
        <v>3937</v>
      </c>
      <c r="H138" s="63">
        <f>G138-F138</f>
        <v>867</v>
      </c>
      <c r="I138" s="63"/>
      <c r="J138" s="63"/>
      <c r="K138" s="63"/>
      <c r="L138" s="63"/>
      <c r="M138" s="63"/>
      <c r="N138" s="63"/>
      <c r="O138" s="58"/>
      <c r="P138" s="41"/>
      <c r="Q138" s="38"/>
      <c r="R138" s="38"/>
      <c r="S138" s="39"/>
      <c r="T138" s="39"/>
      <c r="U138" s="39"/>
      <c r="V138" s="39"/>
      <c r="W138" s="39"/>
      <c r="X138" s="39"/>
      <c r="Y138" s="39"/>
      <c r="Z138" s="39"/>
    </row>
    <row r="139" spans="1:26" ht="15.75" thickBot="1" x14ac:dyDescent="0.3">
      <c r="A139" s="41"/>
      <c r="B139" s="41"/>
      <c r="C139" s="57"/>
      <c r="D139" s="62">
        <v>44031</v>
      </c>
      <c r="E139" s="63">
        <v>126742</v>
      </c>
      <c r="F139" s="63">
        <v>4231</v>
      </c>
      <c r="G139" s="63">
        <v>4231</v>
      </c>
      <c r="H139" s="63">
        <f>G139-F139</f>
        <v>0</v>
      </c>
      <c r="I139" s="63"/>
      <c r="J139" s="63"/>
      <c r="K139" s="63"/>
      <c r="L139" s="63"/>
      <c r="M139" s="63"/>
      <c r="N139" s="63"/>
      <c r="O139" s="58"/>
      <c r="P139" s="41"/>
      <c r="Q139" s="38"/>
      <c r="R139" s="38"/>
      <c r="S139" s="39"/>
      <c r="T139" s="39"/>
      <c r="U139" s="39"/>
      <c r="V139" s="39"/>
      <c r="W139" s="39"/>
      <c r="X139" s="39"/>
      <c r="Y139" s="39"/>
      <c r="Z139" s="39"/>
    </row>
    <row r="140" spans="1:26" ht="15.75" thickBot="1" x14ac:dyDescent="0.3">
      <c r="A140" s="41"/>
      <c r="B140" s="41"/>
      <c r="C140" s="57"/>
      <c r="D140" s="62">
        <v>44030</v>
      </c>
      <c r="E140" s="63">
        <v>122511</v>
      </c>
      <c r="F140" s="63">
        <f>E140-E141</f>
        <v>3223</v>
      </c>
      <c r="G140" s="63">
        <v>3305</v>
      </c>
      <c r="H140" s="63">
        <f>G140-F140</f>
        <v>82</v>
      </c>
      <c r="I140" s="63"/>
      <c r="J140" s="63"/>
      <c r="K140" s="63"/>
      <c r="L140" s="63"/>
      <c r="M140" s="63"/>
      <c r="N140" s="63"/>
      <c r="O140" s="58"/>
      <c r="P140" s="41"/>
      <c r="Q140" s="38"/>
      <c r="R140" s="38"/>
      <c r="S140" s="39"/>
      <c r="T140" s="39"/>
      <c r="U140" s="39"/>
      <c r="V140" s="39"/>
      <c r="W140" s="39"/>
      <c r="X140" s="39"/>
      <c r="Y140" s="39"/>
      <c r="Z140" s="39"/>
    </row>
    <row r="141" spans="1:26" ht="15.75" hidden="1" thickBot="1" x14ac:dyDescent="0.3">
      <c r="A141" s="41"/>
      <c r="B141" s="41"/>
      <c r="C141" s="41"/>
      <c r="D141" s="64"/>
      <c r="E141" s="64">
        <v>119288</v>
      </c>
      <c r="F141" s="64"/>
      <c r="G141" s="64"/>
      <c r="H141" s="64"/>
      <c r="I141" s="63"/>
      <c r="J141" s="63"/>
      <c r="K141" s="63"/>
      <c r="L141" s="63"/>
      <c r="M141" s="63"/>
      <c r="N141" s="63"/>
      <c r="O141" s="41"/>
      <c r="P141" s="41"/>
      <c r="Q141" s="38"/>
      <c r="R141" s="38"/>
      <c r="S141" s="39"/>
      <c r="T141" s="39"/>
      <c r="U141" s="39"/>
      <c r="V141" s="39"/>
      <c r="W141" s="39"/>
      <c r="X141" s="39"/>
      <c r="Y141" s="39"/>
      <c r="Z141" s="39"/>
    </row>
    <row r="142" spans="1:26" ht="15.75" thickBot="1" x14ac:dyDescent="0.3">
      <c r="A142" s="41"/>
      <c r="B142" s="41"/>
      <c r="C142" s="57"/>
      <c r="D142" s="112"/>
      <c r="E142" s="113"/>
      <c r="F142" s="113"/>
      <c r="G142" s="114"/>
      <c r="H142" s="65">
        <f>SUM(H137:H141)</f>
        <v>0</v>
      </c>
      <c r="I142" s="63"/>
      <c r="J142" s="63"/>
      <c r="K142" s="63"/>
      <c r="L142" s="63"/>
      <c r="M142" s="63"/>
      <c r="N142" s="63"/>
      <c r="O142" s="41"/>
      <c r="P142" s="41"/>
      <c r="Q142" s="38"/>
      <c r="R142" s="38"/>
      <c r="S142" s="39"/>
      <c r="T142" s="39"/>
      <c r="U142" s="39"/>
      <c r="V142" s="39"/>
      <c r="W142" s="39"/>
      <c r="X142" s="39"/>
      <c r="Y142" s="39"/>
      <c r="Z142" s="39"/>
    </row>
    <row r="143" spans="1:26" ht="15.75" thickBot="1" x14ac:dyDescent="0.3">
      <c r="A143" s="41"/>
      <c r="B143" s="41"/>
      <c r="C143" s="41"/>
      <c r="D143" s="60"/>
      <c r="E143" s="60"/>
      <c r="F143" s="60"/>
      <c r="G143" s="60"/>
      <c r="H143" s="60"/>
      <c r="I143" s="41"/>
      <c r="J143" s="41"/>
      <c r="K143" s="41"/>
      <c r="L143" s="41"/>
      <c r="M143" s="41"/>
      <c r="N143" s="41"/>
      <c r="O143" s="41"/>
      <c r="P143" s="41"/>
      <c r="Q143" s="38"/>
      <c r="R143" s="38"/>
      <c r="S143" s="39"/>
      <c r="T143" s="39"/>
      <c r="U143" s="39"/>
      <c r="V143" s="39"/>
      <c r="W143" s="39"/>
      <c r="X143" s="39"/>
      <c r="Y143" s="39"/>
      <c r="Z143" s="39"/>
    </row>
    <row r="144" spans="1:26" ht="15.75" thickBot="1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38"/>
      <c r="R144" s="38"/>
      <c r="S144" s="39"/>
      <c r="T144" s="39"/>
      <c r="U144" s="39"/>
      <c r="V144" s="39"/>
      <c r="W144" s="39"/>
      <c r="X144" s="39"/>
      <c r="Y144" s="39"/>
      <c r="Z144" s="39"/>
    </row>
    <row r="145" spans="1:26" ht="15.75" thickBot="1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38"/>
      <c r="R145" s="38"/>
      <c r="S145" s="39"/>
      <c r="T145" s="39"/>
      <c r="U145" s="39"/>
      <c r="V145" s="39"/>
      <c r="W145" s="39"/>
      <c r="X145" s="39"/>
      <c r="Y145" s="39"/>
      <c r="Z145" s="39"/>
    </row>
    <row r="146" spans="1:26" ht="15.75" thickBot="1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38"/>
      <c r="R146" s="38"/>
      <c r="S146" s="39"/>
      <c r="T146" s="39"/>
      <c r="U146" s="39"/>
      <c r="V146" s="39"/>
      <c r="W146" s="39"/>
      <c r="X146" s="39"/>
      <c r="Y146" s="39"/>
      <c r="Z146" s="39"/>
    </row>
    <row r="147" spans="1:26" ht="15.75" thickBot="1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38"/>
      <c r="R147" s="38"/>
      <c r="S147" s="39"/>
      <c r="T147" s="39"/>
      <c r="U147" s="39"/>
      <c r="V147" s="39"/>
      <c r="W147" s="39"/>
      <c r="X147" s="39"/>
      <c r="Y147" s="39"/>
      <c r="Z147" s="39"/>
    </row>
    <row r="148" spans="1:26" ht="15.75" thickBot="1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38"/>
      <c r="R148" s="38"/>
      <c r="S148" s="39"/>
      <c r="T148" s="39"/>
      <c r="U148" s="39"/>
      <c r="V148" s="39"/>
      <c r="W148" s="39"/>
      <c r="X148" s="39"/>
      <c r="Y148" s="39"/>
      <c r="Z148" s="39"/>
    </row>
    <row r="149" spans="1:26" ht="15.75" thickBot="1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38"/>
      <c r="R149" s="38"/>
      <c r="S149" s="39"/>
      <c r="T149" s="39"/>
      <c r="U149" s="39"/>
      <c r="V149" s="39"/>
      <c r="W149" s="39"/>
      <c r="X149" s="39"/>
      <c r="Y149" s="39"/>
      <c r="Z149" s="39"/>
    </row>
    <row r="150" spans="1:26" ht="15.75" thickBot="1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38"/>
      <c r="R150" s="38"/>
      <c r="S150" s="39"/>
      <c r="T150" s="39"/>
      <c r="U150" s="39"/>
      <c r="V150" s="39"/>
      <c r="W150" s="39"/>
      <c r="X150" s="39"/>
      <c r="Y150" s="39"/>
      <c r="Z150" s="39"/>
    </row>
    <row r="151" spans="1:26" ht="15.75" thickBot="1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38"/>
      <c r="R151" s="38"/>
      <c r="S151" s="39"/>
      <c r="T151" s="39"/>
      <c r="U151" s="39"/>
      <c r="V151" s="39"/>
      <c r="W151" s="39"/>
      <c r="X151" s="39"/>
      <c r="Y151" s="39"/>
      <c r="Z151" s="39"/>
    </row>
    <row r="152" spans="1:26" ht="15.75" thickBot="1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38"/>
      <c r="R152" s="38"/>
      <c r="S152" s="39"/>
      <c r="T152" s="39"/>
      <c r="U152" s="39"/>
      <c r="V152" s="39"/>
      <c r="W152" s="39"/>
      <c r="X152" s="39"/>
      <c r="Y152" s="39"/>
      <c r="Z152" s="39"/>
    </row>
    <row r="153" spans="1:26" ht="15.75" thickBot="1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38"/>
      <c r="R153" s="38"/>
      <c r="S153" s="39"/>
      <c r="T153" s="39"/>
      <c r="U153" s="39"/>
      <c r="V153" s="39"/>
      <c r="W153" s="39"/>
      <c r="X153" s="39"/>
      <c r="Y153" s="39"/>
      <c r="Z153" s="39"/>
    </row>
    <row r="154" spans="1:26" ht="15.75" thickBot="1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38"/>
      <c r="R154" s="38"/>
      <c r="S154" s="39"/>
      <c r="T154" s="39"/>
      <c r="U154" s="39"/>
      <c r="V154" s="39"/>
      <c r="W154" s="39"/>
      <c r="X154" s="39"/>
      <c r="Y154" s="39"/>
      <c r="Z154" s="39"/>
    </row>
    <row r="155" spans="1:26" ht="15.75" thickBot="1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38"/>
      <c r="R155" s="38"/>
      <c r="S155" s="39"/>
      <c r="T155" s="39"/>
      <c r="U155" s="39"/>
      <c r="V155" s="39"/>
      <c r="W155" s="39"/>
      <c r="X155" s="39"/>
      <c r="Y155" s="39"/>
      <c r="Z155" s="39"/>
    </row>
    <row r="156" spans="1:26" ht="15.75" thickBot="1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38"/>
      <c r="R156" s="38"/>
      <c r="S156" s="39"/>
      <c r="T156" s="39"/>
      <c r="U156" s="39"/>
      <c r="V156" s="39"/>
      <c r="W156" s="39"/>
      <c r="X156" s="39"/>
      <c r="Y156" s="39"/>
      <c r="Z156" s="39"/>
    </row>
    <row r="157" spans="1:26" ht="15.75" thickBot="1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38"/>
      <c r="R157" s="38"/>
      <c r="S157" s="39"/>
      <c r="T157" s="39"/>
      <c r="U157" s="39"/>
      <c r="V157" s="39"/>
      <c r="W157" s="39"/>
      <c r="X157" s="39"/>
      <c r="Y157" s="39"/>
      <c r="Z157" s="39"/>
    </row>
    <row r="158" spans="1:26" ht="15.75" thickBot="1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38"/>
      <c r="R158" s="38"/>
      <c r="S158" s="39"/>
      <c r="T158" s="39"/>
      <c r="U158" s="39"/>
      <c r="V158" s="39"/>
      <c r="W158" s="39"/>
      <c r="X158" s="39"/>
      <c r="Y158" s="39"/>
      <c r="Z158" s="39"/>
    </row>
    <row r="159" spans="1:26" ht="15.75" thickBot="1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38"/>
      <c r="R159" s="38"/>
      <c r="S159" s="39"/>
      <c r="T159" s="39"/>
      <c r="U159" s="39"/>
      <c r="V159" s="39"/>
      <c r="W159" s="39"/>
      <c r="X159" s="39"/>
      <c r="Y159" s="39"/>
      <c r="Z159" s="39"/>
    </row>
    <row r="160" spans="1:26" ht="15.75" thickBot="1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38"/>
      <c r="R160" s="38"/>
      <c r="S160" s="39"/>
      <c r="T160" s="39"/>
      <c r="U160" s="39"/>
      <c r="V160" s="39"/>
      <c r="W160" s="39"/>
      <c r="X160" s="39"/>
      <c r="Y160" s="39"/>
      <c r="Z160" s="39"/>
    </row>
    <row r="161" spans="1:26" ht="15.75" thickBot="1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38"/>
      <c r="R161" s="38"/>
      <c r="S161" s="39"/>
      <c r="T161" s="39"/>
      <c r="U161" s="39"/>
      <c r="V161" s="39"/>
      <c r="W161" s="39"/>
      <c r="X161" s="39"/>
      <c r="Y161" s="39"/>
      <c r="Z161" s="39"/>
    </row>
    <row r="162" spans="1:26" ht="15.75" thickBot="1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38"/>
      <c r="R162" s="38"/>
      <c r="S162" s="39"/>
      <c r="T162" s="39"/>
      <c r="U162" s="39"/>
      <c r="V162" s="39"/>
      <c r="W162" s="39"/>
      <c r="X162" s="39"/>
      <c r="Y162" s="39"/>
      <c r="Z162" s="39"/>
    </row>
    <row r="163" spans="1:26" ht="15.75" thickBot="1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38"/>
      <c r="R163" s="38"/>
      <c r="S163" s="39"/>
      <c r="T163" s="39"/>
      <c r="U163" s="39"/>
      <c r="V163" s="39"/>
      <c r="W163" s="39"/>
      <c r="X163" s="39"/>
      <c r="Y163" s="39"/>
      <c r="Z163" s="39"/>
    </row>
    <row r="164" spans="1:26" ht="15.75" thickBot="1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38"/>
      <c r="R164" s="38"/>
      <c r="S164" s="39"/>
      <c r="T164" s="39"/>
      <c r="U164" s="39"/>
      <c r="V164" s="39"/>
      <c r="W164" s="39"/>
      <c r="X164" s="39"/>
      <c r="Y164" s="39"/>
      <c r="Z164" s="39"/>
    </row>
    <row r="165" spans="1:26" ht="15.75" thickBot="1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38"/>
      <c r="R165" s="38"/>
      <c r="S165" s="39"/>
      <c r="T165" s="39"/>
      <c r="U165" s="39"/>
      <c r="V165" s="39"/>
      <c r="W165" s="39"/>
      <c r="X165" s="39"/>
      <c r="Y165" s="39"/>
      <c r="Z165" s="39"/>
    </row>
    <row r="166" spans="1:26" ht="15.75" thickBot="1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38"/>
      <c r="R166" s="38"/>
      <c r="S166" s="39"/>
      <c r="T166" s="39"/>
      <c r="U166" s="39"/>
      <c r="V166" s="39"/>
      <c r="W166" s="39"/>
      <c r="X166" s="39"/>
      <c r="Y166" s="39"/>
      <c r="Z166" s="39"/>
    </row>
    <row r="167" spans="1:26" ht="15.75" thickBot="1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38"/>
      <c r="R167" s="38"/>
      <c r="S167" s="39"/>
      <c r="T167" s="39"/>
      <c r="U167" s="39"/>
      <c r="V167" s="39"/>
      <c r="W167" s="39"/>
      <c r="X167" s="39"/>
      <c r="Y167" s="39"/>
      <c r="Z167" s="39"/>
    </row>
    <row r="168" spans="1:26" ht="15.75" thickBot="1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38"/>
      <c r="R168" s="38"/>
      <c r="S168" s="39"/>
      <c r="T168" s="39"/>
      <c r="U168" s="39"/>
      <c r="V168" s="39"/>
      <c r="W168" s="39"/>
      <c r="X168" s="39"/>
      <c r="Y168" s="39"/>
      <c r="Z168" s="39"/>
    </row>
    <row r="169" spans="1:26" ht="15.75" thickBot="1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38"/>
      <c r="R169" s="38"/>
      <c r="S169" s="39"/>
      <c r="T169" s="39"/>
      <c r="U169" s="39"/>
      <c r="V169" s="39"/>
      <c r="W169" s="39"/>
      <c r="X169" s="39"/>
      <c r="Y169" s="39"/>
      <c r="Z169" s="39"/>
    </row>
    <row r="170" spans="1:26" ht="15.75" thickBot="1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38"/>
      <c r="R170" s="38"/>
      <c r="S170" s="39"/>
      <c r="T170" s="39"/>
      <c r="U170" s="39"/>
      <c r="V170" s="39"/>
      <c r="W170" s="39"/>
      <c r="X170" s="39"/>
      <c r="Y170" s="39"/>
      <c r="Z170" s="39"/>
    </row>
    <row r="171" spans="1:26" ht="15.75" thickBot="1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38"/>
      <c r="R171" s="38"/>
      <c r="S171" s="39"/>
      <c r="T171" s="39"/>
      <c r="U171" s="39"/>
      <c r="V171" s="39"/>
      <c r="W171" s="39"/>
      <c r="X171" s="39"/>
      <c r="Y171" s="39"/>
      <c r="Z171" s="39"/>
    </row>
    <row r="172" spans="1:26" ht="15.75" thickBot="1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38"/>
      <c r="R172" s="38"/>
      <c r="S172" s="39"/>
      <c r="T172" s="39"/>
      <c r="U172" s="39"/>
      <c r="V172" s="39"/>
      <c r="W172" s="39"/>
      <c r="X172" s="39"/>
      <c r="Y172" s="39"/>
      <c r="Z172" s="39"/>
    </row>
    <row r="173" spans="1:26" ht="15.75" thickBot="1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38"/>
      <c r="R173" s="38"/>
      <c r="S173" s="39"/>
      <c r="T173" s="39"/>
      <c r="U173" s="39"/>
      <c r="V173" s="39"/>
      <c r="W173" s="39"/>
      <c r="X173" s="39"/>
      <c r="Y173" s="39"/>
      <c r="Z173" s="39"/>
    </row>
    <row r="174" spans="1:26" ht="15.75" thickBot="1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38"/>
      <c r="R174" s="38"/>
      <c r="S174" s="39"/>
      <c r="T174" s="39"/>
      <c r="U174" s="39"/>
      <c r="V174" s="39"/>
      <c r="W174" s="39"/>
      <c r="X174" s="39"/>
      <c r="Y174" s="39"/>
      <c r="Z174" s="39"/>
    </row>
    <row r="175" spans="1:26" ht="15.75" thickBot="1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38"/>
      <c r="R175" s="38"/>
      <c r="S175" s="39"/>
      <c r="T175" s="39"/>
      <c r="U175" s="39"/>
      <c r="V175" s="39"/>
      <c r="W175" s="39"/>
      <c r="X175" s="39"/>
      <c r="Y175" s="39"/>
      <c r="Z175" s="39"/>
    </row>
    <row r="176" spans="1:26" ht="15.75" thickBot="1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38"/>
      <c r="R176" s="38"/>
      <c r="S176" s="39"/>
      <c r="T176" s="39"/>
      <c r="U176" s="39"/>
      <c r="V176" s="39"/>
      <c r="W176" s="39"/>
      <c r="X176" s="39"/>
      <c r="Y176" s="39"/>
      <c r="Z176" s="39"/>
    </row>
    <row r="177" spans="1:26" ht="15.75" thickBot="1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38"/>
      <c r="R177" s="38"/>
      <c r="S177" s="39"/>
      <c r="T177" s="39"/>
      <c r="U177" s="39"/>
      <c r="V177" s="39"/>
      <c r="W177" s="39"/>
      <c r="X177" s="39"/>
      <c r="Y177" s="39"/>
      <c r="Z177" s="39"/>
    </row>
    <row r="178" spans="1:26" ht="15.75" thickBot="1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38"/>
      <c r="R178" s="38"/>
      <c r="S178" s="39"/>
      <c r="T178" s="39"/>
      <c r="U178" s="39"/>
      <c r="V178" s="39"/>
      <c r="W178" s="39"/>
      <c r="X178" s="39"/>
      <c r="Y178" s="39"/>
      <c r="Z178" s="39"/>
    </row>
    <row r="179" spans="1:26" ht="15.75" thickBot="1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38"/>
      <c r="R179" s="38"/>
      <c r="S179" s="39"/>
      <c r="T179" s="39"/>
      <c r="U179" s="39"/>
      <c r="V179" s="39"/>
      <c r="W179" s="39"/>
      <c r="X179" s="39"/>
      <c r="Y179" s="39"/>
      <c r="Z179" s="39"/>
    </row>
    <row r="180" spans="1:26" ht="15.75" thickBot="1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38"/>
      <c r="R180" s="38"/>
      <c r="S180" s="39"/>
      <c r="T180" s="39"/>
      <c r="U180" s="39"/>
      <c r="V180" s="39"/>
      <c r="W180" s="39"/>
      <c r="X180" s="39"/>
      <c r="Y180" s="39"/>
      <c r="Z180" s="39"/>
    </row>
    <row r="181" spans="1:26" ht="15.75" thickBot="1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38"/>
      <c r="R181" s="38"/>
      <c r="S181" s="39"/>
      <c r="T181" s="39"/>
      <c r="U181" s="39"/>
      <c r="V181" s="39"/>
      <c r="W181" s="39"/>
      <c r="X181" s="39"/>
      <c r="Y181" s="39"/>
      <c r="Z181" s="39"/>
    </row>
    <row r="182" spans="1:26" ht="15.75" thickBot="1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38"/>
      <c r="R182" s="38"/>
      <c r="S182" s="39"/>
      <c r="T182" s="39"/>
      <c r="U182" s="39"/>
      <c r="V182" s="39"/>
      <c r="W182" s="39"/>
      <c r="X182" s="39"/>
      <c r="Y182" s="39"/>
      <c r="Z182" s="39"/>
    </row>
    <row r="183" spans="1:26" ht="15.75" thickBot="1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38"/>
      <c r="R183" s="38"/>
      <c r="S183" s="39"/>
      <c r="T183" s="39"/>
      <c r="U183" s="39"/>
      <c r="V183" s="39"/>
      <c r="W183" s="39"/>
      <c r="X183" s="39"/>
      <c r="Y183" s="39"/>
      <c r="Z183" s="39"/>
    </row>
    <row r="184" spans="1:26" ht="15.75" thickBot="1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38"/>
      <c r="R184" s="38"/>
      <c r="S184" s="39"/>
      <c r="T184" s="39"/>
      <c r="U184" s="39"/>
      <c r="V184" s="39"/>
      <c r="W184" s="39"/>
      <c r="X184" s="39"/>
      <c r="Y184" s="39"/>
      <c r="Z184" s="39"/>
    </row>
    <row r="185" spans="1:26" ht="15.75" thickBot="1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38"/>
      <c r="R185" s="38"/>
      <c r="S185" s="39"/>
      <c r="T185" s="39"/>
      <c r="U185" s="39"/>
      <c r="V185" s="39"/>
      <c r="W185" s="39"/>
      <c r="X185" s="39"/>
      <c r="Y185" s="39"/>
      <c r="Z185" s="39"/>
    </row>
    <row r="186" spans="1:26" ht="15.75" thickBot="1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38"/>
      <c r="R186" s="38"/>
      <c r="S186" s="39"/>
      <c r="T186" s="39"/>
      <c r="U186" s="39"/>
      <c r="V186" s="39"/>
      <c r="W186" s="39"/>
      <c r="X186" s="39"/>
      <c r="Y186" s="39"/>
      <c r="Z186" s="39"/>
    </row>
    <row r="187" spans="1:26" ht="15.75" thickBot="1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38"/>
      <c r="R187" s="38"/>
      <c r="S187" s="39"/>
      <c r="T187" s="39"/>
      <c r="U187" s="39"/>
      <c r="V187" s="39"/>
      <c r="W187" s="39"/>
      <c r="X187" s="39"/>
      <c r="Y187" s="39"/>
      <c r="Z187" s="39"/>
    </row>
    <row r="188" spans="1:26" ht="15.75" thickBot="1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38"/>
      <c r="R188" s="38"/>
      <c r="S188" s="39"/>
      <c r="T188" s="39"/>
      <c r="U188" s="39"/>
      <c r="V188" s="39"/>
      <c r="W188" s="39"/>
      <c r="X188" s="39"/>
      <c r="Y188" s="39"/>
      <c r="Z188" s="39"/>
    </row>
    <row r="189" spans="1:26" ht="15.75" thickBot="1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38"/>
      <c r="R189" s="38"/>
      <c r="S189" s="39"/>
      <c r="T189" s="39"/>
      <c r="U189" s="39"/>
      <c r="V189" s="39"/>
      <c r="W189" s="39"/>
      <c r="X189" s="39"/>
      <c r="Y189" s="39"/>
      <c r="Z189" s="39"/>
    </row>
    <row r="190" spans="1:26" ht="15.75" thickBot="1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38"/>
      <c r="R190" s="38"/>
      <c r="S190" s="39"/>
      <c r="T190" s="39"/>
      <c r="U190" s="39"/>
      <c r="V190" s="39"/>
      <c r="W190" s="39"/>
      <c r="X190" s="39"/>
      <c r="Y190" s="39"/>
      <c r="Z190" s="39"/>
    </row>
    <row r="191" spans="1:26" ht="15.75" thickBot="1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38"/>
      <c r="R191" s="38"/>
      <c r="S191" s="39"/>
      <c r="T191" s="39"/>
      <c r="U191" s="39"/>
      <c r="V191" s="39"/>
      <c r="W191" s="39"/>
      <c r="X191" s="39"/>
      <c r="Y191" s="39"/>
      <c r="Z191" s="39"/>
    </row>
    <row r="192" spans="1:26" ht="15.75" thickBot="1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38"/>
      <c r="R192" s="38"/>
      <c r="S192" s="39"/>
      <c r="T192" s="39"/>
      <c r="U192" s="39"/>
      <c r="V192" s="39"/>
      <c r="W192" s="39"/>
      <c r="X192" s="39"/>
      <c r="Y192" s="39"/>
      <c r="Z192" s="39"/>
    </row>
    <row r="193" spans="1:26" ht="15.75" thickBot="1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38"/>
      <c r="R193" s="38"/>
      <c r="S193" s="39"/>
      <c r="T193" s="39"/>
      <c r="U193" s="39"/>
      <c r="V193" s="39"/>
      <c r="W193" s="39"/>
      <c r="X193" s="39"/>
      <c r="Y193" s="39"/>
      <c r="Z193" s="39"/>
    </row>
    <row r="194" spans="1:26" ht="15.75" thickBot="1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38"/>
      <c r="R194" s="38"/>
      <c r="S194" s="39"/>
      <c r="T194" s="39"/>
      <c r="U194" s="39"/>
      <c r="V194" s="39"/>
      <c r="W194" s="39"/>
      <c r="X194" s="39"/>
      <c r="Y194" s="39"/>
      <c r="Z194" s="39"/>
    </row>
    <row r="195" spans="1:26" ht="15.75" thickBot="1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38"/>
      <c r="R195" s="38"/>
      <c r="S195" s="39"/>
      <c r="T195" s="39"/>
      <c r="U195" s="39"/>
      <c r="V195" s="39"/>
      <c r="W195" s="39"/>
      <c r="X195" s="39"/>
      <c r="Y195" s="39"/>
      <c r="Z195" s="39"/>
    </row>
    <row r="196" spans="1:26" ht="15.75" thickBot="1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38"/>
      <c r="R196" s="38"/>
      <c r="S196" s="39"/>
      <c r="T196" s="39"/>
      <c r="U196" s="39"/>
      <c r="V196" s="39"/>
      <c r="W196" s="39"/>
      <c r="X196" s="39"/>
      <c r="Y196" s="39"/>
      <c r="Z196" s="39"/>
    </row>
    <row r="197" spans="1:26" ht="15.75" thickBot="1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38"/>
      <c r="R197" s="38"/>
      <c r="S197" s="39"/>
      <c r="T197" s="39"/>
      <c r="U197" s="39"/>
      <c r="V197" s="39"/>
      <c r="W197" s="39"/>
      <c r="X197" s="39"/>
      <c r="Y197" s="39"/>
      <c r="Z197" s="39"/>
    </row>
    <row r="198" spans="1:26" ht="15.75" thickBot="1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38"/>
      <c r="R198" s="38"/>
      <c r="S198" s="39"/>
      <c r="T198" s="39"/>
      <c r="U198" s="39"/>
      <c r="V198" s="39"/>
      <c r="W198" s="39"/>
      <c r="X198" s="39"/>
      <c r="Y198" s="39"/>
      <c r="Z198" s="39"/>
    </row>
    <row r="199" spans="1:26" ht="15.75" thickBot="1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38"/>
      <c r="R199" s="38"/>
      <c r="S199" s="39"/>
      <c r="T199" s="39"/>
      <c r="U199" s="39"/>
      <c r="V199" s="39"/>
      <c r="W199" s="39"/>
      <c r="X199" s="39"/>
      <c r="Y199" s="39"/>
      <c r="Z199" s="39"/>
    </row>
    <row r="200" spans="1:26" ht="15.75" thickBot="1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38"/>
      <c r="R200" s="38"/>
      <c r="S200" s="39"/>
      <c r="T200" s="39"/>
      <c r="U200" s="39"/>
      <c r="V200" s="39"/>
      <c r="W200" s="39"/>
      <c r="X200" s="39"/>
      <c r="Y200" s="39"/>
      <c r="Z200" s="39"/>
    </row>
    <row r="201" spans="1:26" ht="15.75" thickBot="1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38"/>
      <c r="R201" s="38"/>
      <c r="S201" s="39"/>
      <c r="T201" s="39"/>
      <c r="U201" s="39"/>
      <c r="V201" s="39"/>
      <c r="W201" s="39"/>
      <c r="X201" s="39"/>
      <c r="Y201" s="39"/>
      <c r="Z201" s="39"/>
    </row>
    <row r="202" spans="1:26" ht="15.75" thickBot="1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38"/>
      <c r="R202" s="38"/>
      <c r="S202" s="39"/>
      <c r="T202" s="39"/>
      <c r="U202" s="39"/>
      <c r="V202" s="39"/>
      <c r="W202" s="39"/>
      <c r="X202" s="39"/>
      <c r="Y202" s="39"/>
      <c r="Z202" s="39"/>
    </row>
    <row r="203" spans="1:26" ht="15.75" thickBot="1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38"/>
      <c r="R203" s="38"/>
      <c r="S203" s="39"/>
      <c r="T203" s="39"/>
      <c r="U203" s="39"/>
      <c r="V203" s="39"/>
      <c r="W203" s="39"/>
      <c r="X203" s="39"/>
      <c r="Y203" s="39"/>
      <c r="Z203" s="39"/>
    </row>
    <row r="204" spans="1:26" ht="15.75" thickBot="1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38"/>
      <c r="R204" s="38"/>
      <c r="S204" s="39"/>
      <c r="T204" s="39"/>
      <c r="U204" s="39"/>
      <c r="V204" s="39"/>
      <c r="W204" s="39"/>
      <c r="X204" s="39"/>
      <c r="Y204" s="39"/>
      <c r="Z204" s="39"/>
    </row>
    <row r="205" spans="1:26" ht="15.75" thickBot="1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38"/>
      <c r="R205" s="38"/>
      <c r="S205" s="39"/>
      <c r="T205" s="39"/>
      <c r="U205" s="39"/>
      <c r="V205" s="39"/>
      <c r="W205" s="39"/>
      <c r="X205" s="39"/>
      <c r="Y205" s="39"/>
      <c r="Z205" s="39"/>
    </row>
    <row r="206" spans="1:26" ht="15.75" thickBot="1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38"/>
      <c r="R206" s="38"/>
      <c r="S206" s="39"/>
      <c r="T206" s="39"/>
      <c r="U206" s="39"/>
      <c r="V206" s="39"/>
      <c r="W206" s="39"/>
      <c r="X206" s="39"/>
      <c r="Y206" s="39"/>
      <c r="Z206" s="39"/>
    </row>
    <row r="207" spans="1:26" ht="15.75" thickBot="1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38"/>
      <c r="R207" s="38"/>
      <c r="S207" s="39"/>
      <c r="T207" s="39"/>
      <c r="U207" s="39"/>
      <c r="V207" s="39"/>
      <c r="W207" s="39"/>
      <c r="X207" s="39"/>
      <c r="Y207" s="39"/>
      <c r="Z207" s="39"/>
    </row>
    <row r="208" spans="1:26" ht="15.75" thickBot="1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38"/>
      <c r="R208" s="38"/>
      <c r="S208" s="39"/>
      <c r="T208" s="39"/>
      <c r="U208" s="39"/>
      <c r="V208" s="39"/>
      <c r="W208" s="39"/>
      <c r="X208" s="39"/>
      <c r="Y208" s="39"/>
      <c r="Z208" s="39"/>
    </row>
    <row r="209" spans="1:26" ht="15.75" thickBot="1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38"/>
      <c r="R209" s="38"/>
      <c r="S209" s="39"/>
      <c r="T209" s="39"/>
      <c r="U209" s="39"/>
      <c r="V209" s="39"/>
      <c r="W209" s="39"/>
      <c r="X209" s="39"/>
      <c r="Y209" s="39"/>
      <c r="Z209" s="39"/>
    </row>
    <row r="210" spans="1:26" ht="15.75" thickBot="1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38"/>
      <c r="R210" s="38"/>
      <c r="S210" s="39"/>
      <c r="T210" s="39"/>
      <c r="U210" s="39"/>
      <c r="V210" s="39"/>
      <c r="W210" s="39"/>
      <c r="X210" s="39"/>
      <c r="Y210" s="39"/>
      <c r="Z210" s="39"/>
    </row>
    <row r="211" spans="1:26" ht="15.75" thickBot="1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38"/>
      <c r="R211" s="38"/>
      <c r="S211" s="39"/>
      <c r="T211" s="39"/>
      <c r="U211" s="39"/>
      <c r="V211" s="39"/>
      <c r="W211" s="39"/>
      <c r="X211" s="39"/>
      <c r="Y211" s="39"/>
      <c r="Z211" s="39"/>
    </row>
    <row r="212" spans="1:26" ht="15.75" thickBot="1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38"/>
      <c r="R212" s="38"/>
      <c r="S212" s="39"/>
      <c r="T212" s="39"/>
      <c r="U212" s="39"/>
      <c r="V212" s="39"/>
      <c r="W212" s="39"/>
      <c r="X212" s="39"/>
      <c r="Y212" s="39"/>
      <c r="Z212" s="39"/>
    </row>
    <row r="213" spans="1:26" ht="15.75" thickBot="1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38"/>
      <c r="R213" s="38"/>
      <c r="S213" s="39"/>
      <c r="T213" s="39"/>
      <c r="U213" s="39"/>
      <c r="V213" s="39"/>
      <c r="W213" s="39"/>
      <c r="X213" s="39"/>
      <c r="Y213" s="39"/>
      <c r="Z213" s="39"/>
    </row>
    <row r="214" spans="1:26" ht="15.75" thickBot="1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38"/>
      <c r="R214" s="38"/>
      <c r="S214" s="39"/>
      <c r="T214" s="39"/>
      <c r="U214" s="39"/>
      <c r="V214" s="39"/>
      <c r="W214" s="39"/>
      <c r="X214" s="39"/>
      <c r="Y214" s="39"/>
      <c r="Z214" s="39"/>
    </row>
    <row r="215" spans="1:26" ht="15.75" thickBot="1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38"/>
      <c r="R215" s="38"/>
      <c r="S215" s="39"/>
      <c r="T215" s="39"/>
      <c r="U215" s="39"/>
      <c r="V215" s="39"/>
      <c r="W215" s="39"/>
      <c r="X215" s="39"/>
      <c r="Y215" s="39"/>
      <c r="Z215" s="39"/>
    </row>
    <row r="216" spans="1:26" ht="15.75" thickBot="1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38"/>
      <c r="R216" s="38"/>
      <c r="S216" s="39"/>
      <c r="T216" s="39"/>
      <c r="U216" s="39"/>
      <c r="V216" s="39"/>
      <c r="W216" s="39"/>
      <c r="X216" s="39"/>
      <c r="Y216" s="39"/>
      <c r="Z216" s="39"/>
    </row>
    <row r="217" spans="1:26" ht="15.75" thickBot="1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38"/>
      <c r="R217" s="38"/>
      <c r="S217" s="39"/>
      <c r="T217" s="39"/>
      <c r="U217" s="39"/>
      <c r="V217" s="39"/>
      <c r="W217" s="39"/>
      <c r="X217" s="39"/>
      <c r="Y217" s="39"/>
      <c r="Z217" s="39"/>
    </row>
    <row r="218" spans="1:26" ht="15.75" thickBot="1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38"/>
      <c r="R218" s="38"/>
      <c r="S218" s="39"/>
      <c r="T218" s="39"/>
      <c r="U218" s="39"/>
      <c r="V218" s="39"/>
      <c r="W218" s="39"/>
      <c r="X218" s="39"/>
      <c r="Y218" s="39"/>
      <c r="Z218" s="39"/>
    </row>
    <row r="219" spans="1:26" ht="15.75" thickBot="1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38"/>
      <c r="R219" s="38"/>
      <c r="S219" s="39"/>
      <c r="T219" s="39"/>
      <c r="U219" s="39"/>
      <c r="V219" s="39"/>
      <c r="W219" s="39"/>
      <c r="X219" s="39"/>
      <c r="Y219" s="39"/>
      <c r="Z219" s="39"/>
    </row>
    <row r="220" spans="1:26" ht="15.75" thickBot="1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38"/>
      <c r="R220" s="38"/>
      <c r="S220" s="39"/>
      <c r="T220" s="39"/>
      <c r="U220" s="39"/>
      <c r="V220" s="39"/>
      <c r="W220" s="39"/>
      <c r="X220" s="39"/>
      <c r="Y220" s="39"/>
      <c r="Z220" s="39"/>
    </row>
    <row r="221" spans="1:26" ht="15.75" thickBot="1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38"/>
      <c r="R221" s="38"/>
      <c r="S221" s="39"/>
      <c r="T221" s="39"/>
      <c r="U221" s="39"/>
      <c r="V221" s="39"/>
      <c r="W221" s="39"/>
      <c r="X221" s="39"/>
      <c r="Y221" s="39"/>
      <c r="Z221" s="39"/>
    </row>
    <row r="222" spans="1:26" ht="15.75" thickBot="1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38"/>
      <c r="R222" s="38"/>
      <c r="S222" s="39"/>
      <c r="T222" s="39"/>
      <c r="U222" s="39"/>
      <c r="V222" s="39"/>
      <c r="W222" s="39"/>
      <c r="X222" s="39"/>
      <c r="Y222" s="39"/>
      <c r="Z222" s="39"/>
    </row>
    <row r="223" spans="1:26" ht="15.75" thickBot="1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38"/>
      <c r="R223" s="38"/>
      <c r="S223" s="39"/>
      <c r="T223" s="39"/>
      <c r="U223" s="39"/>
      <c r="V223" s="39"/>
      <c r="W223" s="39"/>
      <c r="X223" s="39"/>
      <c r="Y223" s="39"/>
      <c r="Z223" s="39"/>
    </row>
    <row r="224" spans="1:26" ht="15.75" thickBot="1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38"/>
      <c r="R224" s="38"/>
      <c r="S224" s="39"/>
      <c r="T224" s="39"/>
      <c r="U224" s="39"/>
      <c r="V224" s="39"/>
      <c r="W224" s="39"/>
      <c r="X224" s="39"/>
      <c r="Y224" s="39"/>
      <c r="Z224" s="39"/>
    </row>
    <row r="225" spans="1:26" ht="15.75" thickBot="1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38"/>
      <c r="R225" s="38"/>
      <c r="S225" s="39"/>
      <c r="T225" s="39"/>
      <c r="U225" s="39"/>
      <c r="V225" s="39"/>
      <c r="W225" s="39"/>
      <c r="X225" s="39"/>
      <c r="Y225" s="39"/>
      <c r="Z225" s="39"/>
    </row>
    <row r="226" spans="1:26" ht="15.75" thickBot="1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38"/>
      <c r="R226" s="38"/>
      <c r="S226" s="39"/>
      <c r="T226" s="39"/>
      <c r="U226" s="39"/>
      <c r="V226" s="39"/>
      <c r="W226" s="39"/>
      <c r="X226" s="39"/>
      <c r="Y226" s="39"/>
      <c r="Z226" s="39"/>
    </row>
    <row r="227" spans="1:26" ht="15.75" thickBot="1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38"/>
      <c r="R227" s="38"/>
      <c r="S227" s="39"/>
      <c r="T227" s="39"/>
      <c r="U227" s="39"/>
      <c r="V227" s="39"/>
      <c r="W227" s="39"/>
      <c r="X227" s="39"/>
      <c r="Y227" s="39"/>
      <c r="Z227" s="39"/>
    </row>
    <row r="228" spans="1:26" ht="15.75" thickBot="1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38"/>
      <c r="R228" s="38"/>
      <c r="S228" s="39"/>
      <c r="T228" s="39"/>
      <c r="U228" s="39"/>
      <c r="V228" s="39"/>
      <c r="W228" s="39"/>
      <c r="X228" s="39"/>
      <c r="Y228" s="39"/>
      <c r="Z228" s="39"/>
    </row>
    <row r="229" spans="1:26" ht="15.75" thickBot="1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38"/>
      <c r="R229" s="38"/>
      <c r="S229" s="39"/>
      <c r="T229" s="39"/>
      <c r="U229" s="39"/>
      <c r="V229" s="39"/>
      <c r="W229" s="39"/>
      <c r="X229" s="39"/>
      <c r="Y229" s="39"/>
      <c r="Z229" s="39"/>
    </row>
    <row r="230" spans="1:26" ht="15.75" thickBot="1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38"/>
      <c r="R230" s="38"/>
      <c r="S230" s="39"/>
      <c r="T230" s="39"/>
      <c r="U230" s="39"/>
      <c r="V230" s="39"/>
      <c r="W230" s="39"/>
      <c r="X230" s="39"/>
      <c r="Y230" s="39"/>
      <c r="Z230" s="39"/>
    </row>
    <row r="231" spans="1:26" ht="15.75" thickBot="1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38"/>
      <c r="R231" s="38"/>
      <c r="S231" s="39"/>
      <c r="T231" s="39"/>
      <c r="U231" s="39"/>
      <c r="V231" s="39"/>
      <c r="W231" s="39"/>
      <c r="X231" s="39"/>
      <c r="Y231" s="39"/>
      <c r="Z231" s="39"/>
    </row>
    <row r="232" spans="1:26" ht="15.75" thickBot="1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38"/>
      <c r="R232" s="38"/>
      <c r="S232" s="39"/>
      <c r="T232" s="39"/>
      <c r="U232" s="39"/>
      <c r="V232" s="39"/>
      <c r="W232" s="39"/>
      <c r="X232" s="39"/>
      <c r="Y232" s="39"/>
      <c r="Z232" s="39"/>
    </row>
    <row r="233" spans="1:26" ht="15.75" thickBot="1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38"/>
      <c r="R233" s="38"/>
      <c r="S233" s="39"/>
      <c r="T233" s="39"/>
      <c r="U233" s="39"/>
      <c r="V233" s="39"/>
      <c r="W233" s="39"/>
      <c r="X233" s="39"/>
      <c r="Y233" s="39"/>
      <c r="Z233" s="39"/>
    </row>
    <row r="234" spans="1:26" ht="15.75" thickBot="1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38"/>
      <c r="R234" s="38"/>
      <c r="S234" s="39"/>
      <c r="T234" s="39"/>
      <c r="U234" s="39"/>
      <c r="V234" s="39"/>
      <c r="W234" s="39"/>
      <c r="X234" s="39"/>
      <c r="Y234" s="39"/>
      <c r="Z234" s="39"/>
    </row>
    <row r="235" spans="1:26" ht="15.75" thickBot="1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38"/>
      <c r="R235" s="38"/>
      <c r="S235" s="39"/>
      <c r="T235" s="39"/>
      <c r="U235" s="39"/>
      <c r="V235" s="39"/>
      <c r="W235" s="39"/>
      <c r="X235" s="39"/>
      <c r="Y235" s="39"/>
      <c r="Z235" s="39"/>
    </row>
    <row r="236" spans="1:26" ht="15.75" thickBot="1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38"/>
      <c r="R236" s="38"/>
      <c r="S236" s="39"/>
      <c r="T236" s="39"/>
      <c r="U236" s="39"/>
      <c r="V236" s="39"/>
      <c r="W236" s="39"/>
      <c r="X236" s="39"/>
      <c r="Y236" s="39"/>
      <c r="Z236" s="39"/>
    </row>
    <row r="237" spans="1:26" ht="15.75" thickBot="1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38"/>
      <c r="R237" s="38"/>
      <c r="S237" s="39"/>
      <c r="T237" s="39"/>
      <c r="U237" s="39"/>
      <c r="V237" s="39"/>
      <c r="W237" s="39"/>
      <c r="X237" s="39"/>
      <c r="Y237" s="39"/>
      <c r="Z237" s="39"/>
    </row>
    <row r="238" spans="1:26" ht="15.75" thickBot="1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38"/>
      <c r="R238" s="38"/>
      <c r="S238" s="39"/>
      <c r="T238" s="39"/>
      <c r="U238" s="39"/>
      <c r="V238" s="39"/>
      <c r="W238" s="39"/>
      <c r="X238" s="39"/>
      <c r="Y238" s="39"/>
      <c r="Z238" s="39"/>
    </row>
    <row r="239" spans="1:26" ht="15.75" thickBot="1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38"/>
      <c r="R239" s="38"/>
      <c r="S239" s="39"/>
      <c r="T239" s="39"/>
      <c r="U239" s="39"/>
      <c r="V239" s="39"/>
      <c r="W239" s="39"/>
      <c r="X239" s="39"/>
      <c r="Y239" s="39"/>
      <c r="Z239" s="39"/>
    </row>
    <row r="240" spans="1:26" ht="15.75" thickBot="1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38"/>
      <c r="R240" s="38"/>
      <c r="S240" s="39"/>
      <c r="T240" s="39"/>
      <c r="U240" s="39"/>
      <c r="V240" s="39"/>
      <c r="W240" s="39"/>
      <c r="X240" s="39"/>
      <c r="Y240" s="39"/>
      <c r="Z240" s="39"/>
    </row>
    <row r="241" spans="1:26" ht="15.75" thickBot="1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38"/>
      <c r="R241" s="38"/>
      <c r="S241" s="39"/>
      <c r="T241" s="39"/>
      <c r="U241" s="39"/>
      <c r="V241" s="39"/>
      <c r="W241" s="39"/>
      <c r="X241" s="39"/>
      <c r="Y241" s="39"/>
      <c r="Z241" s="39"/>
    </row>
    <row r="242" spans="1:26" ht="15.75" thickBot="1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38"/>
      <c r="R242" s="38"/>
      <c r="S242" s="39"/>
      <c r="T242" s="39"/>
      <c r="U242" s="39"/>
      <c r="V242" s="39"/>
      <c r="W242" s="39"/>
      <c r="X242" s="39"/>
      <c r="Y242" s="39"/>
      <c r="Z242" s="39"/>
    </row>
    <row r="243" spans="1:26" ht="15.75" thickBot="1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38"/>
      <c r="R243" s="38"/>
      <c r="S243" s="39"/>
      <c r="T243" s="39"/>
      <c r="U243" s="39"/>
      <c r="V243" s="39"/>
      <c r="W243" s="39"/>
      <c r="X243" s="39"/>
      <c r="Y243" s="39"/>
      <c r="Z243" s="39"/>
    </row>
    <row r="244" spans="1:26" ht="15.75" thickBot="1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38"/>
      <c r="R244" s="38"/>
      <c r="S244" s="39"/>
      <c r="T244" s="39"/>
      <c r="U244" s="39"/>
      <c r="V244" s="39"/>
      <c r="W244" s="39"/>
      <c r="X244" s="39"/>
      <c r="Y244" s="39"/>
      <c r="Z244" s="39"/>
    </row>
    <row r="245" spans="1:26" ht="15.75" thickBot="1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38"/>
      <c r="R245" s="38"/>
      <c r="S245" s="39"/>
      <c r="T245" s="39"/>
      <c r="U245" s="39"/>
      <c r="V245" s="39"/>
      <c r="W245" s="39"/>
      <c r="X245" s="39"/>
      <c r="Y245" s="39"/>
      <c r="Z245" s="39"/>
    </row>
    <row r="246" spans="1:26" ht="15.75" thickBot="1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38"/>
      <c r="R246" s="38"/>
      <c r="S246" s="39"/>
      <c r="T246" s="39"/>
      <c r="U246" s="39"/>
      <c r="V246" s="39"/>
      <c r="W246" s="39"/>
      <c r="X246" s="39"/>
      <c r="Y246" s="39"/>
      <c r="Z246" s="39"/>
    </row>
    <row r="247" spans="1:26" ht="15.75" thickBot="1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38"/>
      <c r="R247" s="38"/>
      <c r="S247" s="39"/>
      <c r="T247" s="39"/>
      <c r="U247" s="39"/>
      <c r="V247" s="39"/>
      <c r="W247" s="39"/>
      <c r="X247" s="39"/>
      <c r="Y247" s="39"/>
      <c r="Z247" s="39"/>
    </row>
    <row r="248" spans="1:26" ht="15.75" thickBot="1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38"/>
      <c r="R248" s="38"/>
      <c r="S248" s="39"/>
      <c r="T248" s="39"/>
      <c r="U248" s="39"/>
      <c r="V248" s="39"/>
      <c r="W248" s="39"/>
      <c r="X248" s="39"/>
      <c r="Y248" s="39"/>
      <c r="Z248" s="39"/>
    </row>
    <row r="249" spans="1:26" ht="15.75" thickBot="1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38"/>
      <c r="R249" s="38"/>
      <c r="S249" s="39"/>
      <c r="T249" s="39"/>
      <c r="U249" s="39"/>
      <c r="V249" s="39"/>
      <c r="W249" s="39"/>
      <c r="X249" s="39"/>
      <c r="Y249" s="39"/>
      <c r="Z249" s="39"/>
    </row>
    <row r="250" spans="1:26" ht="15.75" thickBot="1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38"/>
      <c r="R250" s="38"/>
      <c r="S250" s="39"/>
      <c r="T250" s="39"/>
      <c r="U250" s="39"/>
      <c r="V250" s="39"/>
      <c r="W250" s="39"/>
      <c r="X250" s="39"/>
      <c r="Y250" s="39"/>
      <c r="Z250" s="39"/>
    </row>
    <row r="251" spans="1:26" ht="15.75" thickBot="1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38"/>
      <c r="R251" s="38"/>
      <c r="S251" s="39"/>
      <c r="T251" s="39"/>
      <c r="U251" s="39"/>
      <c r="V251" s="39"/>
      <c r="W251" s="39"/>
      <c r="X251" s="39"/>
      <c r="Y251" s="39"/>
      <c r="Z251" s="39"/>
    </row>
    <row r="252" spans="1:26" ht="15.75" thickBot="1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38"/>
      <c r="R252" s="38"/>
      <c r="S252" s="39"/>
      <c r="T252" s="39"/>
      <c r="U252" s="39"/>
      <c r="V252" s="39"/>
      <c r="W252" s="39"/>
      <c r="X252" s="39"/>
      <c r="Y252" s="39"/>
      <c r="Z252" s="39"/>
    </row>
    <row r="253" spans="1:26" ht="15.75" thickBot="1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38"/>
      <c r="R253" s="38"/>
      <c r="S253" s="39"/>
      <c r="T253" s="39"/>
      <c r="U253" s="39"/>
      <c r="V253" s="39"/>
      <c r="W253" s="39"/>
      <c r="X253" s="39"/>
      <c r="Y253" s="39"/>
      <c r="Z253" s="39"/>
    </row>
    <row r="254" spans="1:26" ht="15.75" thickBot="1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38"/>
      <c r="R254" s="38"/>
      <c r="S254" s="39"/>
      <c r="T254" s="39"/>
      <c r="U254" s="39"/>
      <c r="V254" s="39"/>
      <c r="W254" s="39"/>
      <c r="X254" s="39"/>
      <c r="Y254" s="39"/>
      <c r="Z254" s="39"/>
    </row>
    <row r="255" spans="1:26" ht="15.75" thickBot="1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38"/>
      <c r="R255" s="38"/>
      <c r="S255" s="39"/>
      <c r="T255" s="39"/>
      <c r="U255" s="39"/>
      <c r="V255" s="39"/>
      <c r="W255" s="39"/>
      <c r="X255" s="39"/>
      <c r="Y255" s="39"/>
      <c r="Z255" s="39"/>
    </row>
    <row r="256" spans="1:26" ht="15.75" thickBot="1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38"/>
      <c r="R256" s="38"/>
      <c r="S256" s="39"/>
      <c r="T256" s="39"/>
      <c r="U256" s="39"/>
      <c r="V256" s="39"/>
      <c r="W256" s="39"/>
      <c r="X256" s="39"/>
      <c r="Y256" s="39"/>
      <c r="Z256" s="39"/>
    </row>
    <row r="257" spans="1:26" ht="15.75" thickBot="1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38"/>
      <c r="R257" s="38"/>
      <c r="S257" s="39"/>
      <c r="T257" s="39"/>
      <c r="U257" s="39"/>
      <c r="V257" s="39"/>
      <c r="W257" s="39"/>
      <c r="X257" s="39"/>
      <c r="Y257" s="39"/>
      <c r="Z257" s="39"/>
    </row>
    <row r="258" spans="1:26" ht="15.75" thickBot="1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38"/>
      <c r="R258" s="38"/>
      <c r="S258" s="39"/>
      <c r="T258" s="39"/>
      <c r="U258" s="39"/>
      <c r="V258" s="39"/>
      <c r="W258" s="39"/>
      <c r="X258" s="39"/>
      <c r="Y258" s="39"/>
      <c r="Z258" s="39"/>
    </row>
    <row r="259" spans="1:26" ht="15.75" thickBot="1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38"/>
      <c r="R259" s="38"/>
      <c r="S259" s="39"/>
      <c r="T259" s="39"/>
      <c r="U259" s="39"/>
      <c r="V259" s="39"/>
      <c r="W259" s="39"/>
      <c r="X259" s="39"/>
      <c r="Y259" s="39"/>
      <c r="Z259" s="39"/>
    </row>
    <row r="260" spans="1:26" ht="15.75" thickBot="1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38"/>
      <c r="R260" s="38"/>
      <c r="S260" s="39"/>
      <c r="T260" s="39"/>
      <c r="U260" s="39"/>
      <c r="V260" s="39"/>
      <c r="W260" s="39"/>
      <c r="X260" s="39"/>
      <c r="Y260" s="39"/>
      <c r="Z260" s="39"/>
    </row>
    <row r="261" spans="1:26" ht="15.75" thickBot="1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38"/>
      <c r="R261" s="38"/>
      <c r="S261" s="39"/>
      <c r="T261" s="39"/>
      <c r="U261" s="39"/>
      <c r="V261" s="39"/>
      <c r="W261" s="39"/>
      <c r="X261" s="39"/>
      <c r="Y261" s="39"/>
      <c r="Z261" s="39"/>
    </row>
    <row r="262" spans="1:26" ht="15.75" thickBot="1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38"/>
      <c r="R262" s="38"/>
      <c r="S262" s="39"/>
      <c r="T262" s="39"/>
      <c r="U262" s="39"/>
      <c r="V262" s="39"/>
      <c r="W262" s="39"/>
      <c r="X262" s="39"/>
      <c r="Y262" s="39"/>
      <c r="Z262" s="39"/>
    </row>
    <row r="263" spans="1:26" ht="15.75" thickBot="1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38"/>
      <c r="R263" s="38"/>
      <c r="S263" s="39"/>
      <c r="T263" s="39"/>
      <c r="U263" s="39"/>
      <c r="V263" s="39"/>
      <c r="W263" s="39"/>
      <c r="X263" s="39"/>
      <c r="Y263" s="39"/>
      <c r="Z263" s="39"/>
    </row>
    <row r="264" spans="1:26" ht="15.75" thickBot="1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38"/>
      <c r="R264" s="38"/>
      <c r="S264" s="39"/>
      <c r="T264" s="39"/>
      <c r="U264" s="39"/>
      <c r="V264" s="39"/>
      <c r="W264" s="39"/>
      <c r="X264" s="39"/>
      <c r="Y264" s="39"/>
      <c r="Z264" s="39"/>
    </row>
    <row r="265" spans="1:26" ht="15.75" thickBot="1" x14ac:dyDescent="0.3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38"/>
      <c r="R265" s="38"/>
      <c r="S265" s="39"/>
      <c r="T265" s="39"/>
      <c r="U265" s="39"/>
      <c r="V265" s="39"/>
      <c r="W265" s="39"/>
      <c r="X265" s="39"/>
      <c r="Y265" s="39"/>
      <c r="Z265" s="39"/>
    </row>
    <row r="266" spans="1:26" ht="15.75" thickBot="1" x14ac:dyDescent="0.3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38"/>
      <c r="R266" s="38"/>
      <c r="S266" s="39"/>
      <c r="T266" s="39"/>
      <c r="U266" s="39"/>
      <c r="V266" s="39"/>
      <c r="W266" s="39"/>
      <c r="X266" s="39"/>
      <c r="Y266" s="39"/>
      <c r="Z266" s="39"/>
    </row>
    <row r="267" spans="1:26" ht="15.75" thickBot="1" x14ac:dyDescent="0.3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38"/>
      <c r="R267" s="38"/>
      <c r="S267" s="39"/>
      <c r="T267" s="39"/>
      <c r="U267" s="39"/>
      <c r="V267" s="39"/>
      <c r="W267" s="39"/>
      <c r="X267" s="39"/>
      <c r="Y267" s="39"/>
      <c r="Z267" s="39"/>
    </row>
    <row r="268" spans="1:26" ht="15.75" thickBot="1" x14ac:dyDescent="0.3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38"/>
      <c r="R268" s="38"/>
      <c r="S268" s="39"/>
      <c r="T268" s="39"/>
      <c r="U268" s="39"/>
      <c r="V268" s="39"/>
      <c r="W268" s="39"/>
      <c r="X268" s="39"/>
      <c r="Y268" s="39"/>
      <c r="Z268" s="39"/>
    </row>
    <row r="269" spans="1:26" ht="15.75" thickBot="1" x14ac:dyDescent="0.3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38"/>
      <c r="R269" s="38"/>
      <c r="S269" s="39"/>
      <c r="T269" s="39"/>
      <c r="U269" s="39"/>
      <c r="V269" s="39"/>
      <c r="W269" s="39"/>
      <c r="X269" s="39"/>
      <c r="Y269" s="39"/>
      <c r="Z269" s="39"/>
    </row>
    <row r="270" spans="1:26" ht="15.75" thickBot="1" x14ac:dyDescent="0.3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38"/>
      <c r="R270" s="38"/>
      <c r="S270" s="39"/>
      <c r="T270" s="39"/>
      <c r="U270" s="39"/>
      <c r="V270" s="39"/>
      <c r="W270" s="39"/>
      <c r="X270" s="39"/>
      <c r="Y270" s="39"/>
      <c r="Z270" s="39"/>
    </row>
    <row r="271" spans="1:26" ht="15.75" thickBot="1" x14ac:dyDescent="0.3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38"/>
      <c r="R271" s="38"/>
      <c r="S271" s="39"/>
      <c r="T271" s="39"/>
      <c r="U271" s="39"/>
      <c r="V271" s="39"/>
      <c r="W271" s="39"/>
      <c r="X271" s="39"/>
      <c r="Y271" s="39"/>
      <c r="Z271" s="39"/>
    </row>
    <row r="272" spans="1:26" ht="15.75" thickBot="1" x14ac:dyDescent="0.3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38"/>
      <c r="R272" s="38"/>
      <c r="S272" s="39"/>
      <c r="T272" s="39"/>
      <c r="U272" s="39"/>
      <c r="V272" s="39"/>
      <c r="W272" s="39"/>
      <c r="X272" s="39"/>
      <c r="Y272" s="39"/>
      <c r="Z272" s="39"/>
    </row>
    <row r="273" spans="1:26" ht="15.75" thickBot="1" x14ac:dyDescent="0.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38"/>
      <c r="R273" s="38"/>
      <c r="S273" s="39"/>
      <c r="T273" s="39"/>
      <c r="U273" s="39"/>
      <c r="V273" s="39"/>
      <c r="W273" s="39"/>
      <c r="X273" s="39"/>
      <c r="Y273" s="39"/>
      <c r="Z273" s="39"/>
    </row>
    <row r="274" spans="1:26" ht="15.75" thickBot="1" x14ac:dyDescent="0.3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38"/>
      <c r="R274" s="38"/>
      <c r="S274" s="39"/>
      <c r="T274" s="39"/>
      <c r="U274" s="39"/>
      <c r="V274" s="39"/>
      <c r="W274" s="39"/>
      <c r="X274" s="39"/>
      <c r="Y274" s="39"/>
      <c r="Z274" s="39"/>
    </row>
    <row r="275" spans="1:26" ht="15.75" thickBot="1" x14ac:dyDescent="0.3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38"/>
      <c r="R275" s="38"/>
      <c r="S275" s="39"/>
      <c r="T275" s="39"/>
      <c r="U275" s="39"/>
      <c r="V275" s="39"/>
      <c r="W275" s="39"/>
      <c r="X275" s="39"/>
      <c r="Y275" s="39"/>
      <c r="Z275" s="39"/>
    </row>
    <row r="276" spans="1:26" ht="15.75" thickBot="1" x14ac:dyDescent="0.3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38"/>
      <c r="R276" s="38"/>
      <c r="S276" s="39"/>
      <c r="T276" s="39"/>
      <c r="U276" s="39"/>
      <c r="V276" s="39"/>
      <c r="W276" s="39"/>
      <c r="X276" s="39"/>
      <c r="Y276" s="39"/>
      <c r="Z276" s="39"/>
    </row>
    <row r="277" spans="1:26" ht="15.75" thickBot="1" x14ac:dyDescent="0.3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38"/>
      <c r="R277" s="38"/>
      <c r="S277" s="39"/>
      <c r="T277" s="39"/>
      <c r="U277" s="39"/>
      <c r="V277" s="39"/>
      <c r="W277" s="39"/>
      <c r="X277" s="39"/>
      <c r="Y277" s="39"/>
      <c r="Z277" s="39"/>
    </row>
    <row r="278" spans="1:26" ht="15.75" thickBot="1" x14ac:dyDescent="0.3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38"/>
      <c r="R278" s="38"/>
      <c r="S278" s="39"/>
      <c r="T278" s="39"/>
      <c r="U278" s="39"/>
      <c r="V278" s="39"/>
      <c r="W278" s="39"/>
      <c r="X278" s="39"/>
      <c r="Y278" s="39"/>
      <c r="Z278" s="39"/>
    </row>
    <row r="279" spans="1:26" ht="15.75" thickBot="1" x14ac:dyDescent="0.3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38"/>
      <c r="R279" s="38"/>
      <c r="S279" s="39"/>
      <c r="T279" s="39"/>
      <c r="U279" s="39"/>
      <c r="V279" s="39"/>
      <c r="W279" s="39"/>
      <c r="X279" s="39"/>
      <c r="Y279" s="39"/>
      <c r="Z279" s="39"/>
    </row>
    <row r="280" spans="1:26" ht="15.75" thickBot="1" x14ac:dyDescent="0.3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38"/>
      <c r="R280" s="38"/>
      <c r="S280" s="39"/>
      <c r="T280" s="39"/>
      <c r="U280" s="39"/>
      <c r="V280" s="39"/>
      <c r="W280" s="39"/>
      <c r="X280" s="39"/>
      <c r="Y280" s="39"/>
      <c r="Z280" s="39"/>
    </row>
    <row r="281" spans="1:26" ht="15.75" thickBot="1" x14ac:dyDescent="0.3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38"/>
      <c r="R281" s="38"/>
      <c r="S281" s="39"/>
      <c r="T281" s="39"/>
      <c r="U281" s="39"/>
      <c r="V281" s="39"/>
      <c r="W281" s="39"/>
      <c r="X281" s="39"/>
      <c r="Y281" s="39"/>
      <c r="Z281" s="39"/>
    </row>
    <row r="282" spans="1:26" ht="15.75" thickBot="1" x14ac:dyDescent="0.3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38"/>
      <c r="R282" s="38"/>
      <c r="S282" s="39"/>
      <c r="T282" s="39"/>
      <c r="U282" s="39"/>
      <c r="V282" s="39"/>
      <c r="W282" s="39"/>
      <c r="X282" s="39"/>
      <c r="Y282" s="39"/>
      <c r="Z282" s="39"/>
    </row>
    <row r="283" spans="1:26" ht="15.75" thickBot="1" x14ac:dyDescent="0.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38"/>
      <c r="R283" s="38"/>
      <c r="S283" s="39"/>
      <c r="T283" s="39"/>
      <c r="U283" s="39"/>
      <c r="V283" s="39"/>
      <c r="W283" s="39"/>
      <c r="X283" s="39"/>
      <c r="Y283" s="39"/>
      <c r="Z283" s="39"/>
    </row>
    <row r="284" spans="1:26" ht="15.75" thickBot="1" x14ac:dyDescent="0.3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38"/>
      <c r="R284" s="38"/>
      <c r="S284" s="39"/>
      <c r="T284" s="39"/>
      <c r="U284" s="39"/>
      <c r="V284" s="39"/>
      <c r="W284" s="39"/>
      <c r="X284" s="39"/>
      <c r="Y284" s="39"/>
      <c r="Z284" s="39"/>
    </row>
    <row r="285" spans="1:26" ht="15.75" thickBot="1" x14ac:dyDescent="0.3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38"/>
      <c r="R285" s="38"/>
      <c r="S285" s="39"/>
      <c r="T285" s="39"/>
      <c r="U285" s="39"/>
      <c r="V285" s="39"/>
      <c r="W285" s="39"/>
      <c r="X285" s="39"/>
      <c r="Y285" s="39"/>
      <c r="Z285" s="39"/>
    </row>
    <row r="286" spans="1:26" ht="15.75" thickBot="1" x14ac:dyDescent="0.3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38"/>
      <c r="R286" s="38"/>
      <c r="S286" s="39"/>
      <c r="T286" s="39"/>
      <c r="U286" s="39"/>
      <c r="V286" s="39"/>
      <c r="W286" s="39"/>
      <c r="X286" s="39"/>
      <c r="Y286" s="39"/>
      <c r="Z286" s="39"/>
    </row>
    <row r="287" spans="1:26" ht="15.75" thickBot="1" x14ac:dyDescent="0.3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38"/>
      <c r="R287" s="38"/>
      <c r="S287" s="39"/>
      <c r="T287" s="39"/>
      <c r="U287" s="39"/>
      <c r="V287" s="39"/>
      <c r="W287" s="39"/>
      <c r="X287" s="39"/>
      <c r="Y287" s="39"/>
      <c r="Z287" s="39"/>
    </row>
    <row r="288" spans="1:26" ht="15.75" thickBot="1" x14ac:dyDescent="0.3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38"/>
      <c r="R288" s="38"/>
      <c r="S288" s="39"/>
      <c r="T288" s="39"/>
      <c r="U288" s="39"/>
      <c r="V288" s="39"/>
      <c r="W288" s="39"/>
      <c r="X288" s="39"/>
      <c r="Y288" s="39"/>
      <c r="Z288" s="39"/>
    </row>
    <row r="289" spans="1:26" ht="15.75" thickBot="1" x14ac:dyDescent="0.3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38"/>
      <c r="R289" s="38"/>
      <c r="S289" s="39"/>
      <c r="T289" s="39"/>
      <c r="U289" s="39"/>
      <c r="V289" s="39"/>
      <c r="W289" s="39"/>
      <c r="X289" s="39"/>
      <c r="Y289" s="39"/>
      <c r="Z289" s="39"/>
    </row>
    <row r="290" spans="1:26" ht="15.75" thickBot="1" x14ac:dyDescent="0.3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38"/>
      <c r="R290" s="38"/>
      <c r="S290" s="39"/>
      <c r="T290" s="39"/>
      <c r="U290" s="39"/>
      <c r="V290" s="39"/>
      <c r="W290" s="39"/>
      <c r="X290" s="39"/>
      <c r="Y290" s="39"/>
      <c r="Z290" s="39"/>
    </row>
    <row r="291" spans="1:26" ht="15.75" thickBot="1" x14ac:dyDescent="0.3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38"/>
      <c r="R291" s="38"/>
      <c r="S291" s="39"/>
      <c r="T291" s="39"/>
      <c r="U291" s="39"/>
      <c r="V291" s="39"/>
      <c r="W291" s="39"/>
      <c r="X291" s="39"/>
      <c r="Y291" s="39"/>
      <c r="Z291" s="39"/>
    </row>
    <row r="292" spans="1:26" ht="15.75" thickBot="1" x14ac:dyDescent="0.3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38"/>
      <c r="R292" s="38"/>
      <c r="S292" s="39"/>
      <c r="T292" s="39"/>
      <c r="U292" s="39"/>
      <c r="V292" s="39"/>
      <c r="W292" s="39"/>
      <c r="X292" s="39"/>
      <c r="Y292" s="39"/>
      <c r="Z292" s="39"/>
    </row>
    <row r="293" spans="1:26" ht="15.75" thickBot="1" x14ac:dyDescent="0.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38"/>
      <c r="R293" s="38"/>
      <c r="S293" s="39"/>
      <c r="T293" s="39"/>
      <c r="U293" s="39"/>
      <c r="V293" s="39"/>
      <c r="W293" s="39"/>
      <c r="X293" s="39"/>
      <c r="Y293" s="39"/>
      <c r="Z293" s="39"/>
    </row>
    <row r="294" spans="1:26" ht="15.75" thickBot="1" x14ac:dyDescent="0.3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38"/>
      <c r="R294" s="38"/>
      <c r="S294" s="39"/>
      <c r="T294" s="39"/>
      <c r="U294" s="39"/>
      <c r="V294" s="39"/>
      <c r="W294" s="39"/>
      <c r="X294" s="39"/>
      <c r="Y294" s="39"/>
      <c r="Z294" s="39"/>
    </row>
    <row r="295" spans="1:26" ht="15.75" thickBot="1" x14ac:dyDescent="0.3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38"/>
      <c r="R295" s="38"/>
      <c r="S295" s="39"/>
      <c r="T295" s="39"/>
      <c r="U295" s="39"/>
      <c r="V295" s="39"/>
      <c r="W295" s="39"/>
      <c r="X295" s="39"/>
      <c r="Y295" s="39"/>
      <c r="Z295" s="39"/>
    </row>
    <row r="296" spans="1:26" ht="15.75" thickBot="1" x14ac:dyDescent="0.3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38"/>
      <c r="R296" s="38"/>
      <c r="S296" s="39"/>
      <c r="T296" s="39"/>
      <c r="U296" s="39"/>
      <c r="V296" s="39"/>
      <c r="W296" s="39"/>
      <c r="X296" s="39"/>
      <c r="Y296" s="39"/>
      <c r="Z296" s="39"/>
    </row>
    <row r="297" spans="1:26" ht="15.75" thickBot="1" x14ac:dyDescent="0.3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38"/>
      <c r="R297" s="38"/>
      <c r="S297" s="39"/>
      <c r="T297" s="39"/>
      <c r="U297" s="39"/>
      <c r="V297" s="39"/>
      <c r="W297" s="39"/>
      <c r="X297" s="39"/>
      <c r="Y297" s="39"/>
      <c r="Z297" s="39"/>
    </row>
    <row r="298" spans="1:26" ht="15.75" thickBot="1" x14ac:dyDescent="0.3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38"/>
      <c r="R298" s="38"/>
      <c r="S298" s="39"/>
      <c r="T298" s="39"/>
      <c r="U298" s="39"/>
      <c r="V298" s="39"/>
      <c r="W298" s="39"/>
      <c r="X298" s="39"/>
      <c r="Y298" s="39"/>
      <c r="Z298" s="39"/>
    </row>
    <row r="299" spans="1:26" ht="15.75" thickBot="1" x14ac:dyDescent="0.3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38"/>
      <c r="R299" s="38"/>
      <c r="S299" s="39"/>
      <c r="T299" s="39"/>
      <c r="U299" s="39"/>
      <c r="V299" s="39"/>
      <c r="W299" s="39"/>
      <c r="X299" s="39"/>
      <c r="Y299" s="39"/>
      <c r="Z299" s="39"/>
    </row>
    <row r="300" spans="1:26" ht="15.75" thickBot="1" x14ac:dyDescent="0.3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38"/>
      <c r="R300" s="38"/>
      <c r="S300" s="39"/>
      <c r="T300" s="39"/>
      <c r="U300" s="39"/>
      <c r="V300" s="39"/>
      <c r="W300" s="39"/>
      <c r="X300" s="39"/>
      <c r="Y300" s="39"/>
      <c r="Z300" s="39"/>
    </row>
    <row r="301" spans="1:26" ht="15.75" thickBot="1" x14ac:dyDescent="0.3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38"/>
      <c r="R301" s="38"/>
      <c r="S301" s="39"/>
      <c r="T301" s="39"/>
      <c r="U301" s="39"/>
      <c r="V301" s="39"/>
      <c r="W301" s="39"/>
      <c r="X301" s="39"/>
      <c r="Y301" s="39"/>
      <c r="Z301" s="39"/>
    </row>
    <row r="302" spans="1:26" ht="15.75" thickBot="1" x14ac:dyDescent="0.3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38"/>
      <c r="R302" s="38"/>
      <c r="S302" s="39"/>
      <c r="T302" s="39"/>
      <c r="U302" s="39"/>
      <c r="V302" s="39"/>
      <c r="W302" s="39"/>
      <c r="X302" s="39"/>
      <c r="Y302" s="39"/>
      <c r="Z302" s="39"/>
    </row>
    <row r="303" spans="1:26" ht="15.75" thickBot="1" x14ac:dyDescent="0.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38"/>
      <c r="R303" s="38"/>
      <c r="S303" s="39"/>
      <c r="T303" s="39"/>
      <c r="U303" s="39"/>
      <c r="V303" s="39"/>
      <c r="W303" s="39"/>
      <c r="X303" s="39"/>
      <c r="Y303" s="39"/>
      <c r="Z303" s="39"/>
    </row>
    <row r="304" spans="1:26" ht="15.75" thickBot="1" x14ac:dyDescent="0.3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38"/>
      <c r="R304" s="38"/>
      <c r="S304" s="39"/>
      <c r="T304" s="39"/>
      <c r="U304" s="39"/>
      <c r="V304" s="39"/>
      <c r="W304" s="39"/>
      <c r="X304" s="39"/>
      <c r="Y304" s="39"/>
      <c r="Z304" s="39"/>
    </row>
    <row r="305" spans="1:26" ht="15.75" thickBot="1" x14ac:dyDescent="0.3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38"/>
      <c r="R305" s="38"/>
      <c r="S305" s="39"/>
      <c r="T305" s="39"/>
      <c r="U305" s="39"/>
      <c r="V305" s="39"/>
      <c r="W305" s="39"/>
      <c r="X305" s="39"/>
      <c r="Y305" s="39"/>
      <c r="Z305" s="39"/>
    </row>
    <row r="306" spans="1:26" ht="15.75" thickBot="1" x14ac:dyDescent="0.3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38"/>
      <c r="R306" s="38"/>
      <c r="S306" s="39"/>
      <c r="T306" s="39"/>
      <c r="U306" s="39"/>
      <c r="V306" s="39"/>
      <c r="W306" s="39"/>
      <c r="X306" s="39"/>
      <c r="Y306" s="39"/>
      <c r="Z306" s="39"/>
    </row>
    <row r="307" spans="1:26" ht="15.75" thickBot="1" x14ac:dyDescent="0.3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38"/>
      <c r="R307" s="38"/>
      <c r="S307" s="39"/>
      <c r="T307" s="39"/>
      <c r="U307" s="39"/>
      <c r="V307" s="39"/>
      <c r="W307" s="39"/>
      <c r="X307" s="39"/>
      <c r="Y307" s="39"/>
      <c r="Z307" s="39"/>
    </row>
    <row r="308" spans="1:26" ht="15.75" thickBot="1" x14ac:dyDescent="0.3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38"/>
      <c r="R308" s="38"/>
      <c r="S308" s="39"/>
      <c r="T308" s="39"/>
      <c r="U308" s="39"/>
      <c r="V308" s="39"/>
      <c r="W308" s="39"/>
      <c r="X308" s="39"/>
      <c r="Y308" s="39"/>
      <c r="Z308" s="39"/>
    </row>
    <row r="309" spans="1:26" ht="15.75" thickBot="1" x14ac:dyDescent="0.3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38"/>
      <c r="R309" s="38"/>
      <c r="S309" s="39"/>
      <c r="T309" s="39"/>
      <c r="U309" s="39"/>
      <c r="V309" s="39"/>
      <c r="W309" s="39"/>
      <c r="X309" s="39"/>
      <c r="Y309" s="39"/>
      <c r="Z309" s="39"/>
    </row>
    <row r="310" spans="1:26" ht="15.75" thickBot="1" x14ac:dyDescent="0.3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38"/>
      <c r="R310" s="38"/>
      <c r="S310" s="39"/>
      <c r="T310" s="39"/>
      <c r="U310" s="39"/>
      <c r="V310" s="39"/>
      <c r="W310" s="39"/>
      <c r="X310" s="39"/>
      <c r="Y310" s="39"/>
      <c r="Z310" s="39"/>
    </row>
    <row r="311" spans="1:26" ht="15.75" thickBot="1" x14ac:dyDescent="0.3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38"/>
      <c r="R311" s="38"/>
      <c r="S311" s="39"/>
      <c r="T311" s="39"/>
      <c r="U311" s="39"/>
      <c r="V311" s="39"/>
      <c r="W311" s="39"/>
      <c r="X311" s="39"/>
      <c r="Y311" s="39"/>
      <c r="Z311" s="39"/>
    </row>
    <row r="312" spans="1:26" ht="15.75" thickBot="1" x14ac:dyDescent="0.3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38"/>
      <c r="R312" s="38"/>
      <c r="S312" s="39"/>
      <c r="T312" s="39"/>
      <c r="U312" s="39"/>
      <c r="V312" s="39"/>
      <c r="W312" s="39"/>
      <c r="X312" s="39"/>
      <c r="Y312" s="39"/>
      <c r="Z312" s="39"/>
    </row>
    <row r="313" spans="1:26" ht="15.75" thickBot="1" x14ac:dyDescent="0.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38"/>
      <c r="R313" s="38"/>
      <c r="S313" s="39"/>
      <c r="T313" s="39"/>
      <c r="U313" s="39"/>
      <c r="V313" s="39"/>
      <c r="W313" s="39"/>
      <c r="X313" s="39"/>
      <c r="Y313" s="39"/>
      <c r="Z313" s="39"/>
    </row>
    <row r="314" spans="1:26" ht="15.75" thickBot="1" x14ac:dyDescent="0.3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38"/>
      <c r="R314" s="38"/>
      <c r="S314" s="39"/>
      <c r="T314" s="39"/>
      <c r="U314" s="39"/>
      <c r="V314" s="39"/>
      <c r="W314" s="39"/>
      <c r="X314" s="39"/>
      <c r="Y314" s="39"/>
      <c r="Z314" s="39"/>
    </row>
    <row r="315" spans="1:26" ht="15.75" thickBot="1" x14ac:dyDescent="0.3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38"/>
      <c r="R315" s="38"/>
      <c r="S315" s="39"/>
      <c r="T315" s="39"/>
      <c r="U315" s="39"/>
      <c r="V315" s="39"/>
      <c r="W315" s="39"/>
      <c r="X315" s="39"/>
      <c r="Y315" s="39"/>
      <c r="Z315" s="39"/>
    </row>
    <row r="316" spans="1:26" ht="15.75" thickBot="1" x14ac:dyDescent="0.3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38"/>
      <c r="R316" s="38"/>
      <c r="S316" s="39"/>
      <c r="T316" s="39"/>
      <c r="U316" s="39"/>
      <c r="V316" s="39"/>
      <c r="W316" s="39"/>
      <c r="X316" s="39"/>
      <c r="Y316" s="39"/>
      <c r="Z316" s="39"/>
    </row>
    <row r="317" spans="1:26" ht="15.75" thickBot="1" x14ac:dyDescent="0.3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38"/>
      <c r="R317" s="38"/>
      <c r="S317" s="39"/>
      <c r="T317" s="39"/>
      <c r="U317" s="39"/>
      <c r="V317" s="39"/>
      <c r="W317" s="39"/>
      <c r="X317" s="39"/>
      <c r="Y317" s="39"/>
      <c r="Z317" s="39"/>
    </row>
    <row r="318" spans="1:26" ht="15.75" thickBot="1" x14ac:dyDescent="0.3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38"/>
      <c r="R318" s="38"/>
      <c r="S318" s="39"/>
      <c r="T318" s="39"/>
      <c r="U318" s="39"/>
      <c r="V318" s="39"/>
      <c r="W318" s="39"/>
      <c r="X318" s="39"/>
      <c r="Y318" s="39"/>
      <c r="Z318" s="39"/>
    </row>
    <row r="319" spans="1:26" ht="15.75" thickBot="1" x14ac:dyDescent="0.3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38"/>
      <c r="R319" s="38"/>
      <c r="S319" s="39"/>
      <c r="T319" s="39"/>
      <c r="U319" s="39"/>
      <c r="V319" s="39"/>
      <c r="W319" s="39"/>
      <c r="X319" s="39"/>
      <c r="Y319" s="39"/>
      <c r="Z319" s="39"/>
    </row>
    <row r="320" spans="1:26" ht="15.75" thickBot="1" x14ac:dyDescent="0.3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38"/>
      <c r="R320" s="38"/>
      <c r="S320" s="39"/>
      <c r="T320" s="39"/>
      <c r="U320" s="39"/>
      <c r="V320" s="39"/>
      <c r="W320" s="39"/>
      <c r="X320" s="39"/>
      <c r="Y320" s="39"/>
      <c r="Z320" s="39"/>
    </row>
    <row r="321" spans="1:26" ht="15.75" thickBot="1" x14ac:dyDescent="0.3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38"/>
      <c r="R321" s="38"/>
      <c r="S321" s="39"/>
      <c r="T321" s="39"/>
      <c r="U321" s="39"/>
      <c r="V321" s="39"/>
      <c r="W321" s="39"/>
      <c r="X321" s="39"/>
      <c r="Y321" s="39"/>
      <c r="Z321" s="39"/>
    </row>
    <row r="322" spans="1:26" ht="15.75" thickBot="1" x14ac:dyDescent="0.3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38"/>
      <c r="R322" s="38"/>
      <c r="S322" s="39"/>
      <c r="T322" s="39"/>
      <c r="U322" s="39"/>
      <c r="V322" s="39"/>
      <c r="W322" s="39"/>
      <c r="X322" s="39"/>
      <c r="Y322" s="39"/>
      <c r="Z322" s="39"/>
    </row>
    <row r="323" spans="1:26" ht="15.75" thickBot="1" x14ac:dyDescent="0.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38"/>
      <c r="R323" s="38"/>
      <c r="S323" s="39"/>
      <c r="T323" s="39"/>
      <c r="U323" s="39"/>
      <c r="V323" s="39"/>
      <c r="W323" s="39"/>
      <c r="X323" s="39"/>
      <c r="Y323" s="39"/>
      <c r="Z323" s="39"/>
    </row>
    <row r="324" spans="1:26" ht="15.75" thickBot="1" x14ac:dyDescent="0.3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38"/>
      <c r="R324" s="38"/>
      <c r="S324" s="39"/>
      <c r="T324" s="39"/>
      <c r="U324" s="39"/>
      <c r="V324" s="39"/>
      <c r="W324" s="39"/>
      <c r="X324" s="39"/>
      <c r="Y324" s="39"/>
      <c r="Z324" s="39"/>
    </row>
    <row r="325" spans="1:26" ht="15.75" thickBot="1" x14ac:dyDescent="0.3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38"/>
      <c r="R325" s="38"/>
      <c r="S325" s="39"/>
      <c r="T325" s="39"/>
      <c r="U325" s="39"/>
      <c r="V325" s="39"/>
      <c r="W325" s="39"/>
      <c r="X325" s="39"/>
      <c r="Y325" s="39"/>
      <c r="Z325" s="39"/>
    </row>
    <row r="326" spans="1:26" ht="15.75" thickBot="1" x14ac:dyDescent="0.3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38"/>
      <c r="R326" s="38"/>
      <c r="S326" s="39"/>
      <c r="T326" s="39"/>
      <c r="U326" s="39"/>
      <c r="V326" s="39"/>
      <c r="W326" s="39"/>
      <c r="X326" s="39"/>
      <c r="Y326" s="39"/>
      <c r="Z326" s="39"/>
    </row>
    <row r="327" spans="1:26" ht="15.75" thickBot="1" x14ac:dyDescent="0.3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38"/>
      <c r="R327" s="38"/>
      <c r="S327" s="39"/>
      <c r="T327" s="39"/>
      <c r="U327" s="39"/>
      <c r="V327" s="39"/>
      <c r="W327" s="39"/>
      <c r="X327" s="39"/>
      <c r="Y327" s="39"/>
      <c r="Z327" s="39"/>
    </row>
    <row r="328" spans="1:26" ht="15.75" thickBot="1" x14ac:dyDescent="0.3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38"/>
      <c r="R328" s="38"/>
      <c r="S328" s="39"/>
      <c r="T328" s="39"/>
      <c r="U328" s="39"/>
      <c r="V328" s="39"/>
      <c r="W328" s="39"/>
      <c r="X328" s="39"/>
      <c r="Y328" s="39"/>
      <c r="Z328" s="39"/>
    </row>
    <row r="329" spans="1:26" ht="15.75" thickBot="1" x14ac:dyDescent="0.3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38"/>
      <c r="R329" s="38"/>
      <c r="S329" s="39"/>
      <c r="T329" s="39"/>
      <c r="U329" s="39"/>
      <c r="V329" s="39"/>
      <c r="W329" s="39"/>
      <c r="X329" s="39"/>
      <c r="Y329" s="39"/>
      <c r="Z329" s="39"/>
    </row>
    <row r="330" spans="1:26" ht="15.75" thickBot="1" x14ac:dyDescent="0.3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38"/>
      <c r="R330" s="38"/>
      <c r="S330" s="39"/>
      <c r="T330" s="39"/>
      <c r="U330" s="39"/>
      <c r="V330" s="39"/>
      <c r="W330" s="39"/>
      <c r="X330" s="39"/>
      <c r="Y330" s="39"/>
      <c r="Z330" s="39"/>
    </row>
    <row r="331" spans="1:26" ht="15.75" thickBot="1" x14ac:dyDescent="0.3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38"/>
      <c r="R331" s="38"/>
      <c r="S331" s="39"/>
      <c r="T331" s="39"/>
      <c r="U331" s="39"/>
      <c r="V331" s="39"/>
      <c r="W331" s="39"/>
      <c r="X331" s="39"/>
      <c r="Y331" s="39"/>
      <c r="Z331" s="39"/>
    </row>
    <row r="332" spans="1:26" ht="15.75" thickBot="1" x14ac:dyDescent="0.3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38"/>
      <c r="R332" s="38"/>
      <c r="S332" s="39"/>
      <c r="T332" s="39"/>
      <c r="U332" s="39"/>
      <c r="V332" s="39"/>
      <c r="W332" s="39"/>
      <c r="X332" s="39"/>
      <c r="Y332" s="39"/>
      <c r="Z332" s="39"/>
    </row>
    <row r="333" spans="1:26" ht="15.75" thickBot="1" x14ac:dyDescent="0.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38"/>
      <c r="R333" s="38"/>
      <c r="S333" s="39"/>
      <c r="T333" s="39"/>
      <c r="U333" s="39"/>
      <c r="V333" s="39"/>
      <c r="W333" s="39"/>
      <c r="X333" s="39"/>
      <c r="Y333" s="39"/>
      <c r="Z333" s="39"/>
    </row>
    <row r="334" spans="1:26" ht="15.75" thickBot="1" x14ac:dyDescent="0.3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38"/>
      <c r="R334" s="38"/>
      <c r="S334" s="39"/>
      <c r="T334" s="39"/>
      <c r="U334" s="39"/>
      <c r="V334" s="39"/>
      <c r="W334" s="39"/>
      <c r="X334" s="39"/>
      <c r="Y334" s="39"/>
      <c r="Z334" s="39"/>
    </row>
    <row r="335" spans="1:26" ht="15.75" thickBot="1" x14ac:dyDescent="0.3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38"/>
      <c r="R335" s="38"/>
      <c r="S335" s="39"/>
      <c r="T335" s="39"/>
      <c r="U335" s="39"/>
      <c r="V335" s="39"/>
      <c r="W335" s="39"/>
      <c r="X335" s="39"/>
      <c r="Y335" s="39"/>
      <c r="Z335" s="39"/>
    </row>
    <row r="336" spans="1:26" ht="15.75" thickBot="1" x14ac:dyDescent="0.3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38"/>
      <c r="R336" s="38"/>
      <c r="S336" s="39"/>
      <c r="T336" s="39"/>
      <c r="U336" s="39"/>
      <c r="V336" s="39"/>
      <c r="W336" s="39"/>
      <c r="X336" s="39"/>
      <c r="Y336" s="39"/>
      <c r="Z336" s="39"/>
    </row>
    <row r="337" spans="1:26" ht="15.75" thickBot="1" x14ac:dyDescent="0.3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38"/>
      <c r="R337" s="38"/>
      <c r="S337" s="39"/>
      <c r="T337" s="39"/>
      <c r="U337" s="39"/>
      <c r="V337" s="39"/>
      <c r="W337" s="39"/>
      <c r="X337" s="39"/>
      <c r="Y337" s="39"/>
      <c r="Z337" s="39"/>
    </row>
    <row r="338" spans="1:26" ht="15.75" thickBot="1" x14ac:dyDescent="0.3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38"/>
      <c r="R338" s="38"/>
      <c r="S338" s="39"/>
      <c r="T338" s="39"/>
      <c r="U338" s="39"/>
      <c r="V338" s="39"/>
      <c r="W338" s="39"/>
      <c r="X338" s="39"/>
      <c r="Y338" s="39"/>
      <c r="Z338" s="39"/>
    </row>
    <row r="339" spans="1:26" ht="15.75" thickBot="1" x14ac:dyDescent="0.3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38"/>
      <c r="R339" s="38"/>
      <c r="S339" s="39"/>
      <c r="T339" s="39"/>
      <c r="U339" s="39"/>
      <c r="V339" s="39"/>
      <c r="W339" s="39"/>
      <c r="X339" s="39"/>
      <c r="Y339" s="39"/>
      <c r="Z339" s="39"/>
    </row>
    <row r="340" spans="1:26" ht="15.75" thickBot="1" x14ac:dyDescent="0.3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38"/>
      <c r="R340" s="38"/>
      <c r="S340" s="39"/>
      <c r="T340" s="39"/>
      <c r="U340" s="39"/>
      <c r="V340" s="39"/>
      <c r="W340" s="39"/>
      <c r="X340" s="39"/>
      <c r="Y340" s="39"/>
      <c r="Z340" s="39"/>
    </row>
    <row r="341" spans="1:26" ht="15.75" thickBot="1" x14ac:dyDescent="0.3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38"/>
      <c r="R341" s="38"/>
      <c r="S341" s="39"/>
      <c r="T341" s="39"/>
      <c r="U341" s="39"/>
      <c r="V341" s="39"/>
      <c r="W341" s="39"/>
      <c r="X341" s="39"/>
      <c r="Y341" s="39"/>
      <c r="Z341" s="39"/>
    </row>
    <row r="342" spans="1:26" ht="15.75" thickBot="1" x14ac:dyDescent="0.3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38"/>
      <c r="R342" s="38"/>
      <c r="S342" s="39"/>
      <c r="T342" s="39"/>
      <c r="U342" s="39"/>
      <c r="V342" s="39"/>
      <c r="W342" s="39"/>
      <c r="X342" s="39"/>
      <c r="Y342" s="39"/>
      <c r="Z342" s="39"/>
    </row>
    <row r="343" spans="1:26" ht="15.75" thickBot="1" x14ac:dyDescent="0.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38"/>
      <c r="R343" s="38"/>
      <c r="S343" s="39"/>
      <c r="T343" s="39"/>
      <c r="U343" s="39"/>
      <c r="V343" s="39"/>
      <c r="W343" s="39"/>
      <c r="X343" s="39"/>
      <c r="Y343" s="39"/>
      <c r="Z343" s="39"/>
    </row>
    <row r="344" spans="1:26" ht="15.75" thickBot="1" x14ac:dyDescent="0.3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38"/>
      <c r="R344" s="38"/>
      <c r="S344" s="39"/>
      <c r="T344" s="39"/>
      <c r="U344" s="39"/>
      <c r="V344" s="39"/>
      <c r="W344" s="39"/>
      <c r="X344" s="39"/>
      <c r="Y344" s="39"/>
      <c r="Z344" s="39"/>
    </row>
    <row r="345" spans="1:26" ht="15.75" thickBot="1" x14ac:dyDescent="0.3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38"/>
      <c r="R345" s="38"/>
      <c r="S345" s="39"/>
      <c r="T345" s="39"/>
      <c r="U345" s="39"/>
      <c r="V345" s="39"/>
      <c r="W345" s="39"/>
      <c r="X345" s="39"/>
      <c r="Y345" s="39"/>
      <c r="Z345" s="39"/>
    </row>
    <row r="346" spans="1:26" ht="15.75" thickBot="1" x14ac:dyDescent="0.3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38"/>
      <c r="R346" s="38"/>
      <c r="S346" s="39"/>
      <c r="T346" s="39"/>
      <c r="U346" s="39"/>
      <c r="V346" s="39"/>
      <c r="W346" s="39"/>
      <c r="X346" s="39"/>
      <c r="Y346" s="39"/>
      <c r="Z346" s="39"/>
    </row>
    <row r="347" spans="1:26" ht="15.75" thickBot="1" x14ac:dyDescent="0.3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38"/>
      <c r="R347" s="38"/>
      <c r="S347" s="39"/>
      <c r="T347" s="39"/>
      <c r="U347" s="39"/>
      <c r="V347" s="39"/>
      <c r="W347" s="39"/>
      <c r="X347" s="39"/>
      <c r="Y347" s="39"/>
      <c r="Z347" s="39"/>
    </row>
    <row r="348" spans="1:26" ht="15.75" thickBot="1" x14ac:dyDescent="0.3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38"/>
      <c r="R348" s="38"/>
      <c r="S348" s="39"/>
      <c r="T348" s="39"/>
      <c r="U348" s="39"/>
      <c r="V348" s="39"/>
      <c r="W348" s="39"/>
      <c r="X348" s="39"/>
      <c r="Y348" s="39"/>
      <c r="Z348" s="39"/>
    </row>
    <row r="349" spans="1:26" ht="15.75" thickBot="1" x14ac:dyDescent="0.3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38"/>
      <c r="R349" s="38"/>
      <c r="S349" s="39"/>
      <c r="T349" s="39"/>
      <c r="U349" s="39"/>
      <c r="V349" s="39"/>
      <c r="W349" s="39"/>
      <c r="X349" s="39"/>
      <c r="Y349" s="39"/>
      <c r="Z349" s="39"/>
    </row>
    <row r="350" spans="1:26" ht="15.75" thickBot="1" x14ac:dyDescent="0.3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38"/>
      <c r="R350" s="38"/>
      <c r="S350" s="39"/>
      <c r="T350" s="39"/>
      <c r="U350" s="39"/>
      <c r="V350" s="39"/>
      <c r="W350" s="39"/>
      <c r="X350" s="39"/>
      <c r="Y350" s="39"/>
      <c r="Z350" s="39"/>
    </row>
    <row r="351" spans="1:26" ht="15.75" thickBot="1" x14ac:dyDescent="0.3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38"/>
      <c r="R351" s="38"/>
      <c r="S351" s="39"/>
      <c r="T351" s="39"/>
      <c r="U351" s="39"/>
      <c r="V351" s="39"/>
      <c r="W351" s="39"/>
      <c r="X351" s="39"/>
      <c r="Y351" s="39"/>
      <c r="Z351" s="39"/>
    </row>
    <row r="352" spans="1:26" ht="15.75" thickBot="1" x14ac:dyDescent="0.3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38"/>
      <c r="R352" s="38"/>
      <c r="S352" s="39"/>
      <c r="T352" s="39"/>
      <c r="U352" s="39"/>
      <c r="V352" s="39"/>
      <c r="W352" s="39"/>
      <c r="X352" s="39"/>
      <c r="Y352" s="39"/>
      <c r="Z352" s="39"/>
    </row>
    <row r="353" spans="1:26" ht="15.75" thickBot="1" x14ac:dyDescent="0.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38"/>
      <c r="R353" s="38"/>
      <c r="S353" s="39"/>
      <c r="T353" s="39"/>
      <c r="U353" s="39"/>
      <c r="V353" s="39"/>
      <c r="W353" s="39"/>
      <c r="X353" s="39"/>
      <c r="Y353" s="39"/>
      <c r="Z353" s="39"/>
    </row>
    <row r="354" spans="1:26" ht="15.75" thickBot="1" x14ac:dyDescent="0.3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38"/>
      <c r="R354" s="38"/>
      <c r="S354" s="39"/>
      <c r="T354" s="39"/>
      <c r="U354" s="39"/>
      <c r="V354" s="39"/>
      <c r="W354" s="39"/>
      <c r="X354" s="39"/>
      <c r="Y354" s="39"/>
      <c r="Z354" s="39"/>
    </row>
    <row r="355" spans="1:26" ht="15.75" thickBot="1" x14ac:dyDescent="0.3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38"/>
      <c r="R355" s="38"/>
      <c r="S355" s="39"/>
      <c r="T355" s="39"/>
      <c r="U355" s="39"/>
      <c r="V355" s="39"/>
      <c r="W355" s="39"/>
      <c r="X355" s="39"/>
      <c r="Y355" s="39"/>
      <c r="Z355" s="39"/>
    </row>
    <row r="356" spans="1:26" ht="15.75" thickBot="1" x14ac:dyDescent="0.3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38"/>
      <c r="R356" s="38"/>
      <c r="S356" s="39"/>
      <c r="T356" s="39"/>
      <c r="U356" s="39"/>
      <c r="V356" s="39"/>
      <c r="W356" s="39"/>
      <c r="X356" s="39"/>
      <c r="Y356" s="39"/>
      <c r="Z356" s="39"/>
    </row>
    <row r="357" spans="1:26" ht="15.75" thickBot="1" x14ac:dyDescent="0.3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38"/>
      <c r="R357" s="38"/>
      <c r="S357" s="39"/>
      <c r="T357" s="39"/>
      <c r="U357" s="39"/>
      <c r="V357" s="39"/>
      <c r="W357" s="39"/>
      <c r="X357" s="39"/>
      <c r="Y357" s="39"/>
      <c r="Z357" s="39"/>
    </row>
    <row r="358" spans="1:26" ht="15.75" thickBot="1" x14ac:dyDescent="0.3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38"/>
      <c r="R358" s="38"/>
      <c r="S358" s="39"/>
      <c r="T358" s="39"/>
      <c r="U358" s="39"/>
      <c r="V358" s="39"/>
      <c r="W358" s="39"/>
      <c r="X358" s="39"/>
      <c r="Y358" s="39"/>
      <c r="Z358" s="39"/>
    </row>
    <row r="359" spans="1:26" ht="15.75" thickBot="1" x14ac:dyDescent="0.3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38"/>
      <c r="R359" s="38"/>
      <c r="S359" s="39"/>
      <c r="T359" s="39"/>
      <c r="U359" s="39"/>
      <c r="V359" s="39"/>
      <c r="W359" s="39"/>
      <c r="X359" s="39"/>
      <c r="Y359" s="39"/>
      <c r="Z359" s="39"/>
    </row>
    <row r="360" spans="1:26" ht="15.75" thickBot="1" x14ac:dyDescent="0.3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38"/>
      <c r="R360" s="38"/>
      <c r="S360" s="39"/>
      <c r="T360" s="39"/>
      <c r="U360" s="39"/>
      <c r="V360" s="39"/>
      <c r="W360" s="39"/>
      <c r="X360" s="39"/>
      <c r="Y360" s="39"/>
      <c r="Z360" s="39"/>
    </row>
    <row r="361" spans="1:26" ht="15.75" thickBot="1" x14ac:dyDescent="0.3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38"/>
      <c r="R361" s="38"/>
      <c r="S361" s="39"/>
      <c r="T361" s="39"/>
      <c r="U361" s="39"/>
      <c r="V361" s="39"/>
      <c r="W361" s="39"/>
      <c r="X361" s="39"/>
      <c r="Y361" s="39"/>
      <c r="Z361" s="39"/>
    </row>
    <row r="362" spans="1:26" ht="15.75" thickBot="1" x14ac:dyDescent="0.3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38"/>
      <c r="R362" s="38"/>
      <c r="S362" s="39"/>
      <c r="T362" s="39"/>
      <c r="U362" s="39"/>
      <c r="V362" s="39"/>
      <c r="W362" s="39"/>
      <c r="X362" s="39"/>
      <c r="Y362" s="39"/>
      <c r="Z362" s="39"/>
    </row>
    <row r="363" spans="1:26" ht="15.75" thickBot="1" x14ac:dyDescent="0.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38"/>
      <c r="R363" s="38"/>
      <c r="S363" s="39"/>
      <c r="T363" s="39"/>
      <c r="U363" s="39"/>
      <c r="V363" s="39"/>
      <c r="W363" s="39"/>
      <c r="X363" s="39"/>
      <c r="Y363" s="39"/>
      <c r="Z363" s="39"/>
    </row>
    <row r="364" spans="1:26" ht="15.75" thickBot="1" x14ac:dyDescent="0.3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38"/>
      <c r="R364" s="38"/>
      <c r="S364" s="39"/>
      <c r="T364" s="39"/>
      <c r="U364" s="39"/>
      <c r="V364" s="39"/>
      <c r="W364" s="39"/>
      <c r="X364" s="39"/>
      <c r="Y364" s="39"/>
      <c r="Z364" s="39"/>
    </row>
    <row r="365" spans="1:26" ht="15.75" thickBot="1" x14ac:dyDescent="0.3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38"/>
      <c r="R365" s="38"/>
      <c r="S365" s="39"/>
      <c r="T365" s="39"/>
      <c r="U365" s="39"/>
      <c r="V365" s="39"/>
      <c r="W365" s="39"/>
      <c r="X365" s="39"/>
      <c r="Y365" s="39"/>
      <c r="Z365" s="39"/>
    </row>
    <row r="366" spans="1:26" ht="15.75" thickBot="1" x14ac:dyDescent="0.3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38"/>
      <c r="R366" s="38"/>
      <c r="S366" s="39"/>
      <c r="T366" s="39"/>
      <c r="U366" s="39"/>
      <c r="V366" s="39"/>
      <c r="W366" s="39"/>
      <c r="X366" s="39"/>
      <c r="Y366" s="39"/>
      <c r="Z366" s="39"/>
    </row>
    <row r="367" spans="1:26" ht="15.75" thickBot="1" x14ac:dyDescent="0.3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38"/>
      <c r="R367" s="38"/>
      <c r="S367" s="39"/>
      <c r="T367" s="39"/>
      <c r="U367" s="39"/>
      <c r="V367" s="39"/>
      <c r="W367" s="39"/>
      <c r="X367" s="39"/>
      <c r="Y367" s="39"/>
      <c r="Z367" s="39"/>
    </row>
    <row r="368" spans="1:26" ht="15.75" thickBot="1" x14ac:dyDescent="0.3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38"/>
      <c r="R368" s="38"/>
      <c r="S368" s="39"/>
      <c r="T368" s="39"/>
      <c r="U368" s="39"/>
      <c r="V368" s="39"/>
      <c r="W368" s="39"/>
      <c r="X368" s="39"/>
      <c r="Y368" s="39"/>
      <c r="Z368" s="39"/>
    </row>
    <row r="369" spans="1:26" ht="15.75" thickBot="1" x14ac:dyDescent="0.3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38"/>
      <c r="R369" s="38"/>
      <c r="S369" s="39"/>
      <c r="T369" s="39"/>
      <c r="U369" s="39"/>
      <c r="V369" s="39"/>
      <c r="W369" s="39"/>
      <c r="X369" s="39"/>
      <c r="Y369" s="39"/>
      <c r="Z369" s="39"/>
    </row>
    <row r="370" spans="1:26" ht="15.75" thickBot="1" x14ac:dyDescent="0.3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38"/>
      <c r="R370" s="38"/>
      <c r="S370" s="39"/>
      <c r="T370" s="39"/>
      <c r="U370" s="39"/>
      <c r="V370" s="39"/>
      <c r="W370" s="39"/>
      <c r="X370" s="39"/>
      <c r="Y370" s="39"/>
      <c r="Z370" s="39"/>
    </row>
    <row r="371" spans="1:26" ht="15.75" thickBot="1" x14ac:dyDescent="0.3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38"/>
      <c r="R371" s="38"/>
      <c r="S371" s="39"/>
      <c r="T371" s="39"/>
      <c r="U371" s="39"/>
      <c r="V371" s="39"/>
      <c r="W371" s="39"/>
      <c r="X371" s="39"/>
      <c r="Y371" s="39"/>
      <c r="Z371" s="39"/>
    </row>
    <row r="372" spans="1:26" ht="15.75" thickBot="1" x14ac:dyDescent="0.3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38"/>
      <c r="R372" s="38"/>
      <c r="S372" s="39"/>
      <c r="T372" s="39"/>
      <c r="U372" s="39"/>
      <c r="V372" s="39"/>
      <c r="W372" s="39"/>
      <c r="X372" s="39"/>
      <c r="Y372" s="39"/>
      <c r="Z372" s="39"/>
    </row>
    <row r="373" spans="1:26" ht="15.75" thickBot="1" x14ac:dyDescent="0.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38"/>
      <c r="R373" s="38"/>
      <c r="S373" s="39"/>
      <c r="T373" s="39"/>
      <c r="U373" s="39"/>
      <c r="V373" s="39"/>
      <c r="W373" s="39"/>
      <c r="X373" s="39"/>
      <c r="Y373" s="39"/>
      <c r="Z373" s="39"/>
    </row>
    <row r="374" spans="1:26" ht="15.75" thickBot="1" x14ac:dyDescent="0.3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38"/>
      <c r="R374" s="38"/>
      <c r="S374" s="39"/>
      <c r="T374" s="39"/>
      <c r="U374" s="39"/>
      <c r="V374" s="39"/>
      <c r="W374" s="39"/>
      <c r="X374" s="39"/>
      <c r="Y374" s="39"/>
      <c r="Z374" s="39"/>
    </row>
    <row r="375" spans="1:26" ht="15.75" thickBot="1" x14ac:dyDescent="0.3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38"/>
      <c r="R375" s="38"/>
      <c r="S375" s="39"/>
      <c r="T375" s="39"/>
      <c r="U375" s="39"/>
      <c r="V375" s="39"/>
      <c r="W375" s="39"/>
      <c r="X375" s="39"/>
      <c r="Y375" s="39"/>
      <c r="Z375" s="39"/>
    </row>
    <row r="376" spans="1:26" ht="15.75" thickBot="1" x14ac:dyDescent="0.3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38"/>
      <c r="R376" s="38"/>
      <c r="S376" s="39"/>
      <c r="T376" s="39"/>
      <c r="U376" s="39"/>
      <c r="V376" s="39"/>
      <c r="W376" s="39"/>
      <c r="X376" s="39"/>
      <c r="Y376" s="39"/>
      <c r="Z376" s="39"/>
    </row>
    <row r="377" spans="1:26" ht="15.75" thickBot="1" x14ac:dyDescent="0.3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38"/>
      <c r="R377" s="38"/>
      <c r="S377" s="39"/>
      <c r="T377" s="39"/>
      <c r="U377" s="39"/>
      <c r="V377" s="39"/>
      <c r="W377" s="39"/>
      <c r="X377" s="39"/>
      <c r="Y377" s="39"/>
      <c r="Z377" s="39"/>
    </row>
    <row r="378" spans="1:26" ht="15.75" thickBot="1" x14ac:dyDescent="0.3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38"/>
      <c r="R378" s="38"/>
      <c r="S378" s="39"/>
      <c r="T378" s="39"/>
      <c r="U378" s="39"/>
      <c r="V378" s="39"/>
      <c r="W378" s="39"/>
      <c r="X378" s="39"/>
      <c r="Y378" s="39"/>
      <c r="Z378" s="39"/>
    </row>
    <row r="379" spans="1:26" ht="15.75" thickBot="1" x14ac:dyDescent="0.3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38"/>
      <c r="R379" s="38"/>
      <c r="S379" s="39"/>
      <c r="T379" s="39"/>
      <c r="U379" s="39"/>
      <c r="V379" s="39"/>
      <c r="W379" s="39"/>
      <c r="X379" s="39"/>
      <c r="Y379" s="39"/>
      <c r="Z379" s="39"/>
    </row>
    <row r="380" spans="1:26" ht="15.75" thickBot="1" x14ac:dyDescent="0.3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38"/>
      <c r="R380" s="38"/>
      <c r="S380" s="39"/>
      <c r="T380" s="39"/>
      <c r="U380" s="39"/>
      <c r="V380" s="39"/>
      <c r="W380" s="39"/>
      <c r="X380" s="39"/>
      <c r="Y380" s="39"/>
      <c r="Z380" s="39"/>
    </row>
    <row r="381" spans="1:26" ht="15.75" thickBot="1" x14ac:dyDescent="0.3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38"/>
      <c r="R381" s="38"/>
      <c r="S381" s="39"/>
      <c r="T381" s="39"/>
      <c r="U381" s="39"/>
      <c r="V381" s="39"/>
      <c r="W381" s="39"/>
      <c r="X381" s="39"/>
      <c r="Y381" s="39"/>
      <c r="Z381" s="39"/>
    </row>
    <row r="382" spans="1:26" ht="15.75" thickBot="1" x14ac:dyDescent="0.3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38"/>
      <c r="R382" s="38"/>
      <c r="S382" s="39"/>
      <c r="T382" s="39"/>
      <c r="U382" s="39"/>
      <c r="V382" s="39"/>
      <c r="W382" s="39"/>
      <c r="X382" s="39"/>
      <c r="Y382" s="39"/>
      <c r="Z382" s="39"/>
    </row>
    <row r="383" spans="1:26" ht="15.75" thickBot="1" x14ac:dyDescent="0.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38"/>
      <c r="R383" s="38"/>
      <c r="S383" s="39"/>
      <c r="T383" s="39"/>
      <c r="U383" s="39"/>
      <c r="V383" s="39"/>
      <c r="W383" s="39"/>
      <c r="X383" s="39"/>
      <c r="Y383" s="39"/>
      <c r="Z383" s="39"/>
    </row>
    <row r="384" spans="1:26" ht="15.75" thickBot="1" x14ac:dyDescent="0.3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38"/>
      <c r="R384" s="38"/>
      <c r="S384" s="39"/>
      <c r="T384" s="39"/>
      <c r="U384" s="39"/>
      <c r="V384" s="39"/>
      <c r="W384" s="39"/>
      <c r="X384" s="39"/>
      <c r="Y384" s="39"/>
      <c r="Z384" s="39"/>
    </row>
    <row r="385" spans="1:26" ht="15.75" thickBot="1" x14ac:dyDescent="0.3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38"/>
      <c r="R385" s="38"/>
      <c r="S385" s="39"/>
      <c r="T385" s="39"/>
      <c r="U385" s="39"/>
      <c r="V385" s="39"/>
      <c r="W385" s="39"/>
      <c r="X385" s="39"/>
      <c r="Y385" s="39"/>
      <c r="Z385" s="39"/>
    </row>
    <row r="386" spans="1:26" ht="15.75" thickBot="1" x14ac:dyDescent="0.3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38"/>
      <c r="R386" s="38"/>
      <c r="S386" s="39"/>
      <c r="T386" s="39"/>
      <c r="U386" s="39"/>
      <c r="V386" s="39"/>
      <c r="W386" s="39"/>
      <c r="X386" s="39"/>
      <c r="Y386" s="39"/>
      <c r="Z386" s="39"/>
    </row>
    <row r="387" spans="1:26" ht="15.75" thickBot="1" x14ac:dyDescent="0.3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38"/>
      <c r="R387" s="38"/>
      <c r="S387" s="39"/>
      <c r="T387" s="39"/>
      <c r="U387" s="39"/>
      <c r="V387" s="39"/>
      <c r="W387" s="39"/>
      <c r="X387" s="39"/>
      <c r="Y387" s="39"/>
      <c r="Z387" s="39"/>
    </row>
    <row r="388" spans="1:26" ht="15.75" thickBot="1" x14ac:dyDescent="0.3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38"/>
      <c r="R388" s="38"/>
      <c r="S388" s="39"/>
      <c r="T388" s="39"/>
      <c r="U388" s="39"/>
      <c r="V388" s="39"/>
      <c r="W388" s="39"/>
      <c r="X388" s="39"/>
      <c r="Y388" s="39"/>
      <c r="Z388" s="39"/>
    </row>
    <row r="389" spans="1:26" ht="15.75" thickBot="1" x14ac:dyDescent="0.3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38"/>
      <c r="R389" s="38"/>
      <c r="S389" s="39"/>
      <c r="T389" s="39"/>
      <c r="U389" s="39"/>
      <c r="V389" s="39"/>
      <c r="W389" s="39"/>
      <c r="X389" s="39"/>
      <c r="Y389" s="39"/>
      <c r="Z389" s="39"/>
    </row>
    <row r="390" spans="1:26" ht="15.75" thickBot="1" x14ac:dyDescent="0.3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38"/>
      <c r="R390" s="38"/>
      <c r="S390" s="39"/>
      <c r="T390" s="39"/>
      <c r="U390" s="39"/>
      <c r="V390" s="39"/>
      <c r="W390" s="39"/>
      <c r="X390" s="39"/>
      <c r="Y390" s="39"/>
      <c r="Z390" s="39"/>
    </row>
    <row r="391" spans="1:26" ht="15.75" thickBot="1" x14ac:dyDescent="0.3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38"/>
      <c r="R391" s="38"/>
      <c r="S391" s="39"/>
      <c r="T391" s="39"/>
      <c r="U391" s="39"/>
      <c r="V391" s="39"/>
      <c r="W391" s="39"/>
      <c r="X391" s="39"/>
      <c r="Y391" s="39"/>
      <c r="Z391" s="39"/>
    </row>
    <row r="392" spans="1:26" ht="15.75" thickBot="1" x14ac:dyDescent="0.3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38"/>
      <c r="R392" s="38"/>
      <c r="S392" s="39"/>
      <c r="T392" s="39"/>
      <c r="U392" s="39"/>
      <c r="V392" s="39"/>
      <c r="W392" s="39"/>
      <c r="X392" s="39"/>
      <c r="Y392" s="39"/>
      <c r="Z392" s="39"/>
    </row>
    <row r="393" spans="1:26" ht="15.75" thickBot="1" x14ac:dyDescent="0.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38"/>
      <c r="R393" s="38"/>
      <c r="S393" s="39"/>
      <c r="T393" s="39"/>
      <c r="U393" s="39"/>
      <c r="V393" s="39"/>
      <c r="W393" s="39"/>
      <c r="X393" s="39"/>
      <c r="Y393" s="39"/>
      <c r="Z393" s="39"/>
    </row>
    <row r="394" spans="1:26" ht="15.75" thickBot="1" x14ac:dyDescent="0.3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38"/>
      <c r="R394" s="38"/>
      <c r="S394" s="39"/>
      <c r="T394" s="39"/>
      <c r="U394" s="39"/>
      <c r="V394" s="39"/>
      <c r="W394" s="39"/>
      <c r="X394" s="39"/>
      <c r="Y394" s="39"/>
      <c r="Z394" s="39"/>
    </row>
    <row r="395" spans="1:26" ht="15.75" thickBot="1" x14ac:dyDescent="0.3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38"/>
      <c r="R395" s="38"/>
      <c r="S395" s="39"/>
      <c r="T395" s="39"/>
      <c r="U395" s="39"/>
      <c r="V395" s="39"/>
      <c r="W395" s="39"/>
      <c r="X395" s="39"/>
      <c r="Y395" s="39"/>
      <c r="Z395" s="39"/>
    </row>
    <row r="396" spans="1:26" ht="15.75" thickBot="1" x14ac:dyDescent="0.3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38"/>
      <c r="R396" s="38"/>
      <c r="S396" s="39"/>
      <c r="T396" s="39"/>
      <c r="U396" s="39"/>
      <c r="V396" s="39"/>
      <c r="W396" s="39"/>
      <c r="X396" s="39"/>
      <c r="Y396" s="39"/>
      <c r="Z396" s="39"/>
    </row>
    <row r="397" spans="1:26" ht="15.75" thickBot="1" x14ac:dyDescent="0.3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38"/>
      <c r="R397" s="38"/>
      <c r="S397" s="39"/>
      <c r="T397" s="39"/>
      <c r="U397" s="39"/>
      <c r="V397" s="39"/>
      <c r="W397" s="39"/>
      <c r="X397" s="39"/>
      <c r="Y397" s="39"/>
      <c r="Z397" s="39"/>
    </row>
    <row r="398" spans="1:26" ht="15.75" thickBot="1" x14ac:dyDescent="0.3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38"/>
      <c r="R398" s="38"/>
      <c r="S398" s="39"/>
      <c r="T398" s="39"/>
      <c r="U398" s="39"/>
      <c r="V398" s="39"/>
      <c r="W398" s="39"/>
      <c r="X398" s="39"/>
      <c r="Y398" s="39"/>
      <c r="Z398" s="39"/>
    </row>
    <row r="399" spans="1:26" ht="15.75" thickBot="1" x14ac:dyDescent="0.3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38"/>
      <c r="R399" s="38"/>
      <c r="S399" s="39"/>
      <c r="T399" s="39"/>
      <c r="U399" s="39"/>
      <c r="V399" s="39"/>
      <c r="W399" s="39"/>
      <c r="X399" s="39"/>
      <c r="Y399" s="39"/>
      <c r="Z399" s="39"/>
    </row>
    <row r="400" spans="1:26" ht="15.75" thickBot="1" x14ac:dyDescent="0.3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38"/>
      <c r="R400" s="38"/>
      <c r="S400" s="39"/>
      <c r="T400" s="39"/>
      <c r="U400" s="39"/>
      <c r="V400" s="39"/>
      <c r="W400" s="39"/>
      <c r="X400" s="39"/>
      <c r="Y400" s="39"/>
      <c r="Z400" s="39"/>
    </row>
    <row r="401" spans="1:26" ht="15.75" thickBot="1" x14ac:dyDescent="0.3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38"/>
      <c r="R401" s="38"/>
      <c r="S401" s="39"/>
      <c r="T401" s="39"/>
      <c r="U401" s="39"/>
      <c r="V401" s="39"/>
      <c r="W401" s="39"/>
      <c r="X401" s="39"/>
      <c r="Y401" s="39"/>
      <c r="Z401" s="39"/>
    </row>
    <row r="402" spans="1:26" ht="15.75" thickBot="1" x14ac:dyDescent="0.3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38"/>
      <c r="R402" s="38"/>
      <c r="S402" s="39"/>
      <c r="T402" s="39"/>
      <c r="U402" s="39"/>
      <c r="V402" s="39"/>
      <c r="W402" s="39"/>
      <c r="X402" s="39"/>
      <c r="Y402" s="39"/>
      <c r="Z402" s="39"/>
    </row>
    <row r="403" spans="1:26" ht="15.75" thickBot="1" x14ac:dyDescent="0.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38"/>
      <c r="R403" s="38"/>
      <c r="S403" s="39"/>
      <c r="T403" s="39"/>
      <c r="U403" s="39"/>
      <c r="V403" s="39"/>
      <c r="W403" s="39"/>
      <c r="X403" s="39"/>
      <c r="Y403" s="39"/>
      <c r="Z403" s="39"/>
    </row>
    <row r="404" spans="1:26" ht="15.75" thickBot="1" x14ac:dyDescent="0.3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38"/>
      <c r="R404" s="38"/>
      <c r="S404" s="39"/>
      <c r="T404" s="39"/>
      <c r="U404" s="39"/>
      <c r="V404" s="39"/>
      <c r="W404" s="39"/>
      <c r="X404" s="39"/>
      <c r="Y404" s="39"/>
      <c r="Z404" s="39"/>
    </row>
    <row r="405" spans="1:26" ht="15.75" thickBot="1" x14ac:dyDescent="0.3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38"/>
      <c r="R405" s="38"/>
      <c r="S405" s="39"/>
      <c r="T405" s="39"/>
      <c r="U405" s="39"/>
      <c r="V405" s="39"/>
      <c r="W405" s="39"/>
      <c r="X405" s="39"/>
      <c r="Y405" s="39"/>
      <c r="Z405" s="39"/>
    </row>
    <row r="406" spans="1:26" ht="15.75" thickBot="1" x14ac:dyDescent="0.3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38"/>
      <c r="R406" s="38"/>
      <c r="S406" s="39"/>
      <c r="T406" s="39"/>
      <c r="U406" s="39"/>
      <c r="V406" s="39"/>
      <c r="W406" s="39"/>
      <c r="X406" s="39"/>
      <c r="Y406" s="39"/>
      <c r="Z406" s="39"/>
    </row>
    <row r="407" spans="1:26" ht="15.75" thickBot="1" x14ac:dyDescent="0.3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38"/>
      <c r="R407" s="38"/>
      <c r="S407" s="39"/>
      <c r="T407" s="39"/>
      <c r="U407" s="39"/>
      <c r="V407" s="39"/>
      <c r="W407" s="39"/>
      <c r="X407" s="39"/>
      <c r="Y407" s="39"/>
      <c r="Z407" s="39"/>
    </row>
    <row r="408" spans="1:26" ht="15.75" thickBot="1" x14ac:dyDescent="0.3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38"/>
      <c r="R408" s="38"/>
      <c r="S408" s="39"/>
      <c r="T408" s="39"/>
      <c r="U408" s="39"/>
      <c r="V408" s="39"/>
      <c r="W408" s="39"/>
      <c r="X408" s="39"/>
      <c r="Y408" s="39"/>
      <c r="Z408" s="39"/>
    </row>
    <row r="409" spans="1:26" ht="15.75" thickBot="1" x14ac:dyDescent="0.3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38"/>
      <c r="R409" s="38"/>
      <c r="S409" s="39"/>
      <c r="T409" s="39"/>
      <c r="U409" s="39"/>
      <c r="V409" s="39"/>
      <c r="W409" s="39"/>
      <c r="X409" s="39"/>
      <c r="Y409" s="39"/>
      <c r="Z409" s="39"/>
    </row>
    <row r="410" spans="1:26" ht="15.75" thickBot="1" x14ac:dyDescent="0.3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38"/>
      <c r="R410" s="38"/>
      <c r="S410" s="39"/>
      <c r="T410" s="39"/>
      <c r="U410" s="39"/>
      <c r="V410" s="39"/>
      <c r="W410" s="39"/>
      <c r="X410" s="39"/>
      <c r="Y410" s="39"/>
      <c r="Z410" s="39"/>
    </row>
    <row r="411" spans="1:26" ht="15.75" thickBot="1" x14ac:dyDescent="0.3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38"/>
      <c r="R411" s="38"/>
      <c r="S411" s="39"/>
      <c r="T411" s="39"/>
      <c r="U411" s="39"/>
      <c r="V411" s="39"/>
      <c r="W411" s="39"/>
      <c r="X411" s="39"/>
      <c r="Y411" s="39"/>
      <c r="Z411" s="39"/>
    </row>
    <row r="412" spans="1:26" ht="15.75" thickBot="1" x14ac:dyDescent="0.3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38"/>
      <c r="R412" s="38"/>
      <c r="S412" s="39"/>
      <c r="T412" s="39"/>
      <c r="U412" s="39"/>
      <c r="V412" s="39"/>
      <c r="W412" s="39"/>
      <c r="X412" s="39"/>
      <c r="Y412" s="39"/>
      <c r="Z412" s="39"/>
    </row>
    <row r="413" spans="1:26" ht="15.75" thickBot="1" x14ac:dyDescent="0.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38"/>
      <c r="R413" s="38"/>
      <c r="S413" s="39"/>
      <c r="T413" s="39"/>
      <c r="U413" s="39"/>
      <c r="V413" s="39"/>
      <c r="W413" s="39"/>
      <c r="X413" s="39"/>
      <c r="Y413" s="39"/>
      <c r="Z413" s="39"/>
    </row>
    <row r="414" spans="1:26" ht="15.75" thickBot="1" x14ac:dyDescent="0.3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38"/>
      <c r="R414" s="38"/>
      <c r="S414" s="39"/>
      <c r="T414" s="39"/>
      <c r="U414" s="39"/>
      <c r="V414" s="39"/>
      <c r="W414" s="39"/>
      <c r="X414" s="39"/>
      <c r="Y414" s="39"/>
      <c r="Z414" s="39"/>
    </row>
    <row r="415" spans="1:26" ht="15.75" thickBot="1" x14ac:dyDescent="0.3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38"/>
      <c r="R415" s="38"/>
      <c r="S415" s="39"/>
      <c r="T415" s="39"/>
      <c r="U415" s="39"/>
      <c r="V415" s="39"/>
      <c r="W415" s="39"/>
      <c r="X415" s="39"/>
      <c r="Y415" s="39"/>
      <c r="Z415" s="39"/>
    </row>
    <row r="416" spans="1:26" ht="15.75" thickBot="1" x14ac:dyDescent="0.3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38"/>
      <c r="R416" s="38"/>
      <c r="S416" s="39"/>
      <c r="T416" s="39"/>
      <c r="U416" s="39"/>
      <c r="V416" s="39"/>
      <c r="W416" s="39"/>
      <c r="X416" s="39"/>
      <c r="Y416" s="39"/>
      <c r="Z416" s="39"/>
    </row>
    <row r="417" spans="1:26" ht="15.75" thickBot="1" x14ac:dyDescent="0.3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38"/>
      <c r="R417" s="38"/>
      <c r="S417" s="39"/>
      <c r="T417" s="39"/>
      <c r="U417" s="39"/>
      <c r="V417" s="39"/>
      <c r="W417" s="39"/>
      <c r="X417" s="39"/>
      <c r="Y417" s="39"/>
      <c r="Z417" s="39"/>
    </row>
    <row r="418" spans="1:26" ht="15.75" thickBot="1" x14ac:dyDescent="0.3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38"/>
      <c r="R418" s="38"/>
      <c r="S418" s="39"/>
      <c r="T418" s="39"/>
      <c r="U418" s="39"/>
      <c r="V418" s="39"/>
      <c r="W418" s="39"/>
      <c r="X418" s="39"/>
      <c r="Y418" s="39"/>
      <c r="Z418" s="39"/>
    </row>
    <row r="419" spans="1:26" ht="15.75" thickBot="1" x14ac:dyDescent="0.3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38"/>
      <c r="R419" s="38"/>
      <c r="S419" s="39"/>
      <c r="T419" s="39"/>
      <c r="U419" s="39"/>
      <c r="V419" s="39"/>
      <c r="W419" s="39"/>
      <c r="X419" s="39"/>
      <c r="Y419" s="39"/>
      <c r="Z419" s="39"/>
    </row>
    <row r="420" spans="1:26" ht="15.75" thickBot="1" x14ac:dyDescent="0.3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38"/>
      <c r="R420" s="38"/>
      <c r="S420" s="39"/>
      <c r="T420" s="39"/>
      <c r="U420" s="39"/>
      <c r="V420" s="39"/>
      <c r="W420" s="39"/>
      <c r="X420" s="39"/>
      <c r="Y420" s="39"/>
      <c r="Z420" s="39"/>
    </row>
    <row r="421" spans="1:26" ht="15.75" thickBot="1" x14ac:dyDescent="0.3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38"/>
      <c r="R421" s="38"/>
      <c r="S421" s="39"/>
      <c r="T421" s="39"/>
      <c r="U421" s="39"/>
      <c r="V421" s="39"/>
      <c r="W421" s="39"/>
      <c r="X421" s="39"/>
      <c r="Y421" s="39"/>
      <c r="Z421" s="39"/>
    </row>
    <row r="422" spans="1:26" ht="15.75" thickBot="1" x14ac:dyDescent="0.3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38"/>
      <c r="R422" s="38"/>
      <c r="S422" s="39"/>
      <c r="T422" s="39"/>
      <c r="U422" s="39"/>
      <c r="V422" s="39"/>
      <c r="W422" s="39"/>
      <c r="X422" s="39"/>
      <c r="Y422" s="39"/>
      <c r="Z422" s="39"/>
    </row>
    <row r="423" spans="1:26" ht="15.75" thickBot="1" x14ac:dyDescent="0.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38"/>
      <c r="R423" s="38"/>
      <c r="S423" s="39"/>
      <c r="T423" s="39"/>
      <c r="U423" s="39"/>
      <c r="V423" s="39"/>
      <c r="W423" s="39"/>
      <c r="X423" s="39"/>
      <c r="Y423" s="39"/>
      <c r="Z423" s="39"/>
    </row>
    <row r="424" spans="1:26" ht="15.75" thickBot="1" x14ac:dyDescent="0.3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38"/>
      <c r="R424" s="38"/>
      <c r="S424" s="39"/>
      <c r="T424" s="39"/>
      <c r="U424" s="39"/>
      <c r="V424" s="39"/>
      <c r="W424" s="39"/>
      <c r="X424" s="39"/>
      <c r="Y424" s="39"/>
      <c r="Z424" s="39"/>
    </row>
    <row r="425" spans="1:26" ht="15.75" thickBot="1" x14ac:dyDescent="0.3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38"/>
      <c r="R425" s="38"/>
      <c r="S425" s="39"/>
      <c r="T425" s="39"/>
      <c r="U425" s="39"/>
      <c r="V425" s="39"/>
      <c r="W425" s="39"/>
      <c r="X425" s="39"/>
      <c r="Y425" s="39"/>
      <c r="Z425" s="39"/>
    </row>
    <row r="426" spans="1:26" ht="15.75" thickBot="1" x14ac:dyDescent="0.3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38"/>
      <c r="R426" s="38"/>
      <c r="S426" s="39"/>
      <c r="T426" s="39"/>
      <c r="U426" s="39"/>
      <c r="V426" s="39"/>
      <c r="W426" s="39"/>
      <c r="X426" s="39"/>
      <c r="Y426" s="39"/>
      <c r="Z426" s="39"/>
    </row>
    <row r="427" spans="1:26" ht="15.75" thickBot="1" x14ac:dyDescent="0.3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38"/>
      <c r="R427" s="38"/>
      <c r="S427" s="39"/>
      <c r="T427" s="39"/>
      <c r="U427" s="39"/>
      <c r="V427" s="39"/>
      <c r="W427" s="39"/>
      <c r="X427" s="39"/>
      <c r="Y427" s="39"/>
      <c r="Z427" s="39"/>
    </row>
    <row r="428" spans="1:26" ht="15.75" thickBot="1" x14ac:dyDescent="0.3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38"/>
      <c r="R428" s="38"/>
      <c r="S428" s="39"/>
      <c r="T428" s="39"/>
      <c r="U428" s="39"/>
      <c r="V428" s="39"/>
      <c r="W428" s="39"/>
      <c r="X428" s="39"/>
      <c r="Y428" s="39"/>
      <c r="Z428" s="39"/>
    </row>
    <row r="429" spans="1:26" ht="15.75" thickBot="1" x14ac:dyDescent="0.3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38"/>
      <c r="R429" s="38"/>
      <c r="S429" s="39"/>
      <c r="T429" s="39"/>
      <c r="U429" s="39"/>
      <c r="V429" s="39"/>
      <c r="W429" s="39"/>
      <c r="X429" s="39"/>
      <c r="Y429" s="39"/>
      <c r="Z429" s="39"/>
    </row>
    <row r="430" spans="1:26" ht="15.75" thickBot="1" x14ac:dyDescent="0.3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38"/>
      <c r="R430" s="38"/>
      <c r="S430" s="39"/>
      <c r="T430" s="39"/>
      <c r="U430" s="39"/>
      <c r="V430" s="39"/>
      <c r="W430" s="39"/>
      <c r="X430" s="39"/>
      <c r="Y430" s="39"/>
      <c r="Z430" s="39"/>
    </row>
    <row r="431" spans="1:26" ht="15.75" thickBot="1" x14ac:dyDescent="0.3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38"/>
      <c r="R431" s="38"/>
      <c r="S431" s="39"/>
      <c r="T431" s="39"/>
      <c r="U431" s="39"/>
      <c r="V431" s="39"/>
      <c r="W431" s="39"/>
      <c r="X431" s="39"/>
      <c r="Y431" s="39"/>
      <c r="Z431" s="39"/>
    </row>
    <row r="432" spans="1:26" ht="15.75" thickBot="1" x14ac:dyDescent="0.3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38"/>
      <c r="R432" s="38"/>
      <c r="S432" s="39"/>
      <c r="T432" s="39"/>
      <c r="U432" s="39"/>
      <c r="V432" s="39"/>
      <c r="W432" s="39"/>
      <c r="X432" s="39"/>
      <c r="Y432" s="39"/>
      <c r="Z432" s="39"/>
    </row>
    <row r="433" spans="1:26" ht="15.75" thickBot="1" x14ac:dyDescent="0.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38"/>
      <c r="R433" s="38"/>
      <c r="S433" s="39"/>
      <c r="T433" s="39"/>
      <c r="U433" s="39"/>
      <c r="V433" s="39"/>
      <c r="W433" s="39"/>
      <c r="X433" s="39"/>
      <c r="Y433" s="39"/>
      <c r="Z433" s="39"/>
    </row>
    <row r="434" spans="1:26" ht="15.75" thickBot="1" x14ac:dyDescent="0.3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38"/>
      <c r="R434" s="38"/>
      <c r="S434" s="39"/>
      <c r="T434" s="39"/>
      <c r="U434" s="39"/>
      <c r="V434" s="39"/>
      <c r="W434" s="39"/>
      <c r="X434" s="39"/>
      <c r="Y434" s="39"/>
      <c r="Z434" s="39"/>
    </row>
    <row r="435" spans="1:26" ht="15.75" thickBot="1" x14ac:dyDescent="0.3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38"/>
      <c r="R435" s="38"/>
      <c r="S435" s="39"/>
      <c r="T435" s="39"/>
      <c r="U435" s="39"/>
      <c r="V435" s="39"/>
      <c r="W435" s="39"/>
      <c r="X435" s="39"/>
      <c r="Y435" s="39"/>
      <c r="Z435" s="39"/>
    </row>
    <row r="436" spans="1:26" ht="15.75" thickBot="1" x14ac:dyDescent="0.3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38"/>
      <c r="R436" s="38"/>
      <c r="S436" s="39"/>
      <c r="T436" s="39"/>
      <c r="U436" s="39"/>
      <c r="V436" s="39"/>
      <c r="W436" s="39"/>
      <c r="X436" s="39"/>
      <c r="Y436" s="39"/>
      <c r="Z436" s="39"/>
    </row>
    <row r="437" spans="1:26" ht="15.75" thickBot="1" x14ac:dyDescent="0.3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38"/>
      <c r="R437" s="38"/>
      <c r="S437" s="39"/>
      <c r="T437" s="39"/>
      <c r="U437" s="39"/>
      <c r="V437" s="39"/>
      <c r="W437" s="39"/>
      <c r="X437" s="39"/>
      <c r="Y437" s="39"/>
      <c r="Z437" s="39"/>
    </row>
    <row r="438" spans="1:26" ht="15.75" thickBot="1" x14ac:dyDescent="0.3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38"/>
      <c r="R438" s="38"/>
      <c r="S438" s="39"/>
      <c r="T438" s="39"/>
      <c r="U438" s="39"/>
      <c r="V438" s="39"/>
      <c r="W438" s="39"/>
      <c r="X438" s="39"/>
      <c r="Y438" s="39"/>
      <c r="Z438" s="39"/>
    </row>
    <row r="439" spans="1:26" ht="15.75" thickBot="1" x14ac:dyDescent="0.3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38"/>
      <c r="R439" s="38"/>
      <c r="S439" s="39"/>
      <c r="T439" s="39"/>
      <c r="U439" s="39"/>
      <c r="V439" s="39"/>
      <c r="W439" s="39"/>
      <c r="X439" s="39"/>
      <c r="Y439" s="39"/>
      <c r="Z439" s="39"/>
    </row>
    <row r="440" spans="1:26" ht="15.75" thickBot="1" x14ac:dyDescent="0.3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38"/>
      <c r="R440" s="38"/>
      <c r="S440" s="39"/>
      <c r="T440" s="39"/>
      <c r="U440" s="39"/>
      <c r="V440" s="39"/>
      <c r="W440" s="39"/>
      <c r="X440" s="39"/>
      <c r="Y440" s="39"/>
      <c r="Z440" s="39"/>
    </row>
    <row r="441" spans="1:26" ht="15.75" thickBot="1" x14ac:dyDescent="0.3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38"/>
      <c r="R441" s="38"/>
      <c r="S441" s="39"/>
      <c r="T441" s="39"/>
      <c r="U441" s="39"/>
      <c r="V441" s="39"/>
      <c r="W441" s="39"/>
      <c r="X441" s="39"/>
      <c r="Y441" s="39"/>
      <c r="Z441" s="39"/>
    </row>
    <row r="442" spans="1:26" ht="15.75" thickBot="1" x14ac:dyDescent="0.3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38"/>
      <c r="R442" s="38"/>
      <c r="S442" s="39"/>
      <c r="T442" s="39"/>
      <c r="U442" s="39"/>
      <c r="V442" s="39"/>
      <c r="W442" s="39"/>
      <c r="X442" s="39"/>
      <c r="Y442" s="39"/>
      <c r="Z442" s="39"/>
    </row>
    <row r="443" spans="1:26" ht="15.75" thickBot="1" x14ac:dyDescent="0.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38"/>
      <c r="R443" s="38"/>
      <c r="S443" s="39"/>
      <c r="T443" s="39"/>
      <c r="U443" s="39"/>
      <c r="V443" s="39"/>
      <c r="W443" s="39"/>
      <c r="X443" s="39"/>
      <c r="Y443" s="39"/>
      <c r="Z443" s="39"/>
    </row>
    <row r="444" spans="1:26" ht="15.75" thickBot="1" x14ac:dyDescent="0.3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38"/>
      <c r="R444" s="38"/>
      <c r="S444" s="39"/>
      <c r="T444" s="39"/>
      <c r="U444" s="39"/>
      <c r="V444" s="39"/>
      <c r="W444" s="39"/>
      <c r="X444" s="39"/>
      <c r="Y444" s="39"/>
      <c r="Z444" s="39"/>
    </row>
    <row r="445" spans="1:26" ht="15.75" thickBot="1" x14ac:dyDescent="0.3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38"/>
      <c r="R445" s="38"/>
      <c r="S445" s="39"/>
      <c r="T445" s="39"/>
      <c r="U445" s="39"/>
      <c r="V445" s="39"/>
      <c r="W445" s="39"/>
      <c r="X445" s="39"/>
      <c r="Y445" s="39"/>
      <c r="Z445" s="39"/>
    </row>
    <row r="446" spans="1:26" ht="15.75" thickBot="1" x14ac:dyDescent="0.3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38"/>
      <c r="R446" s="38"/>
      <c r="S446" s="39"/>
      <c r="T446" s="39"/>
      <c r="U446" s="39"/>
      <c r="V446" s="39"/>
      <c r="W446" s="39"/>
      <c r="X446" s="39"/>
      <c r="Y446" s="39"/>
      <c r="Z446" s="39"/>
    </row>
    <row r="447" spans="1:26" ht="15.75" thickBot="1" x14ac:dyDescent="0.3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38"/>
      <c r="R447" s="38"/>
      <c r="S447" s="39"/>
      <c r="T447" s="39"/>
      <c r="U447" s="39"/>
      <c r="V447" s="39"/>
      <c r="W447" s="39"/>
      <c r="X447" s="39"/>
      <c r="Y447" s="39"/>
      <c r="Z447" s="39"/>
    </row>
    <row r="448" spans="1:26" ht="15.75" thickBot="1" x14ac:dyDescent="0.3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38"/>
      <c r="R448" s="38"/>
      <c r="S448" s="39"/>
      <c r="T448" s="39"/>
      <c r="U448" s="39"/>
      <c r="V448" s="39"/>
      <c r="W448" s="39"/>
      <c r="X448" s="39"/>
      <c r="Y448" s="39"/>
      <c r="Z448" s="39"/>
    </row>
    <row r="449" spans="1:26" ht="15.75" thickBot="1" x14ac:dyDescent="0.3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38"/>
      <c r="R449" s="38"/>
      <c r="S449" s="39"/>
      <c r="T449" s="39"/>
      <c r="U449" s="39"/>
      <c r="V449" s="39"/>
      <c r="W449" s="39"/>
      <c r="X449" s="39"/>
      <c r="Y449" s="39"/>
      <c r="Z449" s="39"/>
    </row>
    <row r="450" spans="1:26" ht="15.75" thickBot="1" x14ac:dyDescent="0.3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38"/>
      <c r="R450" s="38"/>
      <c r="S450" s="39"/>
      <c r="T450" s="39"/>
      <c r="U450" s="39"/>
      <c r="V450" s="39"/>
      <c r="W450" s="39"/>
      <c r="X450" s="39"/>
      <c r="Y450" s="39"/>
      <c r="Z450" s="39"/>
    </row>
    <row r="451" spans="1:26" ht="15.75" thickBot="1" x14ac:dyDescent="0.3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38"/>
      <c r="R451" s="38"/>
      <c r="S451" s="39"/>
      <c r="T451" s="39"/>
      <c r="U451" s="39"/>
      <c r="V451" s="39"/>
      <c r="W451" s="39"/>
      <c r="X451" s="39"/>
      <c r="Y451" s="39"/>
      <c r="Z451" s="39"/>
    </row>
    <row r="452" spans="1:26" ht="15.75" thickBot="1" x14ac:dyDescent="0.3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38"/>
      <c r="R452" s="38"/>
      <c r="S452" s="39"/>
      <c r="T452" s="39"/>
      <c r="U452" s="39"/>
      <c r="V452" s="39"/>
      <c r="W452" s="39"/>
      <c r="X452" s="39"/>
      <c r="Y452" s="39"/>
      <c r="Z452" s="39"/>
    </row>
    <row r="453" spans="1:26" ht="15.75" thickBot="1" x14ac:dyDescent="0.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38"/>
      <c r="R453" s="38"/>
      <c r="S453" s="39"/>
      <c r="T453" s="39"/>
      <c r="U453" s="39"/>
      <c r="V453" s="39"/>
      <c r="W453" s="39"/>
      <c r="X453" s="39"/>
      <c r="Y453" s="39"/>
      <c r="Z453" s="39"/>
    </row>
    <row r="454" spans="1:26" ht="15.75" thickBot="1" x14ac:dyDescent="0.3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38"/>
      <c r="R454" s="38"/>
      <c r="S454" s="39"/>
      <c r="T454" s="39"/>
      <c r="U454" s="39"/>
      <c r="V454" s="39"/>
      <c r="W454" s="39"/>
      <c r="X454" s="39"/>
      <c r="Y454" s="39"/>
      <c r="Z454" s="39"/>
    </row>
    <row r="455" spans="1:26" ht="15.75" thickBot="1" x14ac:dyDescent="0.3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38"/>
      <c r="R455" s="38"/>
      <c r="S455" s="39"/>
      <c r="T455" s="39"/>
      <c r="U455" s="39"/>
      <c r="V455" s="39"/>
      <c r="W455" s="39"/>
      <c r="X455" s="39"/>
      <c r="Y455" s="39"/>
      <c r="Z455" s="39"/>
    </row>
    <row r="456" spans="1:26" ht="15.75" thickBot="1" x14ac:dyDescent="0.3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38"/>
      <c r="R456" s="38"/>
      <c r="S456" s="39"/>
      <c r="T456" s="39"/>
      <c r="U456" s="39"/>
      <c r="V456" s="39"/>
      <c r="W456" s="39"/>
      <c r="X456" s="39"/>
      <c r="Y456" s="39"/>
      <c r="Z456" s="39"/>
    </row>
    <row r="457" spans="1:26" ht="15.75" thickBot="1" x14ac:dyDescent="0.3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38"/>
      <c r="R457" s="38"/>
      <c r="S457" s="39"/>
      <c r="T457" s="39"/>
      <c r="U457" s="39"/>
      <c r="V457" s="39"/>
      <c r="W457" s="39"/>
      <c r="X457" s="39"/>
      <c r="Y457" s="39"/>
      <c r="Z457" s="39"/>
    </row>
    <row r="458" spans="1:26" ht="15.75" thickBot="1" x14ac:dyDescent="0.3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38"/>
      <c r="R458" s="38"/>
      <c r="S458" s="39"/>
      <c r="T458" s="39"/>
      <c r="U458" s="39"/>
      <c r="V458" s="39"/>
      <c r="W458" s="39"/>
      <c r="X458" s="39"/>
      <c r="Y458" s="39"/>
      <c r="Z458" s="39"/>
    </row>
    <row r="459" spans="1:26" ht="15.75" thickBot="1" x14ac:dyDescent="0.3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38"/>
      <c r="R459" s="38"/>
      <c r="S459" s="39"/>
      <c r="T459" s="39"/>
      <c r="U459" s="39"/>
      <c r="V459" s="39"/>
      <c r="W459" s="39"/>
      <c r="X459" s="39"/>
      <c r="Y459" s="39"/>
      <c r="Z459" s="39"/>
    </row>
    <row r="460" spans="1:26" ht="15.75" thickBot="1" x14ac:dyDescent="0.3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38"/>
      <c r="R460" s="38"/>
      <c r="S460" s="39"/>
      <c r="T460" s="39"/>
      <c r="U460" s="39"/>
      <c r="V460" s="39"/>
      <c r="W460" s="39"/>
      <c r="X460" s="39"/>
      <c r="Y460" s="39"/>
      <c r="Z460" s="39"/>
    </row>
    <row r="461" spans="1:26" ht="15.75" thickBot="1" x14ac:dyDescent="0.3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38"/>
      <c r="R461" s="38"/>
      <c r="S461" s="39"/>
      <c r="T461" s="39"/>
      <c r="U461" s="39"/>
      <c r="V461" s="39"/>
      <c r="W461" s="39"/>
      <c r="X461" s="39"/>
      <c r="Y461" s="39"/>
      <c r="Z461" s="39"/>
    </row>
    <row r="462" spans="1:26" ht="15.75" thickBot="1" x14ac:dyDescent="0.3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38"/>
      <c r="R462" s="38"/>
      <c r="S462" s="39"/>
      <c r="T462" s="39"/>
      <c r="U462" s="39"/>
      <c r="V462" s="39"/>
      <c r="W462" s="39"/>
      <c r="X462" s="39"/>
      <c r="Y462" s="39"/>
      <c r="Z462" s="39"/>
    </row>
    <row r="463" spans="1:26" ht="15.75" thickBot="1" x14ac:dyDescent="0.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38"/>
      <c r="R463" s="38"/>
      <c r="S463" s="39"/>
      <c r="T463" s="39"/>
      <c r="U463" s="39"/>
      <c r="V463" s="39"/>
      <c r="W463" s="39"/>
      <c r="X463" s="39"/>
      <c r="Y463" s="39"/>
      <c r="Z463" s="39"/>
    </row>
    <row r="464" spans="1:26" ht="15.75" thickBot="1" x14ac:dyDescent="0.3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38"/>
      <c r="R464" s="38"/>
      <c r="S464" s="39"/>
      <c r="T464" s="39"/>
      <c r="U464" s="39"/>
      <c r="V464" s="39"/>
      <c r="W464" s="39"/>
      <c r="X464" s="39"/>
      <c r="Y464" s="39"/>
      <c r="Z464" s="39"/>
    </row>
    <row r="465" spans="1:26" ht="15.75" thickBot="1" x14ac:dyDescent="0.3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38"/>
      <c r="R465" s="38"/>
      <c r="S465" s="39"/>
      <c r="T465" s="39"/>
      <c r="U465" s="39"/>
      <c r="V465" s="39"/>
      <c r="W465" s="39"/>
      <c r="X465" s="39"/>
      <c r="Y465" s="39"/>
      <c r="Z465" s="39"/>
    </row>
    <row r="466" spans="1:26" ht="15.75" thickBot="1" x14ac:dyDescent="0.3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38"/>
      <c r="R466" s="38"/>
      <c r="S466" s="39"/>
      <c r="T466" s="39"/>
      <c r="U466" s="39"/>
      <c r="V466" s="39"/>
      <c r="W466" s="39"/>
      <c r="X466" s="39"/>
      <c r="Y466" s="39"/>
      <c r="Z466" s="39"/>
    </row>
    <row r="467" spans="1:26" ht="15.75" thickBot="1" x14ac:dyDescent="0.3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38"/>
      <c r="R467" s="38"/>
      <c r="S467" s="39"/>
      <c r="T467" s="39"/>
      <c r="U467" s="39"/>
      <c r="V467" s="39"/>
      <c r="W467" s="39"/>
      <c r="X467" s="39"/>
      <c r="Y467" s="39"/>
      <c r="Z467" s="39"/>
    </row>
    <row r="468" spans="1:26" ht="15.75" thickBot="1" x14ac:dyDescent="0.3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38"/>
      <c r="R468" s="38"/>
      <c r="S468" s="39"/>
      <c r="T468" s="39"/>
      <c r="U468" s="39"/>
      <c r="V468" s="39"/>
      <c r="W468" s="39"/>
      <c r="X468" s="39"/>
      <c r="Y468" s="39"/>
      <c r="Z468" s="39"/>
    </row>
    <row r="469" spans="1:26" ht="15.75" thickBot="1" x14ac:dyDescent="0.3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38"/>
      <c r="R469" s="38"/>
      <c r="S469" s="39"/>
      <c r="T469" s="39"/>
      <c r="U469" s="39"/>
      <c r="V469" s="39"/>
      <c r="W469" s="39"/>
      <c r="X469" s="39"/>
      <c r="Y469" s="39"/>
      <c r="Z469" s="39"/>
    </row>
    <row r="470" spans="1:26" ht="15.75" thickBot="1" x14ac:dyDescent="0.3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38"/>
      <c r="R470" s="38"/>
      <c r="S470" s="39"/>
      <c r="T470" s="39"/>
      <c r="U470" s="39"/>
      <c r="V470" s="39"/>
      <c r="W470" s="39"/>
      <c r="X470" s="39"/>
      <c r="Y470" s="39"/>
      <c r="Z470" s="39"/>
    </row>
    <row r="471" spans="1:26" ht="15.75" thickBot="1" x14ac:dyDescent="0.3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38"/>
      <c r="R471" s="38"/>
      <c r="S471" s="39"/>
      <c r="T471" s="39"/>
      <c r="U471" s="39"/>
      <c r="V471" s="39"/>
      <c r="W471" s="39"/>
      <c r="X471" s="39"/>
      <c r="Y471" s="39"/>
      <c r="Z471" s="39"/>
    </row>
    <row r="472" spans="1:26" ht="15.75" thickBot="1" x14ac:dyDescent="0.3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38"/>
      <c r="R472" s="38"/>
      <c r="S472" s="39"/>
      <c r="T472" s="39"/>
      <c r="U472" s="39"/>
      <c r="V472" s="39"/>
      <c r="W472" s="39"/>
      <c r="X472" s="39"/>
      <c r="Y472" s="39"/>
      <c r="Z472" s="39"/>
    </row>
    <row r="473" spans="1:26" ht="15.75" thickBot="1" x14ac:dyDescent="0.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38"/>
      <c r="R473" s="38"/>
      <c r="S473" s="39"/>
      <c r="T473" s="39"/>
      <c r="U473" s="39"/>
      <c r="V473" s="39"/>
      <c r="W473" s="39"/>
      <c r="X473" s="39"/>
      <c r="Y473" s="39"/>
      <c r="Z473" s="39"/>
    </row>
    <row r="474" spans="1:26" ht="15.75" thickBot="1" x14ac:dyDescent="0.3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38"/>
      <c r="R474" s="38"/>
      <c r="S474" s="39"/>
      <c r="T474" s="39"/>
      <c r="U474" s="39"/>
      <c r="V474" s="39"/>
      <c r="W474" s="39"/>
      <c r="X474" s="39"/>
      <c r="Y474" s="39"/>
      <c r="Z474" s="39"/>
    </row>
    <row r="475" spans="1:26" ht="15.75" thickBot="1" x14ac:dyDescent="0.3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38"/>
      <c r="R475" s="38"/>
      <c r="S475" s="39"/>
      <c r="T475" s="39"/>
      <c r="U475" s="39"/>
      <c r="V475" s="39"/>
      <c r="W475" s="39"/>
      <c r="X475" s="39"/>
      <c r="Y475" s="39"/>
      <c r="Z475" s="39"/>
    </row>
    <row r="476" spans="1:26" ht="15.75" thickBot="1" x14ac:dyDescent="0.3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38"/>
      <c r="R476" s="38"/>
      <c r="S476" s="39"/>
      <c r="T476" s="39"/>
      <c r="U476" s="39"/>
      <c r="V476" s="39"/>
      <c r="W476" s="39"/>
      <c r="X476" s="39"/>
      <c r="Y476" s="39"/>
      <c r="Z476" s="39"/>
    </row>
    <row r="477" spans="1:26" ht="15.75" thickBot="1" x14ac:dyDescent="0.3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38"/>
      <c r="R477" s="38"/>
      <c r="S477" s="39"/>
      <c r="T477" s="39"/>
      <c r="U477" s="39"/>
      <c r="V477" s="39"/>
      <c r="W477" s="39"/>
      <c r="X477" s="39"/>
      <c r="Y477" s="39"/>
      <c r="Z477" s="39"/>
    </row>
    <row r="478" spans="1:26" ht="15.75" thickBot="1" x14ac:dyDescent="0.3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38"/>
      <c r="R478" s="38"/>
      <c r="S478" s="39"/>
      <c r="T478" s="39"/>
      <c r="U478" s="39"/>
      <c r="V478" s="39"/>
      <c r="W478" s="39"/>
      <c r="X478" s="39"/>
      <c r="Y478" s="39"/>
      <c r="Z478" s="39"/>
    </row>
    <row r="479" spans="1:26" ht="15.75" thickBot="1" x14ac:dyDescent="0.3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38"/>
      <c r="R479" s="38"/>
      <c r="S479" s="39"/>
      <c r="T479" s="39"/>
      <c r="U479" s="39"/>
      <c r="V479" s="39"/>
      <c r="W479" s="39"/>
      <c r="X479" s="39"/>
      <c r="Y479" s="39"/>
      <c r="Z479" s="39"/>
    </row>
    <row r="480" spans="1:26" ht="15.75" thickBot="1" x14ac:dyDescent="0.3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38"/>
      <c r="R480" s="38"/>
      <c r="S480" s="39"/>
      <c r="T480" s="39"/>
      <c r="U480" s="39"/>
      <c r="V480" s="39"/>
      <c r="W480" s="39"/>
      <c r="X480" s="39"/>
      <c r="Y480" s="39"/>
      <c r="Z480" s="39"/>
    </row>
    <row r="481" spans="1:26" ht="15.75" thickBot="1" x14ac:dyDescent="0.3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38"/>
      <c r="R481" s="38"/>
      <c r="S481" s="39"/>
      <c r="T481" s="39"/>
      <c r="U481" s="39"/>
      <c r="V481" s="39"/>
      <c r="W481" s="39"/>
      <c r="X481" s="39"/>
      <c r="Y481" s="39"/>
      <c r="Z481" s="39"/>
    </row>
    <row r="482" spans="1:26" ht="15.75" thickBot="1" x14ac:dyDescent="0.3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38"/>
      <c r="R482" s="38"/>
      <c r="S482" s="39"/>
      <c r="T482" s="39"/>
      <c r="U482" s="39"/>
      <c r="V482" s="39"/>
      <c r="W482" s="39"/>
      <c r="X482" s="39"/>
      <c r="Y482" s="39"/>
      <c r="Z482" s="39"/>
    </row>
    <row r="483" spans="1:26" ht="15.75" thickBot="1" x14ac:dyDescent="0.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38"/>
      <c r="R483" s="38"/>
      <c r="S483" s="39"/>
      <c r="T483" s="39"/>
      <c r="U483" s="39"/>
      <c r="V483" s="39"/>
      <c r="W483" s="39"/>
      <c r="X483" s="39"/>
      <c r="Y483" s="39"/>
      <c r="Z483" s="39"/>
    </row>
    <row r="484" spans="1:26" ht="15.75" thickBot="1" x14ac:dyDescent="0.3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38"/>
      <c r="R484" s="38"/>
      <c r="S484" s="39"/>
      <c r="T484" s="39"/>
      <c r="U484" s="39"/>
      <c r="V484" s="39"/>
      <c r="W484" s="39"/>
      <c r="X484" s="39"/>
      <c r="Y484" s="39"/>
      <c r="Z484" s="39"/>
    </row>
    <row r="485" spans="1:26" ht="15.75" thickBot="1" x14ac:dyDescent="0.3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38"/>
      <c r="R485" s="38"/>
      <c r="S485" s="39"/>
      <c r="T485" s="39"/>
      <c r="U485" s="39"/>
      <c r="V485" s="39"/>
      <c r="W485" s="39"/>
      <c r="X485" s="39"/>
      <c r="Y485" s="39"/>
      <c r="Z485" s="39"/>
    </row>
    <row r="486" spans="1:26" ht="15.75" thickBot="1" x14ac:dyDescent="0.3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38"/>
      <c r="R486" s="38"/>
      <c r="S486" s="39"/>
      <c r="T486" s="39"/>
      <c r="U486" s="39"/>
      <c r="V486" s="39"/>
      <c r="W486" s="39"/>
      <c r="X486" s="39"/>
      <c r="Y486" s="39"/>
      <c r="Z486" s="39"/>
    </row>
    <row r="487" spans="1:26" ht="15.75" thickBot="1" x14ac:dyDescent="0.3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38"/>
      <c r="R487" s="38"/>
      <c r="S487" s="39"/>
      <c r="T487" s="39"/>
      <c r="U487" s="39"/>
      <c r="V487" s="39"/>
      <c r="W487" s="39"/>
      <c r="X487" s="39"/>
      <c r="Y487" s="39"/>
      <c r="Z487" s="39"/>
    </row>
    <row r="488" spans="1:26" ht="15.75" thickBot="1" x14ac:dyDescent="0.3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38"/>
      <c r="R488" s="38"/>
      <c r="S488" s="39"/>
      <c r="T488" s="39"/>
      <c r="U488" s="39"/>
      <c r="V488" s="39"/>
      <c r="W488" s="39"/>
      <c r="X488" s="39"/>
      <c r="Y488" s="39"/>
      <c r="Z488" s="39"/>
    </row>
    <row r="489" spans="1:26" ht="15.75" thickBot="1" x14ac:dyDescent="0.3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38"/>
      <c r="R489" s="38"/>
      <c r="S489" s="39"/>
      <c r="T489" s="39"/>
      <c r="U489" s="39"/>
      <c r="V489" s="39"/>
      <c r="W489" s="39"/>
      <c r="X489" s="39"/>
      <c r="Y489" s="39"/>
      <c r="Z489" s="39"/>
    </row>
    <row r="490" spans="1:26" ht="15.75" thickBot="1" x14ac:dyDescent="0.3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38"/>
      <c r="R490" s="38"/>
      <c r="S490" s="39"/>
      <c r="T490" s="39"/>
      <c r="U490" s="39"/>
      <c r="V490" s="39"/>
      <c r="W490" s="39"/>
      <c r="X490" s="39"/>
      <c r="Y490" s="39"/>
      <c r="Z490" s="39"/>
    </row>
    <row r="491" spans="1:26" ht="15.75" thickBot="1" x14ac:dyDescent="0.3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38"/>
      <c r="R491" s="38"/>
      <c r="S491" s="39"/>
      <c r="T491" s="39"/>
      <c r="U491" s="39"/>
      <c r="V491" s="39"/>
      <c r="W491" s="39"/>
      <c r="X491" s="39"/>
      <c r="Y491" s="39"/>
      <c r="Z491" s="39"/>
    </row>
    <row r="492" spans="1:26" ht="15.75" thickBot="1" x14ac:dyDescent="0.3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38"/>
      <c r="R492" s="38"/>
      <c r="S492" s="39"/>
      <c r="T492" s="39"/>
      <c r="U492" s="39"/>
      <c r="V492" s="39"/>
      <c r="W492" s="39"/>
      <c r="X492" s="39"/>
      <c r="Y492" s="39"/>
      <c r="Z492" s="39"/>
    </row>
    <row r="493" spans="1:26" ht="15.75" thickBot="1" x14ac:dyDescent="0.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38"/>
      <c r="R493" s="38"/>
      <c r="S493" s="39"/>
      <c r="T493" s="39"/>
      <c r="U493" s="39"/>
      <c r="V493" s="39"/>
      <c r="W493" s="39"/>
      <c r="X493" s="39"/>
      <c r="Y493" s="39"/>
      <c r="Z493" s="39"/>
    </row>
    <row r="494" spans="1:26" ht="15.75" thickBot="1" x14ac:dyDescent="0.3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38"/>
      <c r="R494" s="38"/>
      <c r="S494" s="39"/>
      <c r="T494" s="39"/>
      <c r="U494" s="39"/>
      <c r="V494" s="39"/>
      <c r="W494" s="39"/>
      <c r="X494" s="39"/>
      <c r="Y494" s="39"/>
      <c r="Z494" s="39"/>
    </row>
    <row r="495" spans="1:26" ht="15.75" thickBot="1" x14ac:dyDescent="0.3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38"/>
      <c r="R495" s="38"/>
      <c r="S495" s="39"/>
      <c r="T495" s="39"/>
      <c r="U495" s="39"/>
      <c r="V495" s="39"/>
      <c r="W495" s="39"/>
      <c r="X495" s="39"/>
      <c r="Y495" s="39"/>
      <c r="Z495" s="39"/>
    </row>
    <row r="496" spans="1:26" ht="15.75" thickBot="1" x14ac:dyDescent="0.3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38"/>
      <c r="R496" s="38"/>
      <c r="S496" s="39"/>
      <c r="T496" s="39"/>
      <c r="U496" s="39"/>
      <c r="V496" s="39"/>
      <c r="W496" s="39"/>
      <c r="X496" s="39"/>
      <c r="Y496" s="39"/>
      <c r="Z496" s="39"/>
    </row>
    <row r="497" spans="1:26" ht="15.75" thickBot="1" x14ac:dyDescent="0.3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38"/>
      <c r="R497" s="38"/>
      <c r="S497" s="39"/>
      <c r="T497" s="39"/>
      <c r="U497" s="39"/>
      <c r="V497" s="39"/>
      <c r="W497" s="39"/>
      <c r="X497" s="39"/>
      <c r="Y497" s="39"/>
      <c r="Z497" s="39"/>
    </row>
    <row r="498" spans="1:26" ht="15.75" thickBot="1" x14ac:dyDescent="0.3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38"/>
      <c r="R498" s="38"/>
      <c r="S498" s="39"/>
      <c r="T498" s="39"/>
      <c r="U498" s="39"/>
      <c r="V498" s="39"/>
      <c r="W498" s="39"/>
      <c r="X498" s="39"/>
      <c r="Y498" s="39"/>
      <c r="Z498" s="39"/>
    </row>
    <row r="499" spans="1:26" ht="15.75" thickBot="1" x14ac:dyDescent="0.3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38"/>
      <c r="R499" s="38"/>
      <c r="S499" s="39"/>
      <c r="T499" s="39"/>
      <c r="U499" s="39"/>
      <c r="V499" s="39"/>
      <c r="W499" s="39"/>
      <c r="X499" s="39"/>
      <c r="Y499" s="39"/>
      <c r="Z499" s="39"/>
    </row>
    <row r="500" spans="1:26" ht="15.75" thickBot="1" x14ac:dyDescent="0.3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38"/>
      <c r="R500" s="38"/>
      <c r="S500" s="39"/>
      <c r="T500" s="39"/>
      <c r="U500" s="39"/>
      <c r="V500" s="39"/>
      <c r="W500" s="39"/>
      <c r="X500" s="39"/>
      <c r="Y500" s="39"/>
      <c r="Z500" s="39"/>
    </row>
    <row r="501" spans="1:26" ht="15.75" thickBot="1" x14ac:dyDescent="0.3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38"/>
      <c r="R501" s="38"/>
      <c r="S501" s="39"/>
      <c r="T501" s="39"/>
      <c r="U501" s="39"/>
      <c r="V501" s="39"/>
      <c r="W501" s="39"/>
      <c r="X501" s="39"/>
      <c r="Y501" s="39"/>
      <c r="Z501" s="39"/>
    </row>
    <row r="502" spans="1:26" ht="15.75" thickBot="1" x14ac:dyDescent="0.3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38"/>
      <c r="R502" s="38"/>
      <c r="S502" s="39"/>
      <c r="T502" s="39"/>
      <c r="U502" s="39"/>
      <c r="V502" s="39"/>
      <c r="W502" s="39"/>
      <c r="X502" s="39"/>
      <c r="Y502" s="39"/>
      <c r="Z502" s="39"/>
    </row>
    <row r="503" spans="1:26" ht="15.75" thickBot="1" x14ac:dyDescent="0.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38"/>
      <c r="R503" s="38"/>
      <c r="S503" s="39"/>
      <c r="T503" s="39"/>
      <c r="U503" s="39"/>
      <c r="V503" s="39"/>
      <c r="W503" s="39"/>
      <c r="X503" s="39"/>
      <c r="Y503" s="39"/>
      <c r="Z503" s="39"/>
    </row>
    <row r="504" spans="1:26" ht="15.75" thickBot="1" x14ac:dyDescent="0.3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38"/>
      <c r="R504" s="38"/>
      <c r="S504" s="39"/>
      <c r="T504" s="39"/>
      <c r="U504" s="39"/>
      <c r="V504" s="39"/>
      <c r="W504" s="39"/>
      <c r="X504" s="39"/>
      <c r="Y504" s="39"/>
      <c r="Z504" s="39"/>
    </row>
    <row r="505" spans="1:26" ht="15.75" thickBot="1" x14ac:dyDescent="0.3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38"/>
      <c r="R505" s="38"/>
      <c r="S505" s="39"/>
      <c r="T505" s="39"/>
      <c r="U505" s="39"/>
      <c r="V505" s="39"/>
      <c r="W505" s="39"/>
      <c r="X505" s="39"/>
      <c r="Y505" s="39"/>
      <c r="Z505" s="39"/>
    </row>
    <row r="506" spans="1:26" ht="15.75" thickBot="1" x14ac:dyDescent="0.3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38"/>
      <c r="R506" s="38"/>
      <c r="S506" s="39"/>
      <c r="T506" s="39"/>
      <c r="U506" s="39"/>
      <c r="V506" s="39"/>
      <c r="W506" s="39"/>
      <c r="X506" s="39"/>
      <c r="Y506" s="39"/>
      <c r="Z506" s="39"/>
    </row>
    <row r="507" spans="1:26" ht="15.75" thickBot="1" x14ac:dyDescent="0.3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38"/>
      <c r="R507" s="38"/>
      <c r="S507" s="39"/>
      <c r="T507" s="39"/>
      <c r="U507" s="39"/>
      <c r="V507" s="39"/>
      <c r="W507" s="39"/>
      <c r="X507" s="39"/>
      <c r="Y507" s="39"/>
      <c r="Z507" s="39"/>
    </row>
    <row r="508" spans="1:26" ht="15.75" thickBot="1" x14ac:dyDescent="0.3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38"/>
      <c r="R508" s="38"/>
      <c r="S508" s="39"/>
      <c r="T508" s="39"/>
      <c r="U508" s="39"/>
      <c r="V508" s="39"/>
      <c r="W508" s="39"/>
      <c r="X508" s="39"/>
      <c r="Y508" s="39"/>
      <c r="Z508" s="39"/>
    </row>
    <row r="509" spans="1:26" ht="15.75" thickBot="1" x14ac:dyDescent="0.3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38"/>
      <c r="R509" s="38"/>
      <c r="S509" s="39"/>
      <c r="T509" s="39"/>
      <c r="U509" s="39"/>
      <c r="V509" s="39"/>
      <c r="W509" s="39"/>
      <c r="X509" s="39"/>
      <c r="Y509" s="39"/>
      <c r="Z509" s="39"/>
    </row>
    <row r="510" spans="1:26" ht="15.75" thickBot="1" x14ac:dyDescent="0.3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38"/>
      <c r="R510" s="38"/>
      <c r="S510" s="39"/>
      <c r="T510" s="39"/>
      <c r="U510" s="39"/>
      <c r="V510" s="39"/>
      <c r="W510" s="39"/>
      <c r="X510" s="39"/>
      <c r="Y510" s="39"/>
      <c r="Z510" s="39"/>
    </row>
    <row r="511" spans="1:26" ht="15.75" thickBot="1" x14ac:dyDescent="0.3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38"/>
      <c r="R511" s="38"/>
      <c r="S511" s="39"/>
      <c r="T511" s="39"/>
      <c r="U511" s="39"/>
      <c r="V511" s="39"/>
      <c r="W511" s="39"/>
      <c r="X511" s="39"/>
      <c r="Y511" s="39"/>
      <c r="Z511" s="39"/>
    </row>
    <row r="512" spans="1:26" ht="15.75" thickBot="1" x14ac:dyDescent="0.3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38"/>
      <c r="R512" s="38"/>
      <c r="S512" s="39"/>
      <c r="T512" s="39"/>
      <c r="U512" s="39"/>
      <c r="V512" s="39"/>
      <c r="W512" s="39"/>
      <c r="X512" s="39"/>
      <c r="Y512" s="39"/>
      <c r="Z512" s="39"/>
    </row>
    <row r="513" spans="1:26" ht="15.75" thickBot="1" x14ac:dyDescent="0.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38"/>
      <c r="R513" s="38"/>
      <c r="S513" s="39"/>
      <c r="T513" s="39"/>
      <c r="U513" s="39"/>
      <c r="V513" s="39"/>
      <c r="W513" s="39"/>
      <c r="X513" s="39"/>
      <c r="Y513" s="39"/>
      <c r="Z513" s="39"/>
    </row>
    <row r="514" spans="1:26" ht="15.75" thickBot="1" x14ac:dyDescent="0.3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38"/>
      <c r="R514" s="38"/>
      <c r="S514" s="39"/>
      <c r="T514" s="39"/>
      <c r="U514" s="39"/>
      <c r="V514" s="39"/>
      <c r="W514" s="39"/>
      <c r="X514" s="39"/>
      <c r="Y514" s="39"/>
      <c r="Z514" s="39"/>
    </row>
    <row r="515" spans="1:26" ht="15.75" thickBot="1" x14ac:dyDescent="0.3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38"/>
      <c r="R515" s="38"/>
      <c r="S515" s="39"/>
      <c r="T515" s="39"/>
      <c r="U515" s="39"/>
      <c r="V515" s="39"/>
      <c r="W515" s="39"/>
      <c r="X515" s="39"/>
      <c r="Y515" s="39"/>
      <c r="Z515" s="39"/>
    </row>
    <row r="516" spans="1:26" ht="15.75" thickBot="1" x14ac:dyDescent="0.3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38"/>
      <c r="R516" s="38"/>
      <c r="S516" s="39"/>
      <c r="T516" s="39"/>
      <c r="U516" s="39"/>
      <c r="V516" s="39"/>
      <c r="W516" s="39"/>
      <c r="X516" s="39"/>
      <c r="Y516" s="39"/>
      <c r="Z516" s="39"/>
    </row>
    <row r="517" spans="1:26" ht="15.75" thickBot="1" x14ac:dyDescent="0.3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38"/>
      <c r="R517" s="38"/>
      <c r="S517" s="39"/>
      <c r="T517" s="39"/>
      <c r="U517" s="39"/>
      <c r="V517" s="39"/>
      <c r="W517" s="39"/>
      <c r="X517" s="39"/>
      <c r="Y517" s="39"/>
      <c r="Z517" s="39"/>
    </row>
    <row r="518" spans="1:26" ht="15.75" thickBot="1" x14ac:dyDescent="0.3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38"/>
      <c r="R518" s="38"/>
      <c r="S518" s="39"/>
      <c r="T518" s="39"/>
      <c r="U518" s="39"/>
      <c r="V518" s="39"/>
      <c r="W518" s="39"/>
      <c r="X518" s="39"/>
      <c r="Y518" s="39"/>
      <c r="Z518" s="39"/>
    </row>
    <row r="519" spans="1:26" ht="15.75" thickBot="1" x14ac:dyDescent="0.3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38"/>
      <c r="R519" s="38"/>
      <c r="S519" s="39"/>
      <c r="T519" s="39"/>
      <c r="U519" s="39"/>
      <c r="V519" s="39"/>
      <c r="W519" s="39"/>
      <c r="X519" s="39"/>
      <c r="Y519" s="39"/>
      <c r="Z519" s="39"/>
    </row>
    <row r="520" spans="1:26" ht="15.75" thickBot="1" x14ac:dyDescent="0.3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38"/>
      <c r="R520" s="38"/>
      <c r="S520" s="39"/>
      <c r="T520" s="39"/>
      <c r="U520" s="39"/>
      <c r="V520" s="39"/>
      <c r="W520" s="39"/>
      <c r="X520" s="39"/>
      <c r="Y520" s="39"/>
      <c r="Z520" s="39"/>
    </row>
    <row r="521" spans="1:26" ht="15.75" thickBot="1" x14ac:dyDescent="0.3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38"/>
      <c r="R521" s="38"/>
      <c r="S521" s="39"/>
      <c r="T521" s="39"/>
      <c r="U521" s="39"/>
      <c r="V521" s="39"/>
      <c r="W521" s="39"/>
      <c r="X521" s="39"/>
      <c r="Y521" s="39"/>
      <c r="Z521" s="39"/>
    </row>
    <row r="522" spans="1:26" ht="15.75" thickBot="1" x14ac:dyDescent="0.3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38"/>
      <c r="R522" s="38"/>
      <c r="S522" s="39"/>
      <c r="T522" s="39"/>
      <c r="U522" s="39"/>
      <c r="V522" s="39"/>
      <c r="W522" s="39"/>
      <c r="X522" s="39"/>
      <c r="Y522" s="39"/>
      <c r="Z522" s="39"/>
    </row>
    <row r="523" spans="1:26" ht="15.75" thickBot="1" x14ac:dyDescent="0.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38"/>
      <c r="R523" s="38"/>
      <c r="S523" s="39"/>
      <c r="T523" s="39"/>
      <c r="U523" s="39"/>
      <c r="V523" s="39"/>
      <c r="W523" s="39"/>
      <c r="X523" s="39"/>
      <c r="Y523" s="39"/>
      <c r="Z523" s="39"/>
    </row>
    <row r="524" spans="1:26" ht="15.75" thickBot="1" x14ac:dyDescent="0.3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38"/>
      <c r="R524" s="38"/>
      <c r="S524" s="39"/>
      <c r="T524" s="39"/>
      <c r="U524" s="39"/>
      <c r="V524" s="39"/>
      <c r="W524" s="39"/>
      <c r="X524" s="39"/>
      <c r="Y524" s="39"/>
      <c r="Z524" s="39"/>
    </row>
    <row r="525" spans="1:26" ht="15.75" thickBot="1" x14ac:dyDescent="0.3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38"/>
      <c r="R525" s="38"/>
      <c r="S525" s="39"/>
      <c r="T525" s="39"/>
      <c r="U525" s="39"/>
      <c r="V525" s="39"/>
      <c r="W525" s="39"/>
      <c r="X525" s="39"/>
      <c r="Y525" s="39"/>
      <c r="Z525" s="39"/>
    </row>
    <row r="526" spans="1:26" ht="15.75" thickBot="1" x14ac:dyDescent="0.3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38"/>
      <c r="R526" s="38"/>
      <c r="S526" s="39"/>
      <c r="T526" s="39"/>
      <c r="U526" s="39"/>
      <c r="V526" s="39"/>
      <c r="W526" s="39"/>
      <c r="X526" s="39"/>
      <c r="Y526" s="39"/>
      <c r="Z526" s="39"/>
    </row>
    <row r="527" spans="1:26" ht="15.75" thickBot="1" x14ac:dyDescent="0.3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38"/>
      <c r="R527" s="38"/>
      <c r="S527" s="39"/>
      <c r="T527" s="39"/>
      <c r="U527" s="39"/>
      <c r="V527" s="39"/>
      <c r="W527" s="39"/>
      <c r="X527" s="39"/>
      <c r="Y527" s="39"/>
      <c r="Z527" s="39"/>
    </row>
    <row r="528" spans="1:26" ht="15.75" thickBot="1" x14ac:dyDescent="0.3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38"/>
      <c r="R528" s="38"/>
      <c r="S528" s="39"/>
      <c r="T528" s="39"/>
      <c r="U528" s="39"/>
      <c r="V528" s="39"/>
      <c r="W528" s="39"/>
      <c r="X528" s="39"/>
      <c r="Y528" s="39"/>
      <c r="Z528" s="39"/>
    </row>
    <row r="529" spans="1:26" ht="15.75" thickBot="1" x14ac:dyDescent="0.3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38"/>
      <c r="R529" s="38"/>
      <c r="S529" s="39"/>
      <c r="T529" s="39"/>
      <c r="U529" s="39"/>
      <c r="V529" s="39"/>
      <c r="W529" s="39"/>
      <c r="X529" s="39"/>
      <c r="Y529" s="39"/>
      <c r="Z529" s="39"/>
    </row>
    <row r="530" spans="1:26" ht="15.75" thickBot="1" x14ac:dyDescent="0.3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38"/>
      <c r="R530" s="38"/>
      <c r="S530" s="39"/>
      <c r="T530" s="39"/>
      <c r="U530" s="39"/>
      <c r="V530" s="39"/>
      <c r="W530" s="39"/>
      <c r="X530" s="39"/>
      <c r="Y530" s="39"/>
      <c r="Z530" s="39"/>
    </row>
    <row r="531" spans="1:26" ht="15.75" thickBot="1" x14ac:dyDescent="0.3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38"/>
      <c r="R531" s="38"/>
      <c r="S531" s="39"/>
      <c r="T531" s="39"/>
      <c r="U531" s="39"/>
      <c r="V531" s="39"/>
      <c r="W531" s="39"/>
      <c r="X531" s="39"/>
      <c r="Y531" s="39"/>
      <c r="Z531" s="39"/>
    </row>
    <row r="532" spans="1:26" ht="15.75" thickBot="1" x14ac:dyDescent="0.3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38"/>
      <c r="R532" s="38"/>
      <c r="S532" s="39"/>
      <c r="T532" s="39"/>
      <c r="U532" s="39"/>
      <c r="V532" s="39"/>
      <c r="W532" s="39"/>
      <c r="X532" s="39"/>
      <c r="Y532" s="39"/>
      <c r="Z532" s="39"/>
    </row>
    <row r="533" spans="1:26" ht="15.75" thickBot="1" x14ac:dyDescent="0.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38"/>
      <c r="R533" s="38"/>
      <c r="S533" s="39"/>
      <c r="T533" s="39"/>
      <c r="U533" s="39"/>
      <c r="V533" s="39"/>
      <c r="W533" s="39"/>
      <c r="X533" s="39"/>
      <c r="Y533" s="39"/>
      <c r="Z533" s="39"/>
    </row>
    <row r="534" spans="1:26" ht="15.75" thickBot="1" x14ac:dyDescent="0.3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38"/>
      <c r="R534" s="38"/>
      <c r="S534" s="39"/>
      <c r="T534" s="39"/>
      <c r="U534" s="39"/>
      <c r="V534" s="39"/>
      <c r="W534" s="39"/>
      <c r="X534" s="39"/>
      <c r="Y534" s="39"/>
      <c r="Z534" s="39"/>
    </row>
    <row r="535" spans="1:26" ht="15.75" thickBot="1" x14ac:dyDescent="0.3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38"/>
      <c r="R535" s="38"/>
      <c r="S535" s="39"/>
      <c r="T535" s="39"/>
      <c r="U535" s="39"/>
      <c r="V535" s="39"/>
      <c r="W535" s="39"/>
      <c r="X535" s="39"/>
      <c r="Y535" s="39"/>
      <c r="Z535" s="39"/>
    </row>
    <row r="536" spans="1:26" ht="15.75" thickBot="1" x14ac:dyDescent="0.3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38"/>
      <c r="R536" s="38"/>
      <c r="S536" s="39"/>
      <c r="T536" s="39"/>
      <c r="U536" s="39"/>
      <c r="V536" s="39"/>
      <c r="W536" s="39"/>
      <c r="X536" s="39"/>
      <c r="Y536" s="39"/>
      <c r="Z536" s="39"/>
    </row>
    <row r="537" spans="1:26" ht="15.75" thickBot="1" x14ac:dyDescent="0.3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38"/>
      <c r="R537" s="38"/>
      <c r="S537" s="39"/>
      <c r="T537" s="39"/>
      <c r="U537" s="39"/>
      <c r="V537" s="39"/>
      <c r="W537" s="39"/>
      <c r="X537" s="39"/>
      <c r="Y537" s="39"/>
      <c r="Z537" s="39"/>
    </row>
    <row r="538" spans="1:26" ht="15.75" thickBot="1" x14ac:dyDescent="0.3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38"/>
      <c r="R538" s="38"/>
      <c r="S538" s="39"/>
      <c r="T538" s="39"/>
      <c r="U538" s="39"/>
      <c r="V538" s="39"/>
      <c r="W538" s="39"/>
      <c r="X538" s="39"/>
      <c r="Y538" s="39"/>
      <c r="Z538" s="39"/>
    </row>
    <row r="539" spans="1:26" ht="15.75" thickBot="1" x14ac:dyDescent="0.3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38"/>
      <c r="R539" s="38"/>
      <c r="S539" s="39"/>
      <c r="T539" s="39"/>
      <c r="U539" s="39"/>
      <c r="V539" s="39"/>
      <c r="W539" s="39"/>
      <c r="X539" s="39"/>
      <c r="Y539" s="39"/>
      <c r="Z539" s="39"/>
    </row>
    <row r="540" spans="1:26" ht="15.75" thickBot="1" x14ac:dyDescent="0.3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38"/>
      <c r="R540" s="38"/>
      <c r="S540" s="39"/>
      <c r="T540" s="39"/>
      <c r="U540" s="39"/>
      <c r="V540" s="39"/>
      <c r="W540" s="39"/>
      <c r="X540" s="39"/>
      <c r="Y540" s="39"/>
      <c r="Z540" s="39"/>
    </row>
    <row r="541" spans="1:26" ht="15.75" thickBot="1" x14ac:dyDescent="0.3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38"/>
      <c r="R541" s="38"/>
      <c r="S541" s="39"/>
      <c r="T541" s="39"/>
      <c r="U541" s="39"/>
      <c r="V541" s="39"/>
      <c r="W541" s="39"/>
      <c r="X541" s="39"/>
      <c r="Y541" s="39"/>
      <c r="Z541" s="39"/>
    </row>
    <row r="542" spans="1:26" ht="15.75" thickBot="1" x14ac:dyDescent="0.3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38"/>
      <c r="R542" s="38"/>
      <c r="S542" s="39"/>
      <c r="T542" s="39"/>
      <c r="U542" s="39"/>
      <c r="V542" s="39"/>
      <c r="W542" s="39"/>
      <c r="X542" s="39"/>
      <c r="Y542" s="39"/>
      <c r="Z542" s="39"/>
    </row>
    <row r="543" spans="1:26" ht="15.75" thickBot="1" x14ac:dyDescent="0.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38"/>
      <c r="R543" s="38"/>
      <c r="S543" s="39"/>
      <c r="T543" s="39"/>
      <c r="U543" s="39"/>
      <c r="V543" s="39"/>
      <c r="W543" s="39"/>
      <c r="X543" s="39"/>
      <c r="Y543" s="39"/>
      <c r="Z543" s="39"/>
    </row>
    <row r="544" spans="1:26" ht="15.75" thickBot="1" x14ac:dyDescent="0.3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38"/>
      <c r="R544" s="38"/>
      <c r="S544" s="39"/>
      <c r="T544" s="39"/>
      <c r="U544" s="39"/>
      <c r="V544" s="39"/>
      <c r="W544" s="39"/>
      <c r="X544" s="39"/>
      <c r="Y544" s="39"/>
      <c r="Z544" s="39"/>
    </row>
    <row r="545" spans="1:26" ht="15.75" thickBot="1" x14ac:dyDescent="0.3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38"/>
      <c r="R545" s="38"/>
      <c r="S545" s="39"/>
      <c r="T545" s="39"/>
      <c r="U545" s="39"/>
      <c r="V545" s="39"/>
      <c r="W545" s="39"/>
      <c r="X545" s="39"/>
      <c r="Y545" s="39"/>
      <c r="Z545" s="39"/>
    </row>
    <row r="546" spans="1:26" ht="15.75" thickBot="1" x14ac:dyDescent="0.3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38"/>
      <c r="R546" s="38"/>
      <c r="S546" s="39"/>
      <c r="T546" s="39"/>
      <c r="U546" s="39"/>
      <c r="V546" s="39"/>
      <c r="W546" s="39"/>
      <c r="X546" s="39"/>
      <c r="Y546" s="39"/>
      <c r="Z546" s="39"/>
    </row>
    <row r="547" spans="1:26" ht="15.75" thickBot="1" x14ac:dyDescent="0.3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38"/>
      <c r="R547" s="38"/>
      <c r="S547" s="39"/>
      <c r="T547" s="39"/>
      <c r="U547" s="39"/>
      <c r="V547" s="39"/>
      <c r="W547" s="39"/>
      <c r="X547" s="39"/>
      <c r="Y547" s="39"/>
      <c r="Z547" s="39"/>
    </row>
    <row r="548" spans="1:26" ht="15.75" thickBot="1" x14ac:dyDescent="0.3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38"/>
      <c r="R548" s="38"/>
      <c r="S548" s="39"/>
      <c r="T548" s="39"/>
      <c r="U548" s="39"/>
      <c r="V548" s="39"/>
      <c r="W548" s="39"/>
      <c r="X548" s="39"/>
      <c r="Y548" s="39"/>
      <c r="Z548" s="39"/>
    </row>
    <row r="549" spans="1:26" ht="15.75" thickBot="1" x14ac:dyDescent="0.3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38"/>
      <c r="R549" s="38"/>
      <c r="S549" s="39"/>
      <c r="T549" s="39"/>
      <c r="U549" s="39"/>
      <c r="V549" s="39"/>
      <c r="W549" s="39"/>
      <c r="X549" s="39"/>
      <c r="Y549" s="39"/>
      <c r="Z549" s="39"/>
    </row>
    <row r="550" spans="1:26" ht="15.75" thickBot="1" x14ac:dyDescent="0.3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38"/>
      <c r="R550" s="38"/>
      <c r="S550" s="39"/>
      <c r="T550" s="39"/>
      <c r="U550" s="39"/>
      <c r="V550" s="39"/>
      <c r="W550" s="39"/>
      <c r="X550" s="39"/>
      <c r="Y550" s="39"/>
      <c r="Z550" s="39"/>
    </row>
    <row r="551" spans="1:26" ht="15.75" thickBot="1" x14ac:dyDescent="0.3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38"/>
      <c r="R551" s="38"/>
      <c r="S551" s="39"/>
      <c r="T551" s="39"/>
      <c r="U551" s="39"/>
      <c r="V551" s="39"/>
      <c r="W551" s="39"/>
      <c r="X551" s="39"/>
      <c r="Y551" s="39"/>
      <c r="Z551" s="39"/>
    </row>
    <row r="552" spans="1:26" ht="15.75" thickBot="1" x14ac:dyDescent="0.3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38"/>
      <c r="R552" s="38"/>
      <c r="S552" s="39"/>
      <c r="T552" s="39"/>
      <c r="U552" s="39"/>
      <c r="V552" s="39"/>
      <c r="W552" s="39"/>
      <c r="X552" s="39"/>
      <c r="Y552" s="39"/>
      <c r="Z552" s="39"/>
    </row>
    <row r="553" spans="1:26" ht="15.75" thickBot="1" x14ac:dyDescent="0.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38"/>
      <c r="R553" s="38"/>
      <c r="S553" s="39"/>
      <c r="T553" s="39"/>
      <c r="U553" s="39"/>
      <c r="V553" s="39"/>
      <c r="W553" s="39"/>
      <c r="X553" s="39"/>
      <c r="Y553" s="39"/>
      <c r="Z553" s="39"/>
    </row>
    <row r="554" spans="1:26" ht="15.75" thickBot="1" x14ac:dyDescent="0.3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38"/>
      <c r="R554" s="38"/>
      <c r="S554" s="39"/>
      <c r="T554" s="39"/>
      <c r="U554" s="39"/>
      <c r="V554" s="39"/>
      <c r="W554" s="39"/>
      <c r="X554" s="39"/>
      <c r="Y554" s="39"/>
      <c r="Z554" s="39"/>
    </row>
    <row r="555" spans="1:26" ht="15.75" thickBot="1" x14ac:dyDescent="0.3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38"/>
      <c r="R555" s="38"/>
      <c r="S555" s="39"/>
      <c r="T555" s="39"/>
      <c r="U555" s="39"/>
      <c r="V555" s="39"/>
      <c r="W555" s="39"/>
      <c r="X555" s="39"/>
      <c r="Y555" s="39"/>
      <c r="Z555" s="39"/>
    </row>
    <row r="556" spans="1:26" ht="15.75" thickBot="1" x14ac:dyDescent="0.3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38"/>
      <c r="R556" s="38"/>
      <c r="S556" s="39"/>
      <c r="T556" s="39"/>
      <c r="U556" s="39"/>
      <c r="V556" s="39"/>
      <c r="W556" s="39"/>
      <c r="X556" s="39"/>
      <c r="Y556" s="39"/>
      <c r="Z556" s="39"/>
    </row>
    <row r="557" spans="1:26" ht="15.75" thickBot="1" x14ac:dyDescent="0.3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38"/>
      <c r="R557" s="38"/>
      <c r="S557" s="39"/>
      <c r="T557" s="39"/>
      <c r="U557" s="39"/>
      <c r="V557" s="39"/>
      <c r="W557" s="39"/>
      <c r="X557" s="39"/>
      <c r="Y557" s="39"/>
      <c r="Z557" s="39"/>
    </row>
    <row r="558" spans="1:26" ht="15.75" thickBot="1" x14ac:dyDescent="0.3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38"/>
      <c r="R558" s="38"/>
      <c r="S558" s="39"/>
      <c r="T558" s="39"/>
      <c r="U558" s="39"/>
      <c r="V558" s="39"/>
      <c r="W558" s="39"/>
      <c r="X558" s="39"/>
      <c r="Y558" s="39"/>
      <c r="Z558" s="39"/>
    </row>
    <row r="559" spans="1:26" ht="15.75" thickBot="1" x14ac:dyDescent="0.3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38"/>
      <c r="R559" s="38"/>
      <c r="S559" s="39"/>
      <c r="T559" s="39"/>
      <c r="U559" s="39"/>
      <c r="V559" s="39"/>
      <c r="W559" s="39"/>
      <c r="X559" s="39"/>
      <c r="Y559" s="39"/>
      <c r="Z559" s="39"/>
    </row>
    <row r="560" spans="1:26" ht="15.75" thickBot="1" x14ac:dyDescent="0.3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38"/>
      <c r="R560" s="38"/>
      <c r="S560" s="39"/>
      <c r="T560" s="39"/>
      <c r="U560" s="39"/>
      <c r="V560" s="39"/>
      <c r="W560" s="39"/>
      <c r="X560" s="39"/>
      <c r="Y560" s="39"/>
      <c r="Z560" s="39"/>
    </row>
    <row r="561" spans="1:26" ht="15.75" thickBot="1" x14ac:dyDescent="0.3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38"/>
      <c r="R561" s="38"/>
      <c r="S561" s="39"/>
      <c r="T561" s="39"/>
      <c r="U561" s="39"/>
      <c r="V561" s="39"/>
      <c r="W561" s="39"/>
      <c r="X561" s="39"/>
      <c r="Y561" s="39"/>
      <c r="Z561" s="39"/>
    </row>
    <row r="562" spans="1:26" ht="15.75" thickBot="1" x14ac:dyDescent="0.3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38"/>
      <c r="R562" s="38"/>
      <c r="S562" s="39"/>
      <c r="T562" s="39"/>
      <c r="U562" s="39"/>
      <c r="V562" s="39"/>
      <c r="W562" s="39"/>
      <c r="X562" s="39"/>
      <c r="Y562" s="39"/>
      <c r="Z562" s="39"/>
    </row>
    <row r="563" spans="1:26" ht="15.75" thickBot="1" x14ac:dyDescent="0.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38"/>
      <c r="R563" s="38"/>
      <c r="S563" s="39"/>
      <c r="T563" s="39"/>
      <c r="U563" s="39"/>
      <c r="V563" s="39"/>
      <c r="W563" s="39"/>
      <c r="X563" s="39"/>
      <c r="Y563" s="39"/>
      <c r="Z563" s="39"/>
    </row>
    <row r="564" spans="1:26" ht="15.75" thickBot="1" x14ac:dyDescent="0.3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38"/>
      <c r="R564" s="38"/>
      <c r="S564" s="39"/>
      <c r="T564" s="39"/>
      <c r="U564" s="39"/>
      <c r="V564" s="39"/>
      <c r="W564" s="39"/>
      <c r="X564" s="39"/>
      <c r="Y564" s="39"/>
      <c r="Z564" s="39"/>
    </row>
    <row r="565" spans="1:26" ht="15.75" thickBot="1" x14ac:dyDescent="0.3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38"/>
      <c r="R565" s="38"/>
      <c r="S565" s="39"/>
      <c r="T565" s="39"/>
      <c r="U565" s="39"/>
      <c r="V565" s="39"/>
      <c r="W565" s="39"/>
      <c r="X565" s="39"/>
      <c r="Y565" s="39"/>
      <c r="Z565" s="39"/>
    </row>
    <row r="566" spans="1:26" ht="15.75" thickBot="1" x14ac:dyDescent="0.3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38"/>
      <c r="R566" s="38"/>
      <c r="S566" s="39"/>
      <c r="T566" s="39"/>
      <c r="U566" s="39"/>
      <c r="V566" s="39"/>
      <c r="W566" s="39"/>
      <c r="X566" s="39"/>
      <c r="Y566" s="39"/>
      <c r="Z566" s="39"/>
    </row>
    <row r="567" spans="1:26" ht="15.75" thickBot="1" x14ac:dyDescent="0.3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38"/>
      <c r="R567" s="38"/>
      <c r="S567" s="39"/>
      <c r="T567" s="39"/>
      <c r="U567" s="39"/>
      <c r="V567" s="39"/>
      <c r="W567" s="39"/>
      <c r="X567" s="39"/>
      <c r="Y567" s="39"/>
      <c r="Z567" s="39"/>
    </row>
    <row r="568" spans="1:26" ht="15.75" thickBot="1" x14ac:dyDescent="0.3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38"/>
      <c r="R568" s="38"/>
      <c r="S568" s="39"/>
      <c r="T568" s="39"/>
      <c r="U568" s="39"/>
      <c r="V568" s="39"/>
      <c r="W568" s="39"/>
      <c r="X568" s="39"/>
      <c r="Y568" s="39"/>
      <c r="Z568" s="39"/>
    </row>
    <row r="569" spans="1:26" ht="15.75" thickBot="1" x14ac:dyDescent="0.3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38"/>
      <c r="R569" s="38"/>
      <c r="S569" s="39"/>
      <c r="T569" s="39"/>
      <c r="U569" s="39"/>
      <c r="V569" s="39"/>
      <c r="W569" s="39"/>
      <c r="X569" s="39"/>
      <c r="Y569" s="39"/>
      <c r="Z569" s="39"/>
    </row>
    <row r="570" spans="1:26" ht="15.75" thickBot="1" x14ac:dyDescent="0.3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38"/>
      <c r="R570" s="38"/>
      <c r="S570" s="39"/>
      <c r="T570" s="39"/>
      <c r="U570" s="39"/>
      <c r="V570" s="39"/>
      <c r="W570" s="39"/>
      <c r="X570" s="39"/>
      <c r="Y570" s="39"/>
      <c r="Z570" s="39"/>
    </row>
    <row r="571" spans="1:26" ht="15.75" thickBot="1" x14ac:dyDescent="0.3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38"/>
      <c r="R571" s="38"/>
      <c r="S571" s="39"/>
      <c r="T571" s="39"/>
      <c r="U571" s="39"/>
      <c r="V571" s="39"/>
      <c r="W571" s="39"/>
      <c r="X571" s="39"/>
      <c r="Y571" s="39"/>
      <c r="Z571" s="39"/>
    </row>
    <row r="572" spans="1:26" ht="15.75" thickBot="1" x14ac:dyDescent="0.3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38"/>
      <c r="R572" s="38"/>
      <c r="S572" s="39"/>
      <c r="T572" s="39"/>
      <c r="U572" s="39"/>
      <c r="V572" s="39"/>
      <c r="W572" s="39"/>
      <c r="X572" s="39"/>
      <c r="Y572" s="39"/>
      <c r="Z572" s="39"/>
    </row>
    <row r="573" spans="1:26" ht="15.75" thickBot="1" x14ac:dyDescent="0.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38"/>
      <c r="R573" s="38"/>
      <c r="S573" s="39"/>
      <c r="T573" s="39"/>
      <c r="U573" s="39"/>
      <c r="V573" s="39"/>
      <c r="W573" s="39"/>
      <c r="X573" s="39"/>
      <c r="Y573" s="39"/>
      <c r="Z573" s="39"/>
    </row>
    <row r="574" spans="1:26" ht="15.75" thickBot="1" x14ac:dyDescent="0.3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38"/>
      <c r="R574" s="38"/>
      <c r="S574" s="39"/>
      <c r="T574" s="39"/>
      <c r="U574" s="39"/>
      <c r="V574" s="39"/>
      <c r="W574" s="39"/>
      <c r="X574" s="39"/>
      <c r="Y574" s="39"/>
      <c r="Z574" s="39"/>
    </row>
    <row r="575" spans="1:26" ht="15.75" thickBot="1" x14ac:dyDescent="0.3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38"/>
      <c r="R575" s="38"/>
      <c r="S575" s="39"/>
      <c r="T575" s="39"/>
      <c r="U575" s="39"/>
      <c r="V575" s="39"/>
      <c r="W575" s="39"/>
      <c r="X575" s="39"/>
      <c r="Y575" s="39"/>
      <c r="Z575" s="39"/>
    </row>
    <row r="576" spans="1:26" ht="15.75" thickBot="1" x14ac:dyDescent="0.3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38"/>
      <c r="R576" s="38"/>
      <c r="S576" s="39"/>
      <c r="T576" s="39"/>
      <c r="U576" s="39"/>
      <c r="V576" s="39"/>
      <c r="W576" s="39"/>
      <c r="X576" s="39"/>
      <c r="Y576" s="39"/>
      <c r="Z576" s="39"/>
    </row>
    <row r="577" spans="1:26" ht="15.75" thickBot="1" x14ac:dyDescent="0.3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38"/>
      <c r="R577" s="38"/>
      <c r="S577" s="39"/>
      <c r="T577" s="39"/>
      <c r="U577" s="39"/>
      <c r="V577" s="39"/>
      <c r="W577" s="39"/>
      <c r="X577" s="39"/>
      <c r="Y577" s="39"/>
      <c r="Z577" s="39"/>
    </row>
    <row r="578" spans="1:26" ht="15.75" thickBot="1" x14ac:dyDescent="0.3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38"/>
      <c r="R578" s="38"/>
      <c r="S578" s="39"/>
      <c r="T578" s="39"/>
      <c r="U578" s="39"/>
      <c r="V578" s="39"/>
      <c r="W578" s="39"/>
      <c r="X578" s="39"/>
      <c r="Y578" s="39"/>
      <c r="Z578" s="39"/>
    </row>
    <row r="579" spans="1:26" ht="15.75" thickBot="1" x14ac:dyDescent="0.3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38"/>
      <c r="R579" s="38"/>
      <c r="S579" s="39"/>
      <c r="T579" s="39"/>
      <c r="U579" s="39"/>
      <c r="V579" s="39"/>
      <c r="W579" s="39"/>
      <c r="X579" s="39"/>
      <c r="Y579" s="39"/>
      <c r="Z579" s="39"/>
    </row>
    <row r="580" spans="1:26" ht="15.75" thickBot="1" x14ac:dyDescent="0.3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38"/>
      <c r="R580" s="38"/>
      <c r="S580" s="39"/>
      <c r="T580" s="39"/>
      <c r="U580" s="39"/>
      <c r="V580" s="39"/>
      <c r="W580" s="39"/>
      <c r="X580" s="39"/>
      <c r="Y580" s="39"/>
      <c r="Z580" s="39"/>
    </row>
    <row r="581" spans="1:26" ht="15.75" thickBot="1" x14ac:dyDescent="0.3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38"/>
      <c r="R581" s="38"/>
      <c r="S581" s="39"/>
      <c r="T581" s="39"/>
      <c r="U581" s="39"/>
      <c r="V581" s="39"/>
      <c r="W581" s="39"/>
      <c r="X581" s="39"/>
      <c r="Y581" s="39"/>
      <c r="Z581" s="39"/>
    </row>
    <row r="582" spans="1:26" ht="15.75" thickBot="1" x14ac:dyDescent="0.3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38"/>
      <c r="R582" s="38"/>
      <c r="S582" s="39"/>
      <c r="T582" s="39"/>
      <c r="U582" s="39"/>
      <c r="V582" s="39"/>
      <c r="W582" s="39"/>
      <c r="X582" s="39"/>
      <c r="Y582" s="39"/>
      <c r="Z582" s="39"/>
    </row>
    <row r="583" spans="1:26" ht="15.75" thickBot="1" x14ac:dyDescent="0.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38"/>
      <c r="R583" s="38"/>
      <c r="S583" s="39"/>
      <c r="T583" s="39"/>
      <c r="U583" s="39"/>
      <c r="V583" s="39"/>
      <c r="W583" s="39"/>
      <c r="X583" s="39"/>
      <c r="Y583" s="39"/>
      <c r="Z583" s="39"/>
    </row>
    <row r="584" spans="1:26" ht="15.75" thickBot="1" x14ac:dyDescent="0.3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38"/>
      <c r="R584" s="38"/>
      <c r="S584" s="39"/>
      <c r="T584" s="39"/>
      <c r="U584" s="39"/>
      <c r="V584" s="39"/>
      <c r="W584" s="39"/>
      <c r="X584" s="39"/>
      <c r="Y584" s="39"/>
      <c r="Z584" s="39"/>
    </row>
    <row r="585" spans="1:26" ht="15.75" thickBot="1" x14ac:dyDescent="0.3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38"/>
      <c r="R585" s="38"/>
      <c r="S585" s="39"/>
      <c r="T585" s="39"/>
      <c r="U585" s="39"/>
      <c r="V585" s="39"/>
      <c r="W585" s="39"/>
      <c r="X585" s="39"/>
      <c r="Y585" s="39"/>
      <c r="Z585" s="39"/>
    </row>
    <row r="586" spans="1:26" ht="15.75" thickBot="1" x14ac:dyDescent="0.3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38"/>
      <c r="R586" s="38"/>
      <c r="S586" s="39"/>
      <c r="T586" s="39"/>
      <c r="U586" s="39"/>
      <c r="V586" s="39"/>
      <c r="W586" s="39"/>
      <c r="X586" s="39"/>
      <c r="Y586" s="39"/>
      <c r="Z586" s="39"/>
    </row>
    <row r="587" spans="1:26" ht="15.75" thickBot="1" x14ac:dyDescent="0.3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38"/>
      <c r="R587" s="38"/>
      <c r="S587" s="39"/>
      <c r="T587" s="39"/>
      <c r="U587" s="39"/>
      <c r="V587" s="39"/>
      <c r="W587" s="39"/>
      <c r="X587" s="39"/>
      <c r="Y587" s="39"/>
      <c r="Z587" s="39"/>
    </row>
    <row r="588" spans="1:26" ht="15.75" thickBot="1" x14ac:dyDescent="0.3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38"/>
      <c r="R588" s="38"/>
      <c r="S588" s="39"/>
      <c r="T588" s="39"/>
      <c r="U588" s="39"/>
      <c r="V588" s="39"/>
      <c r="W588" s="39"/>
      <c r="X588" s="39"/>
      <c r="Y588" s="39"/>
      <c r="Z588" s="39"/>
    </row>
    <row r="589" spans="1:26" ht="15.75" thickBot="1" x14ac:dyDescent="0.3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38"/>
      <c r="R589" s="38"/>
      <c r="S589" s="39"/>
      <c r="T589" s="39"/>
      <c r="U589" s="39"/>
      <c r="V589" s="39"/>
      <c r="W589" s="39"/>
      <c r="X589" s="39"/>
      <c r="Y589" s="39"/>
      <c r="Z589" s="39"/>
    </row>
    <row r="590" spans="1:26" ht="15.75" thickBot="1" x14ac:dyDescent="0.3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38"/>
      <c r="R590" s="38"/>
      <c r="S590" s="39"/>
      <c r="T590" s="39"/>
      <c r="U590" s="39"/>
      <c r="V590" s="39"/>
      <c r="W590" s="39"/>
      <c r="X590" s="39"/>
      <c r="Y590" s="39"/>
      <c r="Z590" s="39"/>
    </row>
    <row r="591" spans="1:26" ht="15.75" thickBot="1" x14ac:dyDescent="0.3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38"/>
      <c r="R591" s="38"/>
      <c r="S591" s="39"/>
      <c r="T591" s="39"/>
      <c r="U591" s="39"/>
      <c r="V591" s="39"/>
      <c r="W591" s="39"/>
      <c r="X591" s="39"/>
      <c r="Y591" s="39"/>
      <c r="Z591" s="39"/>
    </row>
    <row r="592" spans="1:26" ht="15.75" thickBot="1" x14ac:dyDescent="0.3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38"/>
      <c r="R592" s="38"/>
      <c r="S592" s="39"/>
      <c r="T592" s="39"/>
      <c r="U592" s="39"/>
      <c r="V592" s="39"/>
      <c r="W592" s="39"/>
      <c r="X592" s="39"/>
      <c r="Y592" s="39"/>
      <c r="Z592" s="39"/>
    </row>
    <row r="593" spans="1:26" ht="15.75" thickBot="1" x14ac:dyDescent="0.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38"/>
      <c r="R593" s="38"/>
      <c r="S593" s="39"/>
      <c r="T593" s="39"/>
      <c r="U593" s="39"/>
      <c r="V593" s="39"/>
      <c r="W593" s="39"/>
      <c r="X593" s="39"/>
      <c r="Y593" s="39"/>
      <c r="Z593" s="39"/>
    </row>
    <row r="594" spans="1:26" ht="15.75" thickBot="1" x14ac:dyDescent="0.3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38"/>
      <c r="R594" s="38"/>
      <c r="S594" s="39"/>
      <c r="T594" s="39"/>
      <c r="U594" s="39"/>
      <c r="V594" s="39"/>
      <c r="W594" s="39"/>
      <c r="X594" s="39"/>
      <c r="Y594" s="39"/>
      <c r="Z594" s="39"/>
    </row>
    <row r="595" spans="1:26" ht="15.75" thickBot="1" x14ac:dyDescent="0.3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38"/>
      <c r="R595" s="38"/>
      <c r="S595" s="39"/>
      <c r="T595" s="39"/>
      <c r="U595" s="39"/>
      <c r="V595" s="39"/>
      <c r="W595" s="39"/>
      <c r="X595" s="39"/>
      <c r="Y595" s="39"/>
      <c r="Z595" s="39"/>
    </row>
    <row r="596" spans="1:26" ht="15.75" thickBot="1" x14ac:dyDescent="0.3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38"/>
      <c r="R596" s="38"/>
      <c r="S596" s="39"/>
      <c r="T596" s="39"/>
      <c r="U596" s="39"/>
      <c r="V596" s="39"/>
      <c r="W596" s="39"/>
      <c r="X596" s="39"/>
      <c r="Y596" s="39"/>
      <c r="Z596" s="39"/>
    </row>
    <row r="597" spans="1:26" ht="15.75" thickBot="1" x14ac:dyDescent="0.3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38"/>
      <c r="R597" s="38"/>
      <c r="S597" s="39"/>
      <c r="T597" s="39"/>
      <c r="U597" s="39"/>
      <c r="V597" s="39"/>
      <c r="W597" s="39"/>
      <c r="X597" s="39"/>
      <c r="Y597" s="39"/>
      <c r="Z597" s="39"/>
    </row>
    <row r="598" spans="1:26" ht="15.75" thickBot="1" x14ac:dyDescent="0.3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38"/>
      <c r="R598" s="38"/>
      <c r="S598" s="39"/>
      <c r="T598" s="39"/>
      <c r="U598" s="39"/>
      <c r="V598" s="39"/>
      <c r="W598" s="39"/>
      <c r="X598" s="39"/>
      <c r="Y598" s="39"/>
      <c r="Z598" s="39"/>
    </row>
    <row r="599" spans="1:26" ht="15.75" thickBot="1" x14ac:dyDescent="0.3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38"/>
      <c r="R599" s="38"/>
      <c r="S599" s="39"/>
      <c r="T599" s="39"/>
      <c r="U599" s="39"/>
      <c r="V599" s="39"/>
      <c r="W599" s="39"/>
      <c r="X599" s="39"/>
      <c r="Y599" s="39"/>
      <c r="Z599" s="39"/>
    </row>
    <row r="600" spans="1:26" ht="15.75" thickBot="1" x14ac:dyDescent="0.3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38"/>
      <c r="R600" s="38"/>
      <c r="S600" s="39"/>
      <c r="T600" s="39"/>
      <c r="U600" s="39"/>
      <c r="V600" s="39"/>
      <c r="W600" s="39"/>
      <c r="X600" s="39"/>
      <c r="Y600" s="39"/>
      <c r="Z600" s="39"/>
    </row>
    <row r="601" spans="1:26" ht="15.75" thickBot="1" x14ac:dyDescent="0.3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38"/>
      <c r="R601" s="38"/>
      <c r="S601" s="39"/>
      <c r="T601" s="39"/>
      <c r="U601" s="39"/>
      <c r="V601" s="39"/>
      <c r="W601" s="39"/>
      <c r="X601" s="39"/>
      <c r="Y601" s="39"/>
      <c r="Z601" s="39"/>
    </row>
    <row r="602" spans="1:26" ht="15.75" thickBot="1" x14ac:dyDescent="0.3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38"/>
      <c r="R602" s="38"/>
      <c r="S602" s="39"/>
      <c r="T602" s="39"/>
      <c r="U602" s="39"/>
      <c r="V602" s="39"/>
      <c r="W602" s="39"/>
      <c r="X602" s="39"/>
      <c r="Y602" s="39"/>
      <c r="Z602" s="39"/>
    </row>
    <row r="603" spans="1:26" ht="15.75" thickBot="1" x14ac:dyDescent="0.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38"/>
      <c r="R603" s="38"/>
      <c r="S603" s="39"/>
      <c r="T603" s="39"/>
      <c r="U603" s="39"/>
      <c r="V603" s="39"/>
      <c r="W603" s="39"/>
      <c r="X603" s="39"/>
      <c r="Y603" s="39"/>
      <c r="Z603" s="39"/>
    </row>
    <row r="604" spans="1:26" ht="15.75" thickBot="1" x14ac:dyDescent="0.3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38"/>
      <c r="R604" s="38"/>
      <c r="S604" s="39"/>
      <c r="T604" s="39"/>
      <c r="U604" s="39"/>
      <c r="V604" s="39"/>
      <c r="W604" s="39"/>
      <c r="X604" s="39"/>
      <c r="Y604" s="39"/>
      <c r="Z604" s="39"/>
    </row>
    <row r="605" spans="1:26" ht="15.75" thickBot="1" x14ac:dyDescent="0.3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38"/>
      <c r="R605" s="38"/>
      <c r="S605" s="39"/>
      <c r="T605" s="39"/>
      <c r="U605" s="39"/>
      <c r="V605" s="39"/>
      <c r="W605" s="39"/>
      <c r="X605" s="39"/>
      <c r="Y605" s="39"/>
      <c r="Z605" s="39"/>
    </row>
    <row r="606" spans="1:26" ht="15.75" thickBot="1" x14ac:dyDescent="0.3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38"/>
      <c r="R606" s="38"/>
      <c r="S606" s="39"/>
      <c r="T606" s="39"/>
      <c r="U606" s="39"/>
      <c r="V606" s="39"/>
      <c r="W606" s="39"/>
      <c r="X606" s="39"/>
      <c r="Y606" s="39"/>
      <c r="Z606" s="39"/>
    </row>
    <row r="607" spans="1:26" ht="15.75" thickBot="1" x14ac:dyDescent="0.3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38"/>
      <c r="R607" s="38"/>
      <c r="S607" s="39"/>
      <c r="T607" s="39"/>
      <c r="U607" s="39"/>
      <c r="V607" s="39"/>
      <c r="W607" s="39"/>
      <c r="X607" s="39"/>
      <c r="Y607" s="39"/>
      <c r="Z607" s="39"/>
    </row>
    <row r="608" spans="1:26" ht="15.75" thickBot="1" x14ac:dyDescent="0.3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38"/>
      <c r="R608" s="38"/>
      <c r="S608" s="39"/>
      <c r="T608" s="39"/>
      <c r="U608" s="39"/>
      <c r="V608" s="39"/>
      <c r="W608" s="39"/>
      <c r="X608" s="39"/>
      <c r="Y608" s="39"/>
      <c r="Z608" s="39"/>
    </row>
    <row r="609" spans="1:26" ht="15.75" thickBot="1" x14ac:dyDescent="0.3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38"/>
      <c r="R609" s="38"/>
      <c r="S609" s="39"/>
      <c r="T609" s="39"/>
      <c r="U609" s="39"/>
      <c r="V609" s="39"/>
      <c r="W609" s="39"/>
      <c r="X609" s="39"/>
      <c r="Y609" s="39"/>
      <c r="Z609" s="39"/>
    </row>
    <row r="610" spans="1:26" ht="15.75" thickBot="1" x14ac:dyDescent="0.3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38"/>
      <c r="R610" s="38"/>
      <c r="S610" s="39"/>
      <c r="T610" s="39"/>
      <c r="U610" s="39"/>
      <c r="V610" s="39"/>
      <c r="W610" s="39"/>
      <c r="X610" s="39"/>
      <c r="Y610" s="39"/>
      <c r="Z610" s="39"/>
    </row>
    <row r="611" spans="1:26" ht="15.75" thickBot="1" x14ac:dyDescent="0.3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38"/>
      <c r="R611" s="38"/>
      <c r="S611" s="39"/>
      <c r="T611" s="39"/>
      <c r="U611" s="39"/>
      <c r="V611" s="39"/>
      <c r="W611" s="39"/>
      <c r="X611" s="39"/>
      <c r="Y611" s="39"/>
      <c r="Z611" s="39"/>
    </row>
    <row r="612" spans="1:26" ht="15.75" thickBot="1" x14ac:dyDescent="0.3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38"/>
      <c r="R612" s="38"/>
      <c r="S612" s="39"/>
      <c r="T612" s="39"/>
      <c r="U612" s="39"/>
      <c r="V612" s="39"/>
      <c r="W612" s="39"/>
      <c r="X612" s="39"/>
      <c r="Y612" s="39"/>
      <c r="Z612" s="39"/>
    </row>
    <row r="613" spans="1:26" ht="15.75" thickBot="1" x14ac:dyDescent="0.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38"/>
      <c r="R613" s="38"/>
      <c r="S613" s="39"/>
      <c r="T613" s="39"/>
      <c r="U613" s="39"/>
      <c r="V613" s="39"/>
      <c r="W613" s="39"/>
      <c r="X613" s="39"/>
      <c r="Y613" s="39"/>
      <c r="Z613" s="39"/>
    </row>
    <row r="614" spans="1:26" ht="15.75" thickBot="1" x14ac:dyDescent="0.3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38"/>
      <c r="R614" s="38"/>
      <c r="S614" s="39"/>
      <c r="T614" s="39"/>
      <c r="U614" s="39"/>
      <c r="V614" s="39"/>
      <c r="W614" s="39"/>
      <c r="X614" s="39"/>
      <c r="Y614" s="39"/>
      <c r="Z614" s="39"/>
    </row>
    <row r="615" spans="1:26" ht="15.75" thickBot="1" x14ac:dyDescent="0.3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38"/>
      <c r="R615" s="38"/>
      <c r="S615" s="39"/>
      <c r="T615" s="39"/>
      <c r="U615" s="39"/>
      <c r="V615" s="39"/>
      <c r="W615" s="39"/>
      <c r="X615" s="39"/>
      <c r="Y615" s="39"/>
      <c r="Z615" s="39"/>
    </row>
    <row r="616" spans="1:26" ht="15.75" thickBot="1" x14ac:dyDescent="0.3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38"/>
      <c r="R616" s="38"/>
      <c r="S616" s="39"/>
      <c r="T616" s="39"/>
      <c r="U616" s="39"/>
      <c r="V616" s="39"/>
      <c r="W616" s="39"/>
      <c r="X616" s="39"/>
      <c r="Y616" s="39"/>
      <c r="Z616" s="39"/>
    </row>
    <row r="617" spans="1:26" ht="15.75" thickBot="1" x14ac:dyDescent="0.3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38"/>
      <c r="R617" s="38"/>
      <c r="S617" s="39"/>
      <c r="T617" s="39"/>
      <c r="U617" s="39"/>
      <c r="V617" s="39"/>
      <c r="W617" s="39"/>
      <c r="X617" s="39"/>
      <c r="Y617" s="39"/>
      <c r="Z617" s="39"/>
    </row>
    <row r="618" spans="1:26" ht="15.75" thickBot="1" x14ac:dyDescent="0.3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38"/>
      <c r="R618" s="38"/>
      <c r="S618" s="39"/>
      <c r="T618" s="39"/>
      <c r="U618" s="39"/>
      <c r="V618" s="39"/>
      <c r="W618" s="39"/>
      <c r="X618" s="39"/>
      <c r="Y618" s="39"/>
      <c r="Z618" s="39"/>
    </row>
    <row r="619" spans="1:26" ht="15.75" thickBot="1" x14ac:dyDescent="0.3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38"/>
      <c r="R619" s="38"/>
      <c r="S619" s="39"/>
      <c r="T619" s="39"/>
      <c r="U619" s="39"/>
      <c r="V619" s="39"/>
      <c r="W619" s="39"/>
      <c r="X619" s="39"/>
      <c r="Y619" s="39"/>
      <c r="Z619" s="39"/>
    </row>
    <row r="620" spans="1:26" ht="15.75" thickBot="1" x14ac:dyDescent="0.3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38"/>
      <c r="R620" s="38"/>
      <c r="S620" s="39"/>
      <c r="T620" s="39"/>
      <c r="U620" s="39"/>
      <c r="V620" s="39"/>
      <c r="W620" s="39"/>
      <c r="X620" s="39"/>
      <c r="Y620" s="39"/>
      <c r="Z620" s="39"/>
    </row>
    <row r="621" spans="1:26" ht="15.75" thickBot="1" x14ac:dyDescent="0.3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38"/>
      <c r="R621" s="38"/>
      <c r="S621" s="39"/>
      <c r="T621" s="39"/>
      <c r="U621" s="39"/>
      <c r="V621" s="39"/>
      <c r="W621" s="39"/>
      <c r="X621" s="39"/>
      <c r="Y621" s="39"/>
      <c r="Z621" s="39"/>
    </row>
    <row r="622" spans="1:26" ht="15.75" thickBot="1" x14ac:dyDescent="0.3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38"/>
      <c r="R622" s="38"/>
      <c r="S622" s="39"/>
      <c r="T622" s="39"/>
      <c r="U622" s="39"/>
      <c r="V622" s="39"/>
      <c r="W622" s="39"/>
      <c r="X622" s="39"/>
      <c r="Y622" s="39"/>
      <c r="Z622" s="39"/>
    </row>
    <row r="623" spans="1:26" ht="15.75" thickBot="1" x14ac:dyDescent="0.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38"/>
      <c r="R623" s="38"/>
      <c r="S623" s="39"/>
      <c r="T623" s="39"/>
      <c r="U623" s="39"/>
      <c r="V623" s="39"/>
      <c r="W623" s="39"/>
      <c r="X623" s="39"/>
      <c r="Y623" s="39"/>
      <c r="Z623" s="39"/>
    </row>
    <row r="624" spans="1:26" ht="15.75" thickBot="1" x14ac:dyDescent="0.3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38"/>
      <c r="R624" s="38"/>
      <c r="S624" s="39"/>
      <c r="T624" s="39"/>
      <c r="U624" s="39"/>
      <c r="V624" s="39"/>
      <c r="W624" s="39"/>
      <c r="X624" s="39"/>
      <c r="Y624" s="39"/>
      <c r="Z624" s="39"/>
    </row>
    <row r="625" spans="1:26" ht="15.75" thickBot="1" x14ac:dyDescent="0.3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38"/>
      <c r="R625" s="38"/>
      <c r="S625" s="39"/>
      <c r="T625" s="39"/>
      <c r="U625" s="39"/>
      <c r="V625" s="39"/>
      <c r="W625" s="39"/>
      <c r="X625" s="39"/>
      <c r="Y625" s="39"/>
      <c r="Z625" s="39"/>
    </row>
    <row r="626" spans="1:26" ht="15.75" thickBot="1" x14ac:dyDescent="0.3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38"/>
      <c r="R626" s="38"/>
      <c r="S626" s="39"/>
      <c r="T626" s="39"/>
      <c r="U626" s="39"/>
      <c r="V626" s="39"/>
      <c r="W626" s="39"/>
      <c r="X626" s="39"/>
      <c r="Y626" s="39"/>
      <c r="Z626" s="39"/>
    </row>
    <row r="627" spans="1:26" ht="15.75" thickBot="1" x14ac:dyDescent="0.3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38"/>
      <c r="R627" s="38"/>
      <c r="S627" s="39"/>
      <c r="T627" s="39"/>
      <c r="U627" s="39"/>
      <c r="V627" s="39"/>
      <c r="W627" s="39"/>
      <c r="X627" s="39"/>
      <c r="Y627" s="39"/>
      <c r="Z627" s="39"/>
    </row>
    <row r="628" spans="1:26" ht="15.75" thickBot="1" x14ac:dyDescent="0.3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38"/>
      <c r="R628" s="38"/>
      <c r="S628" s="39"/>
      <c r="T628" s="39"/>
      <c r="U628" s="39"/>
      <c r="V628" s="39"/>
      <c r="W628" s="39"/>
      <c r="X628" s="39"/>
      <c r="Y628" s="39"/>
      <c r="Z628" s="39"/>
    </row>
    <row r="629" spans="1:26" ht="15.75" thickBot="1" x14ac:dyDescent="0.3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38"/>
      <c r="R629" s="38"/>
      <c r="S629" s="39"/>
      <c r="T629" s="39"/>
      <c r="U629" s="39"/>
      <c r="V629" s="39"/>
      <c r="W629" s="39"/>
      <c r="X629" s="39"/>
      <c r="Y629" s="39"/>
      <c r="Z629" s="39"/>
    </row>
    <row r="630" spans="1:26" ht="15.75" thickBot="1" x14ac:dyDescent="0.3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38"/>
      <c r="R630" s="38"/>
      <c r="S630" s="39"/>
      <c r="T630" s="39"/>
      <c r="U630" s="39"/>
      <c r="V630" s="39"/>
      <c r="W630" s="39"/>
      <c r="X630" s="39"/>
      <c r="Y630" s="39"/>
      <c r="Z630" s="39"/>
    </row>
    <row r="631" spans="1:26" ht="15.75" thickBot="1" x14ac:dyDescent="0.3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38"/>
      <c r="R631" s="38"/>
      <c r="S631" s="39"/>
      <c r="T631" s="39"/>
      <c r="U631" s="39"/>
      <c r="V631" s="39"/>
      <c r="W631" s="39"/>
      <c r="X631" s="39"/>
      <c r="Y631" s="39"/>
      <c r="Z631" s="39"/>
    </row>
    <row r="632" spans="1:26" ht="15.75" thickBot="1" x14ac:dyDescent="0.3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38"/>
      <c r="R632" s="38"/>
      <c r="S632" s="39"/>
      <c r="T632" s="39"/>
      <c r="U632" s="39"/>
      <c r="V632" s="39"/>
      <c r="W632" s="39"/>
      <c r="X632" s="39"/>
      <c r="Y632" s="39"/>
      <c r="Z632" s="39"/>
    </row>
    <row r="633" spans="1:26" ht="15.75" thickBot="1" x14ac:dyDescent="0.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38"/>
      <c r="R633" s="38"/>
      <c r="S633" s="39"/>
      <c r="T633" s="39"/>
      <c r="U633" s="39"/>
      <c r="V633" s="39"/>
      <c r="W633" s="39"/>
      <c r="X633" s="39"/>
      <c r="Y633" s="39"/>
      <c r="Z633" s="39"/>
    </row>
    <row r="634" spans="1:26" ht="15.75" thickBot="1" x14ac:dyDescent="0.3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38"/>
      <c r="R634" s="38"/>
      <c r="S634" s="39"/>
      <c r="T634" s="39"/>
      <c r="U634" s="39"/>
      <c r="V634" s="39"/>
      <c r="W634" s="39"/>
      <c r="X634" s="39"/>
      <c r="Y634" s="39"/>
      <c r="Z634" s="39"/>
    </row>
    <row r="635" spans="1:26" ht="15.75" thickBot="1" x14ac:dyDescent="0.3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38"/>
      <c r="R635" s="38"/>
      <c r="S635" s="39"/>
      <c r="T635" s="39"/>
      <c r="U635" s="39"/>
      <c r="V635" s="39"/>
      <c r="W635" s="39"/>
      <c r="X635" s="39"/>
      <c r="Y635" s="39"/>
      <c r="Z635" s="39"/>
    </row>
    <row r="636" spans="1:26" ht="15.75" thickBot="1" x14ac:dyDescent="0.3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38"/>
      <c r="R636" s="38"/>
      <c r="S636" s="39"/>
      <c r="T636" s="39"/>
      <c r="U636" s="39"/>
      <c r="V636" s="39"/>
      <c r="W636" s="39"/>
      <c r="X636" s="39"/>
      <c r="Y636" s="39"/>
      <c r="Z636" s="39"/>
    </row>
    <row r="637" spans="1:26" ht="15.75" thickBot="1" x14ac:dyDescent="0.3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38"/>
      <c r="R637" s="38"/>
      <c r="S637" s="39"/>
      <c r="T637" s="39"/>
      <c r="U637" s="39"/>
      <c r="V637" s="39"/>
      <c r="W637" s="39"/>
      <c r="X637" s="39"/>
      <c r="Y637" s="39"/>
      <c r="Z637" s="39"/>
    </row>
    <row r="638" spans="1:26" ht="15.75" thickBot="1" x14ac:dyDescent="0.3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38"/>
      <c r="R638" s="38"/>
      <c r="S638" s="39"/>
      <c r="T638" s="39"/>
      <c r="U638" s="39"/>
      <c r="V638" s="39"/>
      <c r="W638" s="39"/>
      <c r="X638" s="39"/>
      <c r="Y638" s="39"/>
      <c r="Z638" s="39"/>
    </row>
    <row r="639" spans="1:26" ht="15.75" thickBot="1" x14ac:dyDescent="0.3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38"/>
      <c r="R639" s="38"/>
      <c r="S639" s="39"/>
      <c r="T639" s="39"/>
      <c r="U639" s="39"/>
      <c r="V639" s="39"/>
      <c r="W639" s="39"/>
      <c r="X639" s="39"/>
      <c r="Y639" s="39"/>
      <c r="Z639" s="39"/>
    </row>
    <row r="640" spans="1:26" ht="15.75" thickBot="1" x14ac:dyDescent="0.3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38"/>
      <c r="R640" s="38"/>
      <c r="S640" s="39"/>
      <c r="T640" s="39"/>
      <c r="U640" s="39"/>
      <c r="V640" s="39"/>
      <c r="W640" s="39"/>
      <c r="X640" s="39"/>
      <c r="Y640" s="39"/>
      <c r="Z640" s="39"/>
    </row>
    <row r="641" spans="1:26" ht="15.75" thickBot="1" x14ac:dyDescent="0.3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38"/>
      <c r="R641" s="38"/>
      <c r="S641" s="39"/>
      <c r="T641" s="39"/>
      <c r="U641" s="39"/>
      <c r="V641" s="39"/>
      <c r="W641" s="39"/>
      <c r="X641" s="39"/>
      <c r="Y641" s="39"/>
      <c r="Z641" s="39"/>
    </row>
    <row r="642" spans="1:26" ht="15.75" thickBot="1" x14ac:dyDescent="0.3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38"/>
      <c r="R642" s="38"/>
      <c r="S642" s="39"/>
      <c r="T642" s="39"/>
      <c r="U642" s="39"/>
      <c r="V642" s="39"/>
      <c r="W642" s="39"/>
      <c r="X642" s="39"/>
      <c r="Y642" s="39"/>
      <c r="Z642" s="39"/>
    </row>
    <row r="643" spans="1:26" ht="15.75" thickBot="1" x14ac:dyDescent="0.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38"/>
      <c r="R643" s="38"/>
      <c r="S643" s="39"/>
      <c r="T643" s="39"/>
      <c r="U643" s="39"/>
      <c r="V643" s="39"/>
      <c r="W643" s="39"/>
      <c r="X643" s="39"/>
      <c r="Y643" s="39"/>
      <c r="Z643" s="39"/>
    </row>
    <row r="644" spans="1:26" ht="15.75" thickBot="1" x14ac:dyDescent="0.3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38"/>
      <c r="R644" s="38"/>
      <c r="S644" s="39"/>
      <c r="T644" s="39"/>
      <c r="U644" s="39"/>
      <c r="V644" s="39"/>
      <c r="W644" s="39"/>
      <c r="X644" s="39"/>
      <c r="Y644" s="39"/>
      <c r="Z644" s="39"/>
    </row>
    <row r="645" spans="1:26" ht="15.75" thickBot="1" x14ac:dyDescent="0.3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38"/>
      <c r="R645" s="38"/>
      <c r="S645" s="39"/>
      <c r="T645" s="39"/>
      <c r="U645" s="39"/>
      <c r="V645" s="39"/>
      <c r="W645" s="39"/>
      <c r="X645" s="39"/>
      <c r="Y645" s="39"/>
      <c r="Z645" s="39"/>
    </row>
    <row r="646" spans="1:26" ht="15.75" thickBot="1" x14ac:dyDescent="0.3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38"/>
      <c r="R646" s="38"/>
      <c r="S646" s="39"/>
      <c r="T646" s="39"/>
      <c r="U646" s="39"/>
      <c r="V646" s="39"/>
      <c r="W646" s="39"/>
      <c r="X646" s="39"/>
      <c r="Y646" s="39"/>
      <c r="Z646" s="39"/>
    </row>
    <row r="647" spans="1:26" ht="15.75" thickBot="1" x14ac:dyDescent="0.3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38"/>
      <c r="R647" s="38"/>
      <c r="S647" s="39"/>
      <c r="T647" s="39"/>
      <c r="U647" s="39"/>
      <c r="V647" s="39"/>
      <c r="W647" s="39"/>
      <c r="X647" s="39"/>
      <c r="Y647" s="39"/>
      <c r="Z647" s="39"/>
    </row>
    <row r="648" spans="1:26" ht="15.75" thickBot="1" x14ac:dyDescent="0.3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38"/>
      <c r="R648" s="38"/>
      <c r="S648" s="39"/>
      <c r="T648" s="39"/>
      <c r="U648" s="39"/>
      <c r="V648" s="39"/>
      <c r="W648" s="39"/>
      <c r="X648" s="39"/>
      <c r="Y648" s="39"/>
      <c r="Z648" s="39"/>
    </row>
    <row r="649" spans="1:26" ht="15.75" thickBot="1" x14ac:dyDescent="0.3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38"/>
      <c r="R649" s="38"/>
      <c r="S649" s="39"/>
      <c r="T649" s="39"/>
      <c r="U649" s="39"/>
      <c r="V649" s="39"/>
      <c r="W649" s="39"/>
      <c r="X649" s="39"/>
      <c r="Y649" s="39"/>
      <c r="Z649" s="39"/>
    </row>
    <row r="650" spans="1:26" ht="15.75" thickBot="1" x14ac:dyDescent="0.3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38"/>
      <c r="R650" s="38"/>
      <c r="S650" s="39"/>
      <c r="T650" s="39"/>
      <c r="U650" s="39"/>
      <c r="V650" s="39"/>
      <c r="W650" s="39"/>
      <c r="X650" s="39"/>
      <c r="Y650" s="39"/>
      <c r="Z650" s="39"/>
    </row>
    <row r="651" spans="1:26" ht="15.75" thickBot="1" x14ac:dyDescent="0.3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38"/>
      <c r="R651" s="38"/>
      <c r="S651" s="39"/>
      <c r="T651" s="39"/>
      <c r="U651" s="39"/>
      <c r="V651" s="39"/>
      <c r="W651" s="39"/>
      <c r="X651" s="39"/>
      <c r="Y651" s="39"/>
      <c r="Z651" s="39"/>
    </row>
    <row r="652" spans="1:26" ht="15.75" thickBot="1" x14ac:dyDescent="0.3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38"/>
      <c r="R652" s="38"/>
      <c r="S652" s="39"/>
      <c r="T652" s="39"/>
      <c r="U652" s="39"/>
      <c r="V652" s="39"/>
      <c r="W652" s="39"/>
      <c r="X652" s="39"/>
      <c r="Y652" s="39"/>
      <c r="Z652" s="39"/>
    </row>
    <row r="653" spans="1:26" ht="15.75" thickBot="1" x14ac:dyDescent="0.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38"/>
      <c r="R653" s="38"/>
      <c r="S653" s="39"/>
      <c r="T653" s="39"/>
      <c r="U653" s="39"/>
      <c r="V653" s="39"/>
      <c r="W653" s="39"/>
      <c r="X653" s="39"/>
      <c r="Y653" s="39"/>
      <c r="Z653" s="39"/>
    </row>
    <row r="654" spans="1:26" ht="15.75" thickBot="1" x14ac:dyDescent="0.3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38"/>
      <c r="R654" s="38"/>
      <c r="S654" s="39"/>
      <c r="T654" s="39"/>
      <c r="U654" s="39"/>
      <c r="V654" s="39"/>
      <c r="W654" s="39"/>
      <c r="X654" s="39"/>
      <c r="Y654" s="39"/>
      <c r="Z654" s="39"/>
    </row>
    <row r="655" spans="1:26" ht="15.75" thickBot="1" x14ac:dyDescent="0.3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38"/>
      <c r="R655" s="38"/>
      <c r="S655" s="39"/>
      <c r="T655" s="39"/>
      <c r="U655" s="39"/>
      <c r="V655" s="39"/>
      <c r="W655" s="39"/>
      <c r="X655" s="39"/>
      <c r="Y655" s="39"/>
      <c r="Z655" s="39"/>
    </row>
    <row r="656" spans="1:26" ht="15.75" thickBot="1" x14ac:dyDescent="0.3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38"/>
      <c r="R656" s="38"/>
      <c r="S656" s="39"/>
      <c r="T656" s="39"/>
      <c r="U656" s="39"/>
      <c r="V656" s="39"/>
      <c r="W656" s="39"/>
      <c r="X656" s="39"/>
      <c r="Y656" s="39"/>
      <c r="Z656" s="39"/>
    </row>
    <row r="657" spans="1:26" ht="15.75" thickBot="1" x14ac:dyDescent="0.3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38"/>
      <c r="R657" s="38"/>
      <c r="S657" s="39"/>
      <c r="T657" s="39"/>
      <c r="U657" s="39"/>
      <c r="V657" s="39"/>
      <c r="W657" s="39"/>
      <c r="X657" s="39"/>
      <c r="Y657" s="39"/>
      <c r="Z657" s="39"/>
    </row>
    <row r="658" spans="1:26" ht="15.75" thickBot="1" x14ac:dyDescent="0.3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38"/>
      <c r="R658" s="38"/>
      <c r="S658" s="39"/>
      <c r="T658" s="39"/>
      <c r="U658" s="39"/>
      <c r="V658" s="39"/>
      <c r="W658" s="39"/>
      <c r="X658" s="39"/>
      <c r="Y658" s="39"/>
      <c r="Z658" s="39"/>
    </row>
    <row r="659" spans="1:26" ht="15.75" thickBot="1" x14ac:dyDescent="0.3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38"/>
      <c r="R659" s="38"/>
      <c r="S659" s="39"/>
      <c r="T659" s="39"/>
      <c r="U659" s="39"/>
      <c r="V659" s="39"/>
      <c r="W659" s="39"/>
      <c r="X659" s="39"/>
      <c r="Y659" s="39"/>
      <c r="Z659" s="39"/>
    </row>
    <row r="660" spans="1:26" ht="15.75" thickBot="1" x14ac:dyDescent="0.3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38"/>
      <c r="R660" s="38"/>
      <c r="S660" s="39"/>
      <c r="T660" s="39"/>
      <c r="U660" s="39"/>
      <c r="V660" s="39"/>
      <c r="W660" s="39"/>
      <c r="X660" s="39"/>
      <c r="Y660" s="39"/>
      <c r="Z660" s="39"/>
    </row>
    <row r="661" spans="1:26" ht="15.75" thickBot="1" x14ac:dyDescent="0.3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38"/>
      <c r="R661" s="38"/>
      <c r="S661" s="39"/>
      <c r="T661" s="39"/>
      <c r="U661" s="39"/>
      <c r="V661" s="39"/>
      <c r="W661" s="39"/>
      <c r="X661" s="39"/>
      <c r="Y661" s="39"/>
      <c r="Z661" s="39"/>
    </row>
    <row r="662" spans="1:26" ht="15.75" thickBot="1" x14ac:dyDescent="0.3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38"/>
      <c r="R662" s="38"/>
      <c r="S662" s="39"/>
      <c r="T662" s="39"/>
      <c r="U662" s="39"/>
      <c r="V662" s="39"/>
      <c r="W662" s="39"/>
      <c r="X662" s="39"/>
      <c r="Y662" s="39"/>
      <c r="Z662" s="39"/>
    </row>
    <row r="663" spans="1:26" ht="15.75" thickBot="1" x14ac:dyDescent="0.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38"/>
      <c r="R663" s="38"/>
      <c r="S663" s="39"/>
      <c r="T663" s="39"/>
      <c r="U663" s="39"/>
      <c r="V663" s="39"/>
      <c r="W663" s="39"/>
      <c r="X663" s="39"/>
      <c r="Y663" s="39"/>
      <c r="Z663" s="39"/>
    </row>
    <row r="664" spans="1:26" ht="15.75" thickBot="1" x14ac:dyDescent="0.3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38"/>
      <c r="R664" s="38"/>
      <c r="S664" s="39"/>
      <c r="T664" s="39"/>
      <c r="U664" s="39"/>
      <c r="V664" s="39"/>
      <c r="W664" s="39"/>
      <c r="X664" s="39"/>
      <c r="Y664" s="39"/>
      <c r="Z664" s="39"/>
    </row>
    <row r="665" spans="1:26" ht="15.75" thickBot="1" x14ac:dyDescent="0.3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38"/>
      <c r="R665" s="38"/>
      <c r="S665" s="39"/>
      <c r="T665" s="39"/>
      <c r="U665" s="39"/>
      <c r="V665" s="39"/>
      <c r="W665" s="39"/>
      <c r="X665" s="39"/>
      <c r="Y665" s="39"/>
      <c r="Z665" s="39"/>
    </row>
    <row r="666" spans="1:26" ht="15.75" thickBot="1" x14ac:dyDescent="0.3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38"/>
      <c r="R666" s="38"/>
      <c r="S666" s="39"/>
      <c r="T666" s="39"/>
      <c r="U666" s="39"/>
      <c r="V666" s="39"/>
      <c r="W666" s="39"/>
      <c r="X666" s="39"/>
      <c r="Y666" s="39"/>
      <c r="Z666" s="39"/>
    </row>
    <row r="667" spans="1:26" ht="15.75" thickBot="1" x14ac:dyDescent="0.3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38"/>
      <c r="R667" s="38"/>
      <c r="S667" s="39"/>
      <c r="T667" s="39"/>
      <c r="U667" s="39"/>
      <c r="V667" s="39"/>
      <c r="W667" s="39"/>
      <c r="X667" s="39"/>
      <c r="Y667" s="39"/>
      <c r="Z667" s="39"/>
    </row>
    <row r="668" spans="1:26" ht="15.75" thickBot="1" x14ac:dyDescent="0.3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38"/>
      <c r="R668" s="38"/>
      <c r="S668" s="39"/>
      <c r="T668" s="39"/>
      <c r="U668" s="39"/>
      <c r="V668" s="39"/>
      <c r="W668" s="39"/>
      <c r="X668" s="39"/>
      <c r="Y668" s="39"/>
      <c r="Z668" s="39"/>
    </row>
    <row r="669" spans="1:26" ht="15.75" thickBot="1" x14ac:dyDescent="0.3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38"/>
      <c r="R669" s="38"/>
      <c r="S669" s="39"/>
      <c r="T669" s="39"/>
      <c r="U669" s="39"/>
      <c r="V669" s="39"/>
      <c r="W669" s="39"/>
      <c r="X669" s="39"/>
      <c r="Y669" s="39"/>
      <c r="Z669" s="39"/>
    </row>
    <row r="670" spans="1:26" ht="15.75" thickBot="1" x14ac:dyDescent="0.3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38"/>
      <c r="R670" s="38"/>
      <c r="S670" s="39"/>
      <c r="T670" s="39"/>
      <c r="U670" s="39"/>
      <c r="V670" s="39"/>
      <c r="W670" s="39"/>
      <c r="X670" s="39"/>
      <c r="Y670" s="39"/>
      <c r="Z670" s="39"/>
    </row>
    <row r="671" spans="1:26" ht="15.75" thickBot="1" x14ac:dyDescent="0.3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38"/>
      <c r="R671" s="38"/>
      <c r="S671" s="39"/>
      <c r="T671" s="39"/>
      <c r="U671" s="39"/>
      <c r="V671" s="39"/>
      <c r="W671" s="39"/>
      <c r="X671" s="39"/>
      <c r="Y671" s="39"/>
      <c r="Z671" s="39"/>
    </row>
    <row r="672" spans="1:26" ht="15.75" thickBot="1" x14ac:dyDescent="0.3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38"/>
      <c r="R672" s="38"/>
      <c r="S672" s="39"/>
      <c r="T672" s="39"/>
      <c r="U672" s="39"/>
      <c r="V672" s="39"/>
      <c r="W672" s="39"/>
      <c r="X672" s="39"/>
      <c r="Y672" s="39"/>
      <c r="Z672" s="39"/>
    </row>
    <row r="673" spans="1:26" ht="15.75" thickBot="1" x14ac:dyDescent="0.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38"/>
      <c r="R673" s="38"/>
      <c r="S673" s="39"/>
      <c r="T673" s="39"/>
      <c r="U673" s="39"/>
      <c r="V673" s="39"/>
      <c r="W673" s="39"/>
      <c r="X673" s="39"/>
      <c r="Y673" s="39"/>
      <c r="Z673" s="39"/>
    </row>
    <row r="674" spans="1:26" ht="15.75" thickBot="1" x14ac:dyDescent="0.3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38"/>
      <c r="R674" s="38"/>
      <c r="S674" s="39"/>
      <c r="T674" s="39"/>
      <c r="U674" s="39"/>
      <c r="V674" s="39"/>
      <c r="W674" s="39"/>
      <c r="X674" s="39"/>
      <c r="Y674" s="39"/>
      <c r="Z674" s="39"/>
    </row>
    <row r="675" spans="1:26" ht="15.75" thickBot="1" x14ac:dyDescent="0.3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38"/>
      <c r="R675" s="38"/>
      <c r="S675" s="39"/>
      <c r="T675" s="39"/>
      <c r="U675" s="39"/>
      <c r="V675" s="39"/>
      <c r="W675" s="39"/>
      <c r="X675" s="39"/>
      <c r="Y675" s="39"/>
      <c r="Z675" s="39"/>
    </row>
    <row r="676" spans="1:26" ht="15.75" thickBot="1" x14ac:dyDescent="0.3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38"/>
      <c r="R676" s="38"/>
      <c r="S676" s="39"/>
      <c r="T676" s="39"/>
      <c r="U676" s="39"/>
      <c r="V676" s="39"/>
      <c r="W676" s="39"/>
      <c r="X676" s="39"/>
      <c r="Y676" s="39"/>
      <c r="Z676" s="39"/>
    </row>
    <row r="677" spans="1:26" ht="15.75" thickBot="1" x14ac:dyDescent="0.3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38"/>
      <c r="R677" s="38"/>
      <c r="S677" s="39"/>
      <c r="T677" s="39"/>
      <c r="U677" s="39"/>
      <c r="V677" s="39"/>
      <c r="W677" s="39"/>
      <c r="X677" s="39"/>
      <c r="Y677" s="39"/>
      <c r="Z677" s="39"/>
    </row>
    <row r="678" spans="1:26" ht="15.75" thickBot="1" x14ac:dyDescent="0.3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38"/>
      <c r="R678" s="38"/>
      <c r="S678" s="39"/>
      <c r="T678" s="39"/>
      <c r="U678" s="39"/>
      <c r="V678" s="39"/>
      <c r="W678" s="39"/>
      <c r="X678" s="39"/>
      <c r="Y678" s="39"/>
      <c r="Z678" s="39"/>
    </row>
    <row r="679" spans="1:26" ht="15.75" thickBot="1" x14ac:dyDescent="0.3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38"/>
      <c r="R679" s="38"/>
      <c r="S679" s="39"/>
      <c r="T679" s="39"/>
      <c r="U679" s="39"/>
      <c r="V679" s="39"/>
      <c r="W679" s="39"/>
      <c r="X679" s="39"/>
      <c r="Y679" s="39"/>
      <c r="Z679" s="39"/>
    </row>
    <row r="680" spans="1:26" ht="15.75" thickBot="1" x14ac:dyDescent="0.3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38"/>
      <c r="R680" s="38"/>
      <c r="S680" s="39"/>
      <c r="T680" s="39"/>
      <c r="U680" s="39"/>
      <c r="V680" s="39"/>
      <c r="W680" s="39"/>
      <c r="X680" s="39"/>
      <c r="Y680" s="39"/>
      <c r="Z680" s="39"/>
    </row>
    <row r="681" spans="1:26" ht="15.75" thickBot="1" x14ac:dyDescent="0.3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38"/>
      <c r="R681" s="38"/>
      <c r="S681" s="39"/>
      <c r="T681" s="39"/>
      <c r="U681" s="39"/>
      <c r="V681" s="39"/>
      <c r="W681" s="39"/>
      <c r="X681" s="39"/>
      <c r="Y681" s="39"/>
      <c r="Z681" s="39"/>
    </row>
    <row r="682" spans="1:26" ht="15.75" thickBot="1" x14ac:dyDescent="0.3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38"/>
      <c r="R682" s="38"/>
      <c r="S682" s="39"/>
      <c r="T682" s="39"/>
      <c r="U682" s="39"/>
      <c r="V682" s="39"/>
      <c r="W682" s="39"/>
      <c r="X682" s="39"/>
      <c r="Y682" s="39"/>
      <c r="Z682" s="39"/>
    </row>
    <row r="683" spans="1:26" ht="15.75" thickBot="1" x14ac:dyDescent="0.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38"/>
      <c r="R683" s="38"/>
      <c r="S683" s="39"/>
      <c r="T683" s="39"/>
      <c r="U683" s="39"/>
      <c r="V683" s="39"/>
      <c r="W683" s="39"/>
      <c r="X683" s="39"/>
      <c r="Y683" s="39"/>
      <c r="Z683" s="39"/>
    </row>
    <row r="684" spans="1:26" ht="15.75" thickBot="1" x14ac:dyDescent="0.3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38"/>
      <c r="R684" s="38"/>
      <c r="S684" s="39"/>
      <c r="T684" s="39"/>
      <c r="U684" s="39"/>
      <c r="V684" s="39"/>
      <c r="W684" s="39"/>
      <c r="X684" s="39"/>
      <c r="Y684" s="39"/>
      <c r="Z684" s="39"/>
    </row>
    <row r="685" spans="1:26" ht="15.75" thickBot="1" x14ac:dyDescent="0.3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38"/>
      <c r="R685" s="38"/>
      <c r="S685" s="39"/>
      <c r="T685" s="39"/>
      <c r="U685" s="39"/>
      <c r="V685" s="39"/>
      <c r="W685" s="39"/>
      <c r="X685" s="39"/>
      <c r="Y685" s="39"/>
      <c r="Z685" s="39"/>
    </row>
    <row r="686" spans="1:26" ht="15.75" thickBot="1" x14ac:dyDescent="0.3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38"/>
      <c r="R686" s="38"/>
      <c r="S686" s="39"/>
      <c r="T686" s="39"/>
      <c r="U686" s="39"/>
      <c r="V686" s="39"/>
      <c r="W686" s="39"/>
      <c r="X686" s="39"/>
      <c r="Y686" s="39"/>
      <c r="Z686" s="39"/>
    </row>
    <row r="687" spans="1:26" ht="15.75" thickBot="1" x14ac:dyDescent="0.3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38"/>
      <c r="R687" s="38"/>
      <c r="S687" s="39"/>
      <c r="T687" s="39"/>
      <c r="U687" s="39"/>
      <c r="V687" s="39"/>
      <c r="W687" s="39"/>
      <c r="X687" s="39"/>
      <c r="Y687" s="39"/>
      <c r="Z687" s="39"/>
    </row>
    <row r="688" spans="1:26" ht="15.75" thickBot="1" x14ac:dyDescent="0.3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38"/>
      <c r="R688" s="38"/>
      <c r="S688" s="39"/>
      <c r="T688" s="39"/>
      <c r="U688" s="39"/>
      <c r="V688" s="39"/>
      <c r="W688" s="39"/>
      <c r="X688" s="39"/>
      <c r="Y688" s="39"/>
      <c r="Z688" s="39"/>
    </row>
    <row r="689" spans="1:26" ht="15.75" thickBot="1" x14ac:dyDescent="0.3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38"/>
      <c r="R689" s="38"/>
      <c r="S689" s="39"/>
      <c r="T689" s="39"/>
      <c r="U689" s="39"/>
      <c r="V689" s="39"/>
      <c r="W689" s="39"/>
      <c r="X689" s="39"/>
      <c r="Y689" s="39"/>
      <c r="Z689" s="39"/>
    </row>
    <row r="690" spans="1:26" ht="15.75" thickBot="1" x14ac:dyDescent="0.3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38"/>
      <c r="R690" s="38"/>
      <c r="S690" s="39"/>
      <c r="T690" s="39"/>
      <c r="U690" s="39"/>
      <c r="V690" s="39"/>
      <c r="W690" s="39"/>
      <c r="X690" s="39"/>
      <c r="Y690" s="39"/>
      <c r="Z690" s="39"/>
    </row>
    <row r="691" spans="1:26" ht="15.75" thickBot="1" x14ac:dyDescent="0.3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38"/>
      <c r="R691" s="38"/>
      <c r="S691" s="39"/>
      <c r="T691" s="39"/>
      <c r="U691" s="39"/>
      <c r="V691" s="39"/>
      <c r="W691" s="39"/>
      <c r="X691" s="39"/>
      <c r="Y691" s="39"/>
      <c r="Z691" s="39"/>
    </row>
    <row r="692" spans="1:26" ht="15.75" thickBot="1" x14ac:dyDescent="0.3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38"/>
      <c r="R692" s="38"/>
      <c r="S692" s="39"/>
      <c r="T692" s="39"/>
      <c r="U692" s="39"/>
      <c r="V692" s="39"/>
      <c r="W692" s="39"/>
      <c r="X692" s="39"/>
      <c r="Y692" s="39"/>
      <c r="Z692" s="39"/>
    </row>
    <row r="693" spans="1:26" ht="15.75" thickBot="1" x14ac:dyDescent="0.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38"/>
      <c r="R693" s="38"/>
      <c r="S693" s="39"/>
      <c r="T693" s="39"/>
      <c r="U693" s="39"/>
      <c r="V693" s="39"/>
      <c r="W693" s="39"/>
      <c r="X693" s="39"/>
      <c r="Y693" s="39"/>
      <c r="Z693" s="39"/>
    </row>
    <row r="694" spans="1:26" ht="15.75" thickBot="1" x14ac:dyDescent="0.3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38"/>
      <c r="R694" s="38"/>
      <c r="S694" s="39"/>
      <c r="T694" s="39"/>
      <c r="U694" s="39"/>
      <c r="V694" s="39"/>
      <c r="W694" s="39"/>
      <c r="X694" s="39"/>
      <c r="Y694" s="39"/>
      <c r="Z694" s="39"/>
    </row>
    <row r="695" spans="1:26" ht="15.75" thickBot="1" x14ac:dyDescent="0.3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38"/>
      <c r="R695" s="38"/>
      <c r="S695" s="39"/>
      <c r="T695" s="39"/>
      <c r="U695" s="39"/>
      <c r="V695" s="39"/>
      <c r="W695" s="39"/>
      <c r="X695" s="39"/>
      <c r="Y695" s="39"/>
      <c r="Z695" s="39"/>
    </row>
    <row r="696" spans="1:26" ht="15.75" thickBot="1" x14ac:dyDescent="0.3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38"/>
      <c r="R696" s="38"/>
      <c r="S696" s="39"/>
      <c r="T696" s="39"/>
      <c r="U696" s="39"/>
      <c r="V696" s="39"/>
      <c r="W696" s="39"/>
      <c r="X696" s="39"/>
      <c r="Y696" s="39"/>
      <c r="Z696" s="39"/>
    </row>
    <row r="697" spans="1:26" ht="15.75" thickBot="1" x14ac:dyDescent="0.3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38"/>
      <c r="R697" s="38"/>
      <c r="S697" s="39"/>
      <c r="T697" s="39"/>
      <c r="U697" s="39"/>
      <c r="V697" s="39"/>
      <c r="W697" s="39"/>
      <c r="X697" s="39"/>
      <c r="Y697" s="39"/>
      <c r="Z697" s="39"/>
    </row>
    <row r="698" spans="1:26" ht="15.75" thickBot="1" x14ac:dyDescent="0.3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38"/>
      <c r="R698" s="38"/>
      <c r="S698" s="39"/>
      <c r="T698" s="39"/>
      <c r="U698" s="39"/>
      <c r="V698" s="39"/>
      <c r="W698" s="39"/>
      <c r="X698" s="39"/>
      <c r="Y698" s="39"/>
      <c r="Z698" s="39"/>
    </row>
    <row r="699" spans="1:26" ht="15.75" thickBot="1" x14ac:dyDescent="0.3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38"/>
      <c r="R699" s="38"/>
      <c r="S699" s="39"/>
      <c r="T699" s="39"/>
      <c r="U699" s="39"/>
      <c r="V699" s="39"/>
      <c r="W699" s="39"/>
      <c r="X699" s="39"/>
      <c r="Y699" s="39"/>
      <c r="Z699" s="39"/>
    </row>
    <row r="700" spans="1:26" ht="15.75" thickBot="1" x14ac:dyDescent="0.3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38"/>
      <c r="R700" s="38"/>
      <c r="S700" s="39"/>
      <c r="T700" s="39"/>
      <c r="U700" s="39"/>
      <c r="V700" s="39"/>
      <c r="W700" s="39"/>
      <c r="X700" s="39"/>
      <c r="Y700" s="39"/>
      <c r="Z700" s="39"/>
    </row>
    <row r="701" spans="1:26" ht="15.75" thickBot="1" x14ac:dyDescent="0.3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38"/>
      <c r="R701" s="38"/>
      <c r="S701" s="39"/>
      <c r="T701" s="39"/>
      <c r="U701" s="39"/>
      <c r="V701" s="39"/>
      <c r="W701" s="39"/>
      <c r="X701" s="39"/>
      <c r="Y701" s="39"/>
      <c r="Z701" s="39"/>
    </row>
    <row r="702" spans="1:26" ht="15.75" thickBot="1" x14ac:dyDescent="0.3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38"/>
      <c r="R702" s="38"/>
      <c r="S702" s="39"/>
      <c r="T702" s="39"/>
      <c r="U702" s="39"/>
      <c r="V702" s="39"/>
      <c r="W702" s="39"/>
      <c r="X702" s="39"/>
      <c r="Y702" s="39"/>
      <c r="Z702" s="39"/>
    </row>
    <row r="703" spans="1:26" ht="15.75" thickBot="1" x14ac:dyDescent="0.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38"/>
      <c r="R703" s="38"/>
      <c r="S703" s="39"/>
      <c r="T703" s="39"/>
      <c r="U703" s="39"/>
      <c r="V703" s="39"/>
      <c r="W703" s="39"/>
      <c r="X703" s="39"/>
      <c r="Y703" s="39"/>
      <c r="Z703" s="39"/>
    </row>
    <row r="704" spans="1:26" ht="15.75" thickBot="1" x14ac:dyDescent="0.3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38"/>
      <c r="R704" s="38"/>
      <c r="S704" s="39"/>
      <c r="T704" s="39"/>
      <c r="U704" s="39"/>
      <c r="V704" s="39"/>
      <c r="W704" s="39"/>
      <c r="X704" s="39"/>
      <c r="Y704" s="39"/>
      <c r="Z704" s="39"/>
    </row>
    <row r="705" spans="1:26" ht="15.75" thickBot="1" x14ac:dyDescent="0.3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38"/>
      <c r="R705" s="38"/>
      <c r="S705" s="39"/>
      <c r="T705" s="39"/>
      <c r="U705" s="39"/>
      <c r="V705" s="39"/>
      <c r="W705" s="39"/>
      <c r="X705" s="39"/>
      <c r="Y705" s="39"/>
      <c r="Z705" s="39"/>
    </row>
    <row r="706" spans="1:26" ht="15.75" thickBot="1" x14ac:dyDescent="0.3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38"/>
      <c r="R706" s="38"/>
      <c r="S706" s="39"/>
      <c r="T706" s="39"/>
      <c r="U706" s="39"/>
      <c r="V706" s="39"/>
      <c r="W706" s="39"/>
      <c r="X706" s="39"/>
      <c r="Y706" s="39"/>
      <c r="Z706" s="39"/>
    </row>
    <row r="707" spans="1:26" ht="15.75" thickBot="1" x14ac:dyDescent="0.3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38"/>
      <c r="R707" s="38"/>
      <c r="S707" s="39"/>
      <c r="T707" s="39"/>
      <c r="U707" s="39"/>
      <c r="V707" s="39"/>
      <c r="W707" s="39"/>
      <c r="X707" s="39"/>
      <c r="Y707" s="39"/>
      <c r="Z707" s="39"/>
    </row>
    <row r="708" spans="1:26" ht="15.75" thickBot="1" x14ac:dyDescent="0.3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38"/>
      <c r="R708" s="38"/>
      <c r="S708" s="39"/>
      <c r="T708" s="39"/>
      <c r="U708" s="39"/>
      <c r="V708" s="39"/>
      <c r="W708" s="39"/>
      <c r="X708" s="39"/>
      <c r="Y708" s="39"/>
      <c r="Z708" s="39"/>
    </row>
    <row r="709" spans="1:26" ht="15.75" thickBot="1" x14ac:dyDescent="0.3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38"/>
      <c r="R709" s="38"/>
      <c r="S709" s="39"/>
      <c r="T709" s="39"/>
      <c r="U709" s="39"/>
      <c r="V709" s="39"/>
      <c r="W709" s="39"/>
      <c r="X709" s="39"/>
      <c r="Y709" s="39"/>
      <c r="Z709" s="39"/>
    </row>
    <row r="710" spans="1:26" ht="15.75" thickBot="1" x14ac:dyDescent="0.3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38"/>
      <c r="R710" s="38"/>
      <c r="S710" s="39"/>
      <c r="T710" s="39"/>
      <c r="U710" s="39"/>
      <c r="V710" s="39"/>
      <c r="W710" s="39"/>
      <c r="X710" s="39"/>
      <c r="Y710" s="39"/>
      <c r="Z710" s="39"/>
    </row>
    <row r="711" spans="1:26" ht="15.75" thickBot="1" x14ac:dyDescent="0.3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38"/>
      <c r="R711" s="38"/>
      <c r="S711" s="39"/>
      <c r="T711" s="39"/>
      <c r="U711" s="39"/>
      <c r="V711" s="39"/>
      <c r="W711" s="39"/>
      <c r="X711" s="39"/>
      <c r="Y711" s="39"/>
      <c r="Z711" s="39"/>
    </row>
    <row r="712" spans="1:26" ht="15.75" thickBot="1" x14ac:dyDescent="0.3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38"/>
      <c r="R712" s="38"/>
      <c r="S712" s="39"/>
      <c r="T712" s="39"/>
      <c r="U712" s="39"/>
      <c r="V712" s="39"/>
      <c r="W712" s="39"/>
      <c r="X712" s="39"/>
      <c r="Y712" s="39"/>
      <c r="Z712" s="39"/>
    </row>
    <row r="713" spans="1:26" ht="15.75" thickBot="1" x14ac:dyDescent="0.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38"/>
      <c r="R713" s="38"/>
      <c r="S713" s="39"/>
      <c r="T713" s="39"/>
      <c r="U713" s="39"/>
      <c r="V713" s="39"/>
      <c r="W713" s="39"/>
      <c r="X713" s="39"/>
      <c r="Y713" s="39"/>
      <c r="Z713" s="39"/>
    </row>
    <row r="714" spans="1:26" ht="15.75" thickBot="1" x14ac:dyDescent="0.3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38"/>
      <c r="R714" s="38"/>
      <c r="S714" s="39"/>
      <c r="T714" s="39"/>
      <c r="U714" s="39"/>
      <c r="V714" s="39"/>
      <c r="W714" s="39"/>
      <c r="X714" s="39"/>
      <c r="Y714" s="39"/>
      <c r="Z714" s="39"/>
    </row>
    <row r="715" spans="1:26" ht="15.75" thickBot="1" x14ac:dyDescent="0.3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38"/>
      <c r="R715" s="38"/>
      <c r="S715" s="39"/>
      <c r="T715" s="39"/>
      <c r="U715" s="39"/>
      <c r="V715" s="39"/>
      <c r="W715" s="39"/>
      <c r="X715" s="39"/>
      <c r="Y715" s="39"/>
      <c r="Z715" s="39"/>
    </row>
    <row r="716" spans="1:26" ht="15.75" thickBot="1" x14ac:dyDescent="0.3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38"/>
      <c r="R716" s="38"/>
      <c r="S716" s="39"/>
      <c r="T716" s="39"/>
      <c r="U716" s="39"/>
      <c r="V716" s="39"/>
      <c r="W716" s="39"/>
      <c r="X716" s="39"/>
      <c r="Y716" s="39"/>
      <c r="Z716" s="39"/>
    </row>
    <row r="717" spans="1:26" ht="15.75" thickBot="1" x14ac:dyDescent="0.3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38"/>
      <c r="R717" s="38"/>
      <c r="S717" s="39"/>
      <c r="T717" s="39"/>
      <c r="U717" s="39"/>
      <c r="V717" s="39"/>
      <c r="W717" s="39"/>
      <c r="X717" s="39"/>
      <c r="Y717" s="39"/>
      <c r="Z717" s="39"/>
    </row>
    <row r="718" spans="1:26" ht="15.75" thickBot="1" x14ac:dyDescent="0.3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38"/>
      <c r="R718" s="38"/>
      <c r="S718" s="39"/>
      <c r="T718" s="39"/>
      <c r="U718" s="39"/>
      <c r="V718" s="39"/>
      <c r="W718" s="39"/>
      <c r="X718" s="39"/>
      <c r="Y718" s="39"/>
      <c r="Z718" s="39"/>
    </row>
    <row r="719" spans="1:26" ht="15.75" thickBot="1" x14ac:dyDescent="0.3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38"/>
      <c r="R719" s="38"/>
      <c r="S719" s="39"/>
      <c r="T719" s="39"/>
      <c r="U719" s="39"/>
      <c r="V719" s="39"/>
      <c r="W719" s="39"/>
      <c r="X719" s="39"/>
      <c r="Y719" s="39"/>
      <c r="Z719" s="39"/>
    </row>
    <row r="720" spans="1:26" ht="15.75" thickBot="1" x14ac:dyDescent="0.3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38"/>
      <c r="R720" s="38"/>
      <c r="S720" s="39"/>
      <c r="T720" s="39"/>
      <c r="U720" s="39"/>
      <c r="V720" s="39"/>
      <c r="W720" s="39"/>
      <c r="X720" s="39"/>
      <c r="Y720" s="39"/>
      <c r="Z720" s="39"/>
    </row>
    <row r="721" spans="1:26" ht="15.75" thickBot="1" x14ac:dyDescent="0.3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38"/>
      <c r="R721" s="38"/>
      <c r="S721" s="39"/>
      <c r="T721" s="39"/>
      <c r="U721" s="39"/>
      <c r="V721" s="39"/>
      <c r="W721" s="39"/>
      <c r="X721" s="39"/>
      <c r="Y721" s="39"/>
      <c r="Z721" s="39"/>
    </row>
    <row r="722" spans="1:26" ht="15.75" thickBot="1" x14ac:dyDescent="0.3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38"/>
      <c r="R722" s="38"/>
      <c r="S722" s="39"/>
      <c r="T722" s="39"/>
      <c r="U722" s="39"/>
      <c r="V722" s="39"/>
      <c r="W722" s="39"/>
      <c r="X722" s="39"/>
      <c r="Y722" s="39"/>
      <c r="Z722" s="39"/>
    </row>
    <row r="723" spans="1:26" ht="15.75" thickBot="1" x14ac:dyDescent="0.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38"/>
      <c r="R723" s="38"/>
      <c r="S723" s="39"/>
      <c r="T723" s="39"/>
      <c r="U723" s="39"/>
      <c r="V723" s="39"/>
      <c r="W723" s="39"/>
      <c r="X723" s="39"/>
      <c r="Y723" s="39"/>
      <c r="Z723" s="39"/>
    </row>
    <row r="724" spans="1:26" ht="15.75" thickBot="1" x14ac:dyDescent="0.3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38"/>
      <c r="R724" s="38"/>
      <c r="S724" s="39"/>
      <c r="T724" s="39"/>
      <c r="U724" s="39"/>
      <c r="V724" s="39"/>
      <c r="W724" s="39"/>
      <c r="X724" s="39"/>
      <c r="Y724" s="39"/>
      <c r="Z724" s="39"/>
    </row>
    <row r="725" spans="1:26" ht="15.75" thickBot="1" x14ac:dyDescent="0.3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38"/>
      <c r="R725" s="38"/>
      <c r="S725" s="39"/>
      <c r="T725" s="39"/>
      <c r="U725" s="39"/>
      <c r="V725" s="39"/>
      <c r="W725" s="39"/>
      <c r="X725" s="39"/>
      <c r="Y725" s="39"/>
      <c r="Z725" s="39"/>
    </row>
    <row r="726" spans="1:26" ht="15.75" thickBot="1" x14ac:dyDescent="0.3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38"/>
      <c r="R726" s="38"/>
      <c r="S726" s="39"/>
      <c r="T726" s="39"/>
      <c r="U726" s="39"/>
      <c r="V726" s="39"/>
      <c r="W726" s="39"/>
      <c r="X726" s="39"/>
      <c r="Y726" s="39"/>
      <c r="Z726" s="39"/>
    </row>
    <row r="727" spans="1:26" ht="15.75" thickBot="1" x14ac:dyDescent="0.3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38"/>
      <c r="R727" s="38"/>
      <c r="S727" s="39"/>
      <c r="T727" s="39"/>
      <c r="U727" s="39"/>
      <c r="V727" s="39"/>
      <c r="W727" s="39"/>
      <c r="X727" s="39"/>
      <c r="Y727" s="39"/>
      <c r="Z727" s="39"/>
    </row>
    <row r="728" spans="1:26" ht="15.75" thickBot="1" x14ac:dyDescent="0.3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38"/>
      <c r="R728" s="38"/>
      <c r="S728" s="39"/>
      <c r="T728" s="39"/>
      <c r="U728" s="39"/>
      <c r="V728" s="39"/>
      <c r="W728" s="39"/>
      <c r="X728" s="39"/>
      <c r="Y728" s="39"/>
      <c r="Z728" s="39"/>
    </row>
    <row r="729" spans="1:26" ht="15.75" thickBot="1" x14ac:dyDescent="0.3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38"/>
      <c r="R729" s="38"/>
      <c r="S729" s="39"/>
      <c r="T729" s="39"/>
      <c r="U729" s="39"/>
      <c r="V729" s="39"/>
      <c r="W729" s="39"/>
      <c r="X729" s="39"/>
      <c r="Y729" s="39"/>
      <c r="Z729" s="39"/>
    </row>
    <row r="730" spans="1:26" ht="15.75" thickBot="1" x14ac:dyDescent="0.3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38"/>
      <c r="R730" s="38"/>
      <c r="S730" s="39"/>
      <c r="T730" s="39"/>
      <c r="U730" s="39"/>
      <c r="V730" s="39"/>
      <c r="W730" s="39"/>
      <c r="X730" s="39"/>
      <c r="Y730" s="39"/>
      <c r="Z730" s="39"/>
    </row>
    <row r="731" spans="1:26" ht="15.75" thickBot="1" x14ac:dyDescent="0.3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38"/>
      <c r="R731" s="38"/>
      <c r="S731" s="39"/>
      <c r="T731" s="39"/>
      <c r="U731" s="39"/>
      <c r="V731" s="39"/>
      <c r="W731" s="39"/>
      <c r="X731" s="39"/>
      <c r="Y731" s="39"/>
      <c r="Z731" s="39"/>
    </row>
    <row r="732" spans="1:26" ht="15.75" thickBot="1" x14ac:dyDescent="0.3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38"/>
      <c r="R732" s="38"/>
      <c r="S732" s="39"/>
      <c r="T732" s="39"/>
      <c r="U732" s="39"/>
      <c r="V732" s="39"/>
      <c r="W732" s="39"/>
      <c r="X732" s="39"/>
      <c r="Y732" s="39"/>
      <c r="Z732" s="39"/>
    </row>
    <row r="733" spans="1:26" ht="15.75" thickBot="1" x14ac:dyDescent="0.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38"/>
      <c r="R733" s="38"/>
      <c r="S733" s="39"/>
      <c r="T733" s="39"/>
      <c r="U733" s="39"/>
      <c r="V733" s="39"/>
      <c r="W733" s="39"/>
      <c r="X733" s="39"/>
      <c r="Y733" s="39"/>
      <c r="Z733" s="39"/>
    </row>
    <row r="734" spans="1:26" ht="15.75" thickBot="1" x14ac:dyDescent="0.3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38"/>
      <c r="R734" s="38"/>
      <c r="S734" s="39"/>
      <c r="T734" s="39"/>
      <c r="U734" s="39"/>
      <c r="V734" s="39"/>
      <c r="W734" s="39"/>
      <c r="X734" s="39"/>
      <c r="Y734" s="39"/>
      <c r="Z734" s="39"/>
    </row>
    <row r="735" spans="1:26" ht="15.75" thickBot="1" x14ac:dyDescent="0.3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38"/>
      <c r="R735" s="38"/>
      <c r="S735" s="39"/>
      <c r="T735" s="39"/>
      <c r="U735" s="39"/>
      <c r="V735" s="39"/>
      <c r="W735" s="39"/>
      <c r="X735" s="39"/>
      <c r="Y735" s="39"/>
      <c r="Z735" s="39"/>
    </row>
    <row r="736" spans="1:26" ht="15.75" thickBot="1" x14ac:dyDescent="0.3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38"/>
      <c r="R736" s="38"/>
      <c r="S736" s="39"/>
      <c r="T736" s="39"/>
      <c r="U736" s="39"/>
      <c r="V736" s="39"/>
      <c r="W736" s="39"/>
      <c r="X736" s="39"/>
      <c r="Y736" s="39"/>
      <c r="Z736" s="39"/>
    </row>
    <row r="737" spans="1:26" ht="15.75" thickBot="1" x14ac:dyDescent="0.3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38"/>
      <c r="R737" s="38"/>
      <c r="S737" s="39"/>
      <c r="T737" s="39"/>
      <c r="U737" s="39"/>
      <c r="V737" s="39"/>
      <c r="W737" s="39"/>
      <c r="X737" s="39"/>
      <c r="Y737" s="39"/>
      <c r="Z737" s="39"/>
    </row>
    <row r="738" spans="1:26" ht="15.75" thickBot="1" x14ac:dyDescent="0.3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38"/>
      <c r="R738" s="38"/>
      <c r="S738" s="39"/>
      <c r="T738" s="39"/>
      <c r="U738" s="39"/>
      <c r="V738" s="39"/>
      <c r="W738" s="39"/>
      <c r="X738" s="39"/>
      <c r="Y738" s="39"/>
      <c r="Z738" s="39"/>
    </row>
    <row r="739" spans="1:26" ht="15.75" thickBot="1" x14ac:dyDescent="0.3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38"/>
      <c r="R739" s="38"/>
      <c r="S739" s="39"/>
      <c r="T739" s="39"/>
      <c r="U739" s="39"/>
      <c r="V739" s="39"/>
      <c r="W739" s="39"/>
      <c r="X739" s="39"/>
      <c r="Y739" s="39"/>
      <c r="Z739" s="39"/>
    </row>
    <row r="740" spans="1:26" ht="15.75" thickBot="1" x14ac:dyDescent="0.3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38"/>
      <c r="R740" s="38"/>
      <c r="S740" s="39"/>
      <c r="T740" s="39"/>
      <c r="U740" s="39"/>
      <c r="V740" s="39"/>
      <c r="W740" s="39"/>
      <c r="X740" s="39"/>
      <c r="Y740" s="39"/>
      <c r="Z740" s="39"/>
    </row>
    <row r="741" spans="1:26" ht="15.75" thickBot="1" x14ac:dyDescent="0.3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38"/>
      <c r="R741" s="38"/>
      <c r="S741" s="39"/>
      <c r="T741" s="39"/>
      <c r="U741" s="39"/>
      <c r="V741" s="39"/>
      <c r="W741" s="39"/>
      <c r="X741" s="39"/>
      <c r="Y741" s="39"/>
      <c r="Z741" s="39"/>
    </row>
    <row r="742" spans="1:26" ht="15.75" thickBot="1" x14ac:dyDescent="0.3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38"/>
      <c r="R742" s="38"/>
      <c r="S742" s="39"/>
      <c r="T742" s="39"/>
      <c r="U742" s="39"/>
      <c r="V742" s="39"/>
      <c r="W742" s="39"/>
      <c r="X742" s="39"/>
      <c r="Y742" s="39"/>
      <c r="Z742" s="39"/>
    </row>
    <row r="743" spans="1:26" ht="15.75" thickBot="1" x14ac:dyDescent="0.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38"/>
      <c r="R743" s="38"/>
      <c r="S743" s="39"/>
      <c r="T743" s="39"/>
      <c r="U743" s="39"/>
      <c r="V743" s="39"/>
      <c r="W743" s="39"/>
      <c r="X743" s="39"/>
      <c r="Y743" s="39"/>
      <c r="Z743" s="39"/>
    </row>
    <row r="744" spans="1:26" ht="15.75" thickBot="1" x14ac:dyDescent="0.3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38"/>
      <c r="R744" s="38"/>
      <c r="S744" s="39"/>
      <c r="T744" s="39"/>
      <c r="U744" s="39"/>
      <c r="V744" s="39"/>
      <c r="W744" s="39"/>
      <c r="X744" s="39"/>
      <c r="Y744" s="39"/>
      <c r="Z744" s="39"/>
    </row>
    <row r="745" spans="1:26" ht="15.75" thickBot="1" x14ac:dyDescent="0.3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38"/>
      <c r="R745" s="38"/>
      <c r="S745" s="39"/>
      <c r="T745" s="39"/>
      <c r="U745" s="39"/>
      <c r="V745" s="39"/>
      <c r="W745" s="39"/>
      <c r="X745" s="39"/>
      <c r="Y745" s="39"/>
      <c r="Z745" s="39"/>
    </row>
    <row r="746" spans="1:26" ht="15.75" thickBot="1" x14ac:dyDescent="0.3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38"/>
      <c r="R746" s="38"/>
      <c r="S746" s="39"/>
      <c r="T746" s="39"/>
      <c r="U746" s="39"/>
      <c r="V746" s="39"/>
      <c r="W746" s="39"/>
      <c r="X746" s="39"/>
      <c r="Y746" s="39"/>
      <c r="Z746" s="39"/>
    </row>
    <row r="747" spans="1:26" ht="15.75" thickBot="1" x14ac:dyDescent="0.3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38"/>
      <c r="R747" s="38"/>
      <c r="S747" s="39"/>
      <c r="T747" s="39"/>
      <c r="U747" s="39"/>
      <c r="V747" s="39"/>
      <c r="W747" s="39"/>
      <c r="X747" s="39"/>
      <c r="Y747" s="39"/>
      <c r="Z747" s="39"/>
    </row>
    <row r="748" spans="1:26" ht="15.75" thickBot="1" x14ac:dyDescent="0.3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38"/>
      <c r="R748" s="38"/>
      <c r="S748" s="39"/>
      <c r="T748" s="39"/>
      <c r="U748" s="39"/>
      <c r="V748" s="39"/>
      <c r="W748" s="39"/>
      <c r="X748" s="39"/>
      <c r="Y748" s="39"/>
      <c r="Z748" s="39"/>
    </row>
    <row r="749" spans="1:26" ht="15.75" thickBot="1" x14ac:dyDescent="0.3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38"/>
      <c r="R749" s="38"/>
      <c r="S749" s="39"/>
      <c r="T749" s="39"/>
      <c r="U749" s="39"/>
      <c r="V749" s="39"/>
      <c r="W749" s="39"/>
      <c r="X749" s="39"/>
      <c r="Y749" s="39"/>
      <c r="Z749" s="39"/>
    </row>
    <row r="750" spans="1:26" ht="15.75" thickBot="1" x14ac:dyDescent="0.3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38"/>
      <c r="R750" s="38"/>
      <c r="S750" s="39"/>
      <c r="T750" s="39"/>
      <c r="U750" s="39"/>
      <c r="V750" s="39"/>
      <c r="W750" s="39"/>
      <c r="X750" s="39"/>
      <c r="Y750" s="39"/>
      <c r="Z750" s="39"/>
    </row>
    <row r="751" spans="1:26" ht="15.75" thickBot="1" x14ac:dyDescent="0.3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38"/>
      <c r="R751" s="38"/>
      <c r="S751" s="39"/>
      <c r="T751" s="39"/>
      <c r="U751" s="39"/>
      <c r="V751" s="39"/>
      <c r="W751" s="39"/>
      <c r="X751" s="39"/>
      <c r="Y751" s="39"/>
      <c r="Z751" s="39"/>
    </row>
    <row r="752" spans="1:26" ht="15.75" thickBot="1" x14ac:dyDescent="0.3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38"/>
      <c r="R752" s="38"/>
      <c r="S752" s="39"/>
      <c r="T752" s="39"/>
      <c r="U752" s="39"/>
      <c r="V752" s="39"/>
      <c r="W752" s="39"/>
      <c r="X752" s="39"/>
      <c r="Y752" s="39"/>
      <c r="Z752" s="39"/>
    </row>
    <row r="753" spans="1:26" ht="15.75" thickBot="1" x14ac:dyDescent="0.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38"/>
      <c r="R753" s="38"/>
      <c r="S753" s="39"/>
      <c r="T753" s="39"/>
      <c r="U753" s="39"/>
      <c r="V753" s="39"/>
      <c r="W753" s="39"/>
      <c r="X753" s="39"/>
      <c r="Y753" s="39"/>
      <c r="Z753" s="39"/>
    </row>
    <row r="754" spans="1:26" ht="15.75" thickBot="1" x14ac:dyDescent="0.3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38"/>
      <c r="R754" s="38"/>
      <c r="S754" s="39"/>
      <c r="T754" s="39"/>
      <c r="U754" s="39"/>
      <c r="V754" s="39"/>
      <c r="W754" s="39"/>
      <c r="X754" s="39"/>
      <c r="Y754" s="39"/>
      <c r="Z754" s="39"/>
    </row>
    <row r="755" spans="1:26" ht="15.75" thickBot="1" x14ac:dyDescent="0.3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38"/>
      <c r="R755" s="38"/>
      <c r="S755" s="39"/>
      <c r="T755" s="39"/>
      <c r="U755" s="39"/>
      <c r="V755" s="39"/>
      <c r="W755" s="39"/>
      <c r="X755" s="39"/>
      <c r="Y755" s="39"/>
      <c r="Z755" s="39"/>
    </row>
    <row r="756" spans="1:26" ht="15.75" thickBot="1" x14ac:dyDescent="0.3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38"/>
      <c r="R756" s="38"/>
      <c r="S756" s="39"/>
      <c r="T756" s="39"/>
      <c r="U756" s="39"/>
      <c r="V756" s="39"/>
      <c r="W756" s="39"/>
      <c r="X756" s="39"/>
      <c r="Y756" s="39"/>
      <c r="Z756" s="39"/>
    </row>
    <row r="757" spans="1:26" ht="15.75" thickBot="1" x14ac:dyDescent="0.3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38"/>
      <c r="R757" s="38"/>
      <c r="S757" s="39"/>
      <c r="T757" s="39"/>
      <c r="U757" s="39"/>
      <c r="V757" s="39"/>
      <c r="W757" s="39"/>
      <c r="X757" s="39"/>
      <c r="Y757" s="39"/>
      <c r="Z757" s="39"/>
    </row>
    <row r="758" spans="1:26" ht="15.75" thickBot="1" x14ac:dyDescent="0.3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38"/>
      <c r="R758" s="38"/>
      <c r="S758" s="39"/>
      <c r="T758" s="39"/>
      <c r="U758" s="39"/>
      <c r="V758" s="39"/>
      <c r="W758" s="39"/>
      <c r="X758" s="39"/>
      <c r="Y758" s="39"/>
      <c r="Z758" s="39"/>
    </row>
    <row r="759" spans="1:26" ht="15.75" thickBot="1" x14ac:dyDescent="0.3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38"/>
      <c r="R759" s="38"/>
      <c r="S759" s="39"/>
      <c r="T759" s="39"/>
      <c r="U759" s="39"/>
      <c r="V759" s="39"/>
      <c r="W759" s="39"/>
      <c r="X759" s="39"/>
      <c r="Y759" s="39"/>
      <c r="Z759" s="39"/>
    </row>
    <row r="760" spans="1:26" ht="15.75" thickBot="1" x14ac:dyDescent="0.3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38"/>
      <c r="R760" s="38"/>
      <c r="S760" s="39"/>
      <c r="T760" s="39"/>
      <c r="U760" s="39"/>
      <c r="V760" s="39"/>
      <c r="W760" s="39"/>
      <c r="X760" s="39"/>
      <c r="Y760" s="39"/>
      <c r="Z760" s="39"/>
    </row>
    <row r="761" spans="1:26" ht="15.75" thickBot="1" x14ac:dyDescent="0.3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38"/>
      <c r="R761" s="38"/>
      <c r="S761" s="39"/>
      <c r="T761" s="39"/>
      <c r="U761" s="39"/>
      <c r="V761" s="39"/>
      <c r="W761" s="39"/>
      <c r="X761" s="39"/>
      <c r="Y761" s="39"/>
      <c r="Z761" s="39"/>
    </row>
    <row r="762" spans="1:26" ht="15.75" thickBot="1" x14ac:dyDescent="0.3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38"/>
      <c r="R762" s="38"/>
      <c r="S762" s="39"/>
      <c r="T762" s="39"/>
      <c r="U762" s="39"/>
      <c r="V762" s="39"/>
      <c r="W762" s="39"/>
      <c r="X762" s="39"/>
      <c r="Y762" s="39"/>
      <c r="Z762" s="39"/>
    </row>
    <row r="763" spans="1:26" ht="15.75" thickBot="1" x14ac:dyDescent="0.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38"/>
      <c r="R763" s="38"/>
      <c r="S763" s="39"/>
      <c r="T763" s="39"/>
      <c r="U763" s="39"/>
      <c r="V763" s="39"/>
      <c r="W763" s="39"/>
      <c r="X763" s="39"/>
      <c r="Y763" s="39"/>
      <c r="Z763" s="39"/>
    </row>
    <row r="764" spans="1:26" ht="15.75" thickBot="1" x14ac:dyDescent="0.3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38"/>
      <c r="R764" s="38"/>
      <c r="S764" s="39"/>
      <c r="T764" s="39"/>
      <c r="U764" s="39"/>
      <c r="V764" s="39"/>
      <c r="W764" s="39"/>
      <c r="X764" s="39"/>
      <c r="Y764" s="39"/>
      <c r="Z764" s="39"/>
    </row>
    <row r="765" spans="1:26" ht="15.75" thickBot="1" x14ac:dyDescent="0.3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38"/>
      <c r="R765" s="38"/>
      <c r="S765" s="39"/>
      <c r="T765" s="39"/>
      <c r="U765" s="39"/>
      <c r="V765" s="39"/>
      <c r="W765" s="39"/>
      <c r="X765" s="39"/>
      <c r="Y765" s="39"/>
      <c r="Z765" s="39"/>
    </row>
    <row r="766" spans="1:26" ht="15.75" thickBot="1" x14ac:dyDescent="0.3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38"/>
      <c r="R766" s="38"/>
      <c r="S766" s="39"/>
      <c r="T766" s="39"/>
      <c r="U766" s="39"/>
      <c r="V766" s="39"/>
      <c r="W766" s="39"/>
      <c r="X766" s="39"/>
      <c r="Y766" s="39"/>
      <c r="Z766" s="39"/>
    </row>
    <row r="767" spans="1:26" ht="15.75" thickBot="1" x14ac:dyDescent="0.3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38"/>
      <c r="R767" s="38"/>
      <c r="S767" s="39"/>
      <c r="T767" s="39"/>
      <c r="U767" s="39"/>
      <c r="V767" s="39"/>
      <c r="W767" s="39"/>
      <c r="X767" s="39"/>
      <c r="Y767" s="39"/>
      <c r="Z767" s="39"/>
    </row>
    <row r="768" spans="1:26" ht="15.75" thickBot="1" x14ac:dyDescent="0.3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38"/>
      <c r="R768" s="38"/>
      <c r="S768" s="39"/>
      <c r="T768" s="39"/>
      <c r="U768" s="39"/>
      <c r="V768" s="39"/>
      <c r="W768" s="39"/>
      <c r="X768" s="39"/>
      <c r="Y768" s="39"/>
      <c r="Z768" s="39"/>
    </row>
    <row r="769" spans="1:26" ht="15.75" thickBot="1" x14ac:dyDescent="0.3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38"/>
      <c r="R769" s="38"/>
      <c r="S769" s="39"/>
      <c r="T769" s="39"/>
      <c r="U769" s="39"/>
      <c r="V769" s="39"/>
      <c r="W769" s="39"/>
      <c r="X769" s="39"/>
      <c r="Y769" s="39"/>
      <c r="Z769" s="39"/>
    </row>
    <row r="770" spans="1:26" ht="15.75" thickBot="1" x14ac:dyDescent="0.3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38"/>
      <c r="R770" s="38"/>
      <c r="S770" s="39"/>
      <c r="T770" s="39"/>
      <c r="U770" s="39"/>
      <c r="V770" s="39"/>
      <c r="W770" s="39"/>
      <c r="X770" s="39"/>
      <c r="Y770" s="39"/>
      <c r="Z770" s="39"/>
    </row>
    <row r="771" spans="1:26" ht="15.75" thickBot="1" x14ac:dyDescent="0.3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38"/>
      <c r="R771" s="38"/>
      <c r="S771" s="39"/>
      <c r="T771" s="39"/>
      <c r="U771" s="39"/>
      <c r="V771" s="39"/>
      <c r="W771" s="39"/>
      <c r="X771" s="39"/>
      <c r="Y771" s="39"/>
      <c r="Z771" s="39"/>
    </row>
    <row r="772" spans="1:26" ht="15.75" thickBot="1" x14ac:dyDescent="0.3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38"/>
      <c r="R772" s="38"/>
      <c r="S772" s="39"/>
      <c r="T772" s="39"/>
      <c r="U772" s="39"/>
      <c r="V772" s="39"/>
      <c r="W772" s="39"/>
      <c r="X772" s="39"/>
      <c r="Y772" s="39"/>
      <c r="Z772" s="39"/>
    </row>
    <row r="773" spans="1:26" ht="15.75" thickBot="1" x14ac:dyDescent="0.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38"/>
      <c r="R773" s="38"/>
      <c r="S773" s="39"/>
      <c r="T773" s="39"/>
      <c r="U773" s="39"/>
      <c r="V773" s="39"/>
      <c r="W773" s="39"/>
      <c r="X773" s="39"/>
      <c r="Y773" s="39"/>
      <c r="Z773" s="39"/>
    </row>
    <row r="774" spans="1:26" ht="15.75" thickBot="1" x14ac:dyDescent="0.3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38"/>
      <c r="R774" s="38"/>
      <c r="S774" s="39"/>
      <c r="T774" s="39"/>
      <c r="U774" s="39"/>
      <c r="V774" s="39"/>
      <c r="W774" s="39"/>
      <c r="X774" s="39"/>
      <c r="Y774" s="39"/>
      <c r="Z774" s="39"/>
    </row>
    <row r="775" spans="1:26" ht="15.75" thickBot="1" x14ac:dyDescent="0.3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38"/>
      <c r="R775" s="38"/>
      <c r="S775" s="39"/>
      <c r="T775" s="39"/>
      <c r="U775" s="39"/>
      <c r="V775" s="39"/>
      <c r="W775" s="39"/>
      <c r="X775" s="39"/>
      <c r="Y775" s="39"/>
      <c r="Z775" s="39"/>
    </row>
    <row r="776" spans="1:26" ht="15.75" thickBot="1" x14ac:dyDescent="0.3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38"/>
      <c r="R776" s="38"/>
      <c r="S776" s="39"/>
      <c r="T776" s="39"/>
      <c r="U776" s="39"/>
      <c r="V776" s="39"/>
      <c r="W776" s="39"/>
      <c r="X776" s="39"/>
      <c r="Y776" s="39"/>
      <c r="Z776" s="39"/>
    </row>
    <row r="777" spans="1:26" ht="15.75" thickBot="1" x14ac:dyDescent="0.3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38"/>
      <c r="R777" s="38"/>
      <c r="S777" s="39"/>
      <c r="T777" s="39"/>
      <c r="U777" s="39"/>
      <c r="V777" s="39"/>
      <c r="W777" s="39"/>
      <c r="X777" s="39"/>
      <c r="Y777" s="39"/>
      <c r="Z777" s="39"/>
    </row>
    <row r="778" spans="1:26" ht="15.75" thickBot="1" x14ac:dyDescent="0.3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38"/>
      <c r="R778" s="38"/>
      <c r="S778" s="39"/>
      <c r="T778" s="39"/>
      <c r="U778" s="39"/>
      <c r="V778" s="39"/>
      <c r="W778" s="39"/>
      <c r="X778" s="39"/>
      <c r="Y778" s="39"/>
      <c r="Z778" s="39"/>
    </row>
    <row r="779" spans="1:26" ht="15.75" thickBot="1" x14ac:dyDescent="0.3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38"/>
      <c r="R779" s="38"/>
      <c r="S779" s="39"/>
      <c r="T779" s="39"/>
      <c r="U779" s="39"/>
      <c r="V779" s="39"/>
      <c r="W779" s="39"/>
      <c r="X779" s="39"/>
      <c r="Y779" s="39"/>
      <c r="Z779" s="39"/>
    </row>
    <row r="780" spans="1:26" ht="15.75" thickBot="1" x14ac:dyDescent="0.3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38"/>
      <c r="R780" s="38"/>
      <c r="S780" s="39"/>
      <c r="T780" s="39"/>
      <c r="U780" s="39"/>
      <c r="V780" s="39"/>
      <c r="W780" s="39"/>
      <c r="X780" s="39"/>
      <c r="Y780" s="39"/>
      <c r="Z780" s="39"/>
    </row>
    <row r="781" spans="1:26" ht="15.75" thickBot="1" x14ac:dyDescent="0.3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38"/>
      <c r="R781" s="38"/>
      <c r="S781" s="39"/>
      <c r="T781" s="39"/>
      <c r="U781" s="39"/>
      <c r="V781" s="39"/>
      <c r="W781" s="39"/>
      <c r="X781" s="39"/>
      <c r="Y781" s="39"/>
      <c r="Z781" s="39"/>
    </row>
    <row r="782" spans="1:26" ht="15.75" thickBot="1" x14ac:dyDescent="0.3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38"/>
      <c r="R782" s="38"/>
      <c r="S782" s="39"/>
      <c r="T782" s="39"/>
      <c r="U782" s="39"/>
      <c r="V782" s="39"/>
      <c r="W782" s="39"/>
      <c r="X782" s="39"/>
      <c r="Y782" s="39"/>
      <c r="Z782" s="39"/>
    </row>
    <row r="783" spans="1:26" ht="15.75" thickBot="1" x14ac:dyDescent="0.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38"/>
      <c r="R783" s="38"/>
      <c r="S783" s="39"/>
      <c r="T783" s="39"/>
      <c r="U783" s="39"/>
      <c r="V783" s="39"/>
      <c r="W783" s="39"/>
      <c r="X783" s="39"/>
      <c r="Y783" s="39"/>
      <c r="Z783" s="39"/>
    </row>
    <row r="784" spans="1:26" ht="15.75" thickBot="1" x14ac:dyDescent="0.3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38"/>
      <c r="R784" s="38"/>
      <c r="S784" s="39"/>
      <c r="T784" s="39"/>
      <c r="U784" s="39"/>
      <c r="V784" s="39"/>
      <c r="W784" s="39"/>
      <c r="X784" s="39"/>
      <c r="Y784" s="39"/>
      <c r="Z784" s="39"/>
    </row>
    <row r="785" spans="1:26" ht="15.75" thickBot="1" x14ac:dyDescent="0.3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38"/>
      <c r="R785" s="38"/>
      <c r="S785" s="39"/>
      <c r="T785" s="39"/>
      <c r="U785" s="39"/>
      <c r="V785" s="39"/>
      <c r="W785" s="39"/>
      <c r="X785" s="39"/>
      <c r="Y785" s="39"/>
      <c r="Z785" s="39"/>
    </row>
    <row r="786" spans="1:26" ht="15.75" thickBot="1" x14ac:dyDescent="0.3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38"/>
      <c r="R786" s="38"/>
      <c r="S786" s="39"/>
      <c r="T786" s="39"/>
      <c r="U786" s="39"/>
      <c r="V786" s="39"/>
      <c r="W786" s="39"/>
      <c r="X786" s="39"/>
      <c r="Y786" s="39"/>
      <c r="Z786" s="39"/>
    </row>
    <row r="787" spans="1:26" ht="15.75" thickBot="1" x14ac:dyDescent="0.3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38"/>
      <c r="R787" s="38"/>
      <c r="S787" s="39"/>
      <c r="T787" s="39"/>
      <c r="U787" s="39"/>
      <c r="V787" s="39"/>
      <c r="W787" s="39"/>
      <c r="X787" s="39"/>
      <c r="Y787" s="39"/>
      <c r="Z787" s="39"/>
    </row>
    <row r="788" spans="1:26" ht="15.75" thickBot="1" x14ac:dyDescent="0.3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38"/>
      <c r="R788" s="38"/>
      <c r="S788" s="39"/>
      <c r="T788" s="39"/>
      <c r="U788" s="39"/>
      <c r="V788" s="39"/>
      <c r="W788" s="39"/>
      <c r="X788" s="39"/>
      <c r="Y788" s="39"/>
      <c r="Z788" s="39"/>
    </row>
    <row r="789" spans="1:26" ht="15.75" thickBot="1" x14ac:dyDescent="0.3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38"/>
      <c r="R789" s="38"/>
      <c r="S789" s="39"/>
      <c r="T789" s="39"/>
      <c r="U789" s="39"/>
      <c r="V789" s="39"/>
      <c r="W789" s="39"/>
      <c r="X789" s="39"/>
      <c r="Y789" s="39"/>
      <c r="Z789" s="39"/>
    </row>
    <row r="790" spans="1:26" ht="15.75" thickBot="1" x14ac:dyDescent="0.3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38"/>
      <c r="R790" s="38"/>
      <c r="S790" s="39"/>
      <c r="T790" s="39"/>
      <c r="U790" s="39"/>
      <c r="V790" s="39"/>
      <c r="W790" s="39"/>
      <c r="X790" s="39"/>
      <c r="Y790" s="39"/>
      <c r="Z790" s="39"/>
    </row>
    <row r="791" spans="1:26" ht="15.75" thickBot="1" x14ac:dyDescent="0.3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38"/>
      <c r="R791" s="38"/>
      <c r="S791" s="39"/>
      <c r="T791" s="39"/>
      <c r="U791" s="39"/>
      <c r="V791" s="39"/>
      <c r="W791" s="39"/>
      <c r="X791" s="39"/>
      <c r="Y791" s="39"/>
      <c r="Z791" s="39"/>
    </row>
    <row r="792" spans="1:26" ht="15.75" thickBot="1" x14ac:dyDescent="0.3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38"/>
      <c r="R792" s="38"/>
      <c r="S792" s="39"/>
      <c r="T792" s="39"/>
      <c r="U792" s="39"/>
      <c r="V792" s="39"/>
      <c r="W792" s="39"/>
      <c r="X792" s="39"/>
      <c r="Y792" s="39"/>
      <c r="Z792" s="39"/>
    </row>
    <row r="793" spans="1:26" ht="15.75" thickBot="1" x14ac:dyDescent="0.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38"/>
      <c r="R793" s="38"/>
      <c r="S793" s="39"/>
      <c r="T793" s="39"/>
      <c r="U793" s="39"/>
      <c r="V793" s="39"/>
      <c r="W793" s="39"/>
      <c r="X793" s="39"/>
      <c r="Y793" s="39"/>
      <c r="Z793" s="39"/>
    </row>
    <row r="794" spans="1:26" ht="15.75" thickBot="1" x14ac:dyDescent="0.3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38"/>
      <c r="R794" s="38"/>
      <c r="S794" s="39"/>
      <c r="T794" s="39"/>
      <c r="U794" s="39"/>
      <c r="V794" s="39"/>
      <c r="W794" s="39"/>
      <c r="X794" s="39"/>
      <c r="Y794" s="39"/>
      <c r="Z794" s="39"/>
    </row>
    <row r="795" spans="1:26" ht="15.75" thickBot="1" x14ac:dyDescent="0.3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38"/>
      <c r="R795" s="38"/>
      <c r="S795" s="39"/>
      <c r="T795" s="39"/>
      <c r="U795" s="39"/>
      <c r="V795" s="39"/>
      <c r="W795" s="39"/>
      <c r="X795" s="39"/>
      <c r="Y795" s="39"/>
      <c r="Z795" s="39"/>
    </row>
    <row r="796" spans="1:26" ht="15.75" thickBot="1" x14ac:dyDescent="0.3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38"/>
      <c r="R796" s="38"/>
      <c r="S796" s="39"/>
      <c r="T796" s="39"/>
      <c r="U796" s="39"/>
      <c r="V796" s="39"/>
      <c r="W796" s="39"/>
      <c r="X796" s="39"/>
      <c r="Y796" s="39"/>
      <c r="Z796" s="39"/>
    </row>
    <row r="797" spans="1:26" ht="15.75" thickBot="1" x14ac:dyDescent="0.3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38"/>
      <c r="R797" s="38"/>
      <c r="S797" s="39"/>
      <c r="T797" s="39"/>
      <c r="U797" s="39"/>
      <c r="V797" s="39"/>
      <c r="W797" s="39"/>
      <c r="X797" s="39"/>
      <c r="Y797" s="39"/>
      <c r="Z797" s="39"/>
    </row>
    <row r="798" spans="1:26" ht="15.75" thickBot="1" x14ac:dyDescent="0.3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38"/>
      <c r="R798" s="38"/>
      <c r="S798" s="39"/>
      <c r="T798" s="39"/>
      <c r="U798" s="39"/>
      <c r="V798" s="39"/>
      <c r="W798" s="39"/>
      <c r="X798" s="39"/>
      <c r="Y798" s="39"/>
      <c r="Z798" s="39"/>
    </row>
    <row r="799" spans="1:26" ht="15.75" thickBot="1" x14ac:dyDescent="0.3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38"/>
      <c r="R799" s="38"/>
      <c r="S799" s="39"/>
      <c r="T799" s="39"/>
      <c r="U799" s="39"/>
      <c r="V799" s="39"/>
      <c r="W799" s="39"/>
      <c r="X799" s="39"/>
      <c r="Y799" s="39"/>
      <c r="Z799" s="39"/>
    </row>
    <row r="800" spans="1:26" ht="15.75" thickBot="1" x14ac:dyDescent="0.3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38"/>
      <c r="R800" s="38"/>
      <c r="S800" s="39"/>
      <c r="T800" s="39"/>
      <c r="U800" s="39"/>
      <c r="V800" s="39"/>
      <c r="W800" s="39"/>
      <c r="X800" s="39"/>
      <c r="Y800" s="39"/>
      <c r="Z800" s="39"/>
    </row>
    <row r="801" spans="1:26" ht="15.75" thickBot="1" x14ac:dyDescent="0.3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38"/>
      <c r="R801" s="38"/>
      <c r="S801" s="39"/>
      <c r="T801" s="39"/>
      <c r="U801" s="39"/>
      <c r="V801" s="39"/>
      <c r="W801" s="39"/>
      <c r="X801" s="39"/>
      <c r="Y801" s="39"/>
      <c r="Z801" s="39"/>
    </row>
    <row r="802" spans="1:26" ht="15.75" thickBot="1" x14ac:dyDescent="0.3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38"/>
      <c r="R802" s="38"/>
      <c r="S802" s="39"/>
      <c r="T802" s="39"/>
      <c r="U802" s="39"/>
      <c r="V802" s="39"/>
      <c r="W802" s="39"/>
      <c r="X802" s="39"/>
      <c r="Y802" s="39"/>
      <c r="Z802" s="39"/>
    </row>
    <row r="803" spans="1:26" ht="15.75" thickBot="1" x14ac:dyDescent="0.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38"/>
      <c r="R803" s="38"/>
      <c r="S803" s="39"/>
      <c r="T803" s="39"/>
      <c r="U803" s="39"/>
      <c r="V803" s="39"/>
      <c r="W803" s="39"/>
      <c r="X803" s="39"/>
      <c r="Y803" s="39"/>
      <c r="Z803" s="39"/>
    </row>
    <row r="804" spans="1:26" ht="15.75" thickBot="1" x14ac:dyDescent="0.3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38"/>
      <c r="R804" s="38"/>
      <c r="S804" s="39"/>
      <c r="T804" s="39"/>
      <c r="U804" s="39"/>
      <c r="V804" s="39"/>
      <c r="W804" s="39"/>
      <c r="X804" s="39"/>
      <c r="Y804" s="39"/>
      <c r="Z804" s="39"/>
    </row>
    <row r="805" spans="1:26" ht="15.75" thickBot="1" x14ac:dyDescent="0.3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38"/>
      <c r="R805" s="38"/>
      <c r="S805" s="39"/>
      <c r="T805" s="39"/>
      <c r="U805" s="39"/>
      <c r="V805" s="39"/>
      <c r="W805" s="39"/>
      <c r="X805" s="39"/>
      <c r="Y805" s="39"/>
      <c r="Z805" s="39"/>
    </row>
    <row r="806" spans="1:26" ht="15.75" thickBot="1" x14ac:dyDescent="0.3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38"/>
      <c r="R806" s="38"/>
      <c r="S806" s="39"/>
      <c r="T806" s="39"/>
      <c r="U806" s="39"/>
      <c r="V806" s="39"/>
      <c r="W806" s="39"/>
      <c r="X806" s="39"/>
      <c r="Y806" s="39"/>
      <c r="Z806" s="39"/>
    </row>
    <row r="807" spans="1:26" ht="15.75" thickBot="1" x14ac:dyDescent="0.3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38"/>
      <c r="R807" s="38"/>
      <c r="S807" s="39"/>
      <c r="T807" s="39"/>
      <c r="U807" s="39"/>
      <c r="V807" s="39"/>
      <c r="W807" s="39"/>
      <c r="X807" s="39"/>
      <c r="Y807" s="39"/>
      <c r="Z807" s="39"/>
    </row>
    <row r="808" spans="1:26" ht="15.75" thickBot="1" x14ac:dyDescent="0.3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38"/>
      <c r="R808" s="38"/>
      <c r="S808" s="39"/>
      <c r="T808" s="39"/>
      <c r="U808" s="39"/>
      <c r="V808" s="39"/>
      <c r="W808" s="39"/>
      <c r="X808" s="39"/>
      <c r="Y808" s="39"/>
      <c r="Z808" s="39"/>
    </row>
    <row r="809" spans="1:26" ht="15.75" thickBot="1" x14ac:dyDescent="0.3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38"/>
      <c r="R809" s="38"/>
      <c r="S809" s="39"/>
      <c r="T809" s="39"/>
      <c r="U809" s="39"/>
      <c r="V809" s="39"/>
      <c r="W809" s="39"/>
      <c r="X809" s="39"/>
      <c r="Y809" s="39"/>
      <c r="Z809" s="39"/>
    </row>
    <row r="810" spans="1:26" ht="15.75" thickBot="1" x14ac:dyDescent="0.3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38"/>
      <c r="R810" s="38"/>
      <c r="S810" s="39"/>
      <c r="T810" s="39"/>
      <c r="U810" s="39"/>
      <c r="V810" s="39"/>
      <c r="W810" s="39"/>
      <c r="X810" s="39"/>
      <c r="Y810" s="39"/>
      <c r="Z810" s="39"/>
    </row>
    <row r="811" spans="1:26" ht="15.75" thickBot="1" x14ac:dyDescent="0.3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38"/>
      <c r="R811" s="38"/>
      <c r="S811" s="39"/>
      <c r="T811" s="39"/>
      <c r="U811" s="39"/>
      <c r="V811" s="39"/>
      <c r="W811" s="39"/>
      <c r="X811" s="39"/>
      <c r="Y811" s="39"/>
      <c r="Z811" s="39"/>
    </row>
    <row r="812" spans="1:26" ht="15.75" thickBot="1" x14ac:dyDescent="0.3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38"/>
      <c r="R812" s="38"/>
      <c r="S812" s="39"/>
      <c r="T812" s="39"/>
      <c r="U812" s="39"/>
      <c r="V812" s="39"/>
      <c r="W812" s="39"/>
      <c r="X812" s="39"/>
      <c r="Y812" s="39"/>
      <c r="Z812" s="39"/>
    </row>
    <row r="813" spans="1:26" ht="15.75" thickBot="1" x14ac:dyDescent="0.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38"/>
      <c r="R813" s="38"/>
      <c r="S813" s="39"/>
      <c r="T813" s="39"/>
      <c r="U813" s="39"/>
      <c r="V813" s="39"/>
      <c r="W813" s="39"/>
      <c r="X813" s="39"/>
      <c r="Y813" s="39"/>
      <c r="Z813" s="39"/>
    </row>
    <row r="814" spans="1:26" ht="15.75" thickBot="1" x14ac:dyDescent="0.3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38"/>
      <c r="R814" s="38"/>
      <c r="S814" s="39"/>
      <c r="T814" s="39"/>
      <c r="U814" s="39"/>
      <c r="V814" s="39"/>
      <c r="W814" s="39"/>
      <c r="X814" s="39"/>
      <c r="Y814" s="39"/>
      <c r="Z814" s="39"/>
    </row>
    <row r="815" spans="1:26" ht="15.75" thickBot="1" x14ac:dyDescent="0.3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38"/>
      <c r="R815" s="38"/>
      <c r="S815" s="39"/>
      <c r="T815" s="39"/>
      <c r="U815" s="39"/>
      <c r="V815" s="39"/>
      <c r="W815" s="39"/>
      <c r="X815" s="39"/>
      <c r="Y815" s="39"/>
      <c r="Z815" s="39"/>
    </row>
    <row r="816" spans="1:26" ht="15.75" thickBot="1" x14ac:dyDescent="0.3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38"/>
      <c r="R816" s="38"/>
      <c r="S816" s="39"/>
      <c r="T816" s="39"/>
      <c r="U816" s="39"/>
      <c r="V816" s="39"/>
      <c r="W816" s="39"/>
      <c r="X816" s="39"/>
      <c r="Y816" s="39"/>
      <c r="Z816" s="39"/>
    </row>
    <row r="817" spans="1:26" ht="15.75" thickBot="1" x14ac:dyDescent="0.3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38"/>
      <c r="R817" s="38"/>
      <c r="S817" s="39"/>
      <c r="T817" s="39"/>
      <c r="U817" s="39"/>
      <c r="V817" s="39"/>
      <c r="W817" s="39"/>
      <c r="X817" s="39"/>
      <c r="Y817" s="39"/>
      <c r="Z817" s="39"/>
    </row>
    <row r="818" spans="1:26" ht="15.75" thickBot="1" x14ac:dyDescent="0.3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38"/>
      <c r="R818" s="38"/>
      <c r="S818" s="39"/>
      <c r="T818" s="39"/>
      <c r="U818" s="39"/>
      <c r="V818" s="39"/>
      <c r="W818" s="39"/>
      <c r="X818" s="39"/>
      <c r="Y818" s="39"/>
      <c r="Z818" s="39"/>
    </row>
    <row r="819" spans="1:26" ht="15.75" thickBot="1" x14ac:dyDescent="0.3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38"/>
      <c r="R819" s="38"/>
      <c r="S819" s="39"/>
      <c r="T819" s="39"/>
      <c r="U819" s="39"/>
      <c r="V819" s="39"/>
      <c r="W819" s="39"/>
      <c r="X819" s="39"/>
      <c r="Y819" s="39"/>
      <c r="Z819" s="39"/>
    </row>
    <row r="820" spans="1:26" ht="15.75" thickBot="1" x14ac:dyDescent="0.3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38"/>
      <c r="R820" s="38"/>
      <c r="S820" s="39"/>
      <c r="T820" s="39"/>
      <c r="U820" s="39"/>
      <c r="V820" s="39"/>
      <c r="W820" s="39"/>
      <c r="X820" s="39"/>
      <c r="Y820" s="39"/>
      <c r="Z820" s="39"/>
    </row>
    <row r="821" spans="1:26" ht="15.75" thickBot="1" x14ac:dyDescent="0.3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38"/>
      <c r="R821" s="38"/>
      <c r="S821" s="39"/>
      <c r="T821" s="39"/>
      <c r="U821" s="39"/>
      <c r="V821" s="39"/>
      <c r="W821" s="39"/>
      <c r="X821" s="39"/>
      <c r="Y821" s="39"/>
      <c r="Z821" s="39"/>
    </row>
    <row r="822" spans="1:26" ht="15.75" thickBot="1" x14ac:dyDescent="0.3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38"/>
      <c r="R822" s="38"/>
      <c r="S822" s="39"/>
      <c r="T822" s="39"/>
      <c r="U822" s="39"/>
      <c r="V822" s="39"/>
      <c r="W822" s="39"/>
      <c r="X822" s="39"/>
      <c r="Y822" s="39"/>
      <c r="Z822" s="39"/>
    </row>
    <row r="823" spans="1:26" ht="15.75" thickBot="1" x14ac:dyDescent="0.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38"/>
      <c r="R823" s="38"/>
      <c r="S823" s="39"/>
      <c r="T823" s="39"/>
      <c r="U823" s="39"/>
      <c r="V823" s="39"/>
      <c r="W823" s="39"/>
      <c r="X823" s="39"/>
      <c r="Y823" s="39"/>
      <c r="Z823" s="39"/>
    </row>
    <row r="824" spans="1:26" ht="15.75" thickBot="1" x14ac:dyDescent="0.3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38"/>
      <c r="R824" s="38"/>
      <c r="S824" s="39"/>
      <c r="T824" s="39"/>
      <c r="U824" s="39"/>
      <c r="V824" s="39"/>
      <c r="W824" s="39"/>
      <c r="X824" s="39"/>
      <c r="Y824" s="39"/>
      <c r="Z824" s="39"/>
    </row>
    <row r="825" spans="1:26" ht="15.75" thickBot="1" x14ac:dyDescent="0.3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38"/>
      <c r="R825" s="38"/>
      <c r="S825" s="39"/>
      <c r="T825" s="39"/>
      <c r="U825" s="39"/>
      <c r="V825" s="39"/>
      <c r="W825" s="39"/>
      <c r="X825" s="39"/>
      <c r="Y825" s="39"/>
      <c r="Z825" s="39"/>
    </row>
    <row r="826" spans="1:26" ht="15.75" thickBot="1" x14ac:dyDescent="0.3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38"/>
      <c r="R826" s="38"/>
      <c r="S826" s="39"/>
      <c r="T826" s="39"/>
      <c r="U826" s="39"/>
      <c r="V826" s="39"/>
      <c r="W826" s="39"/>
      <c r="X826" s="39"/>
      <c r="Y826" s="39"/>
      <c r="Z826" s="39"/>
    </row>
    <row r="827" spans="1:26" ht="15.75" thickBot="1" x14ac:dyDescent="0.3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38"/>
      <c r="R827" s="38"/>
      <c r="S827" s="39"/>
      <c r="T827" s="39"/>
      <c r="U827" s="39"/>
      <c r="V827" s="39"/>
      <c r="W827" s="39"/>
      <c r="X827" s="39"/>
      <c r="Y827" s="39"/>
      <c r="Z827" s="39"/>
    </row>
    <row r="828" spans="1:26" ht="15.75" thickBot="1" x14ac:dyDescent="0.3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38"/>
      <c r="R828" s="38"/>
      <c r="S828" s="39"/>
      <c r="T828" s="39"/>
      <c r="U828" s="39"/>
      <c r="V828" s="39"/>
      <c r="W828" s="39"/>
      <c r="X828" s="39"/>
      <c r="Y828" s="39"/>
      <c r="Z828" s="39"/>
    </row>
    <row r="829" spans="1:26" ht="15.75" thickBot="1" x14ac:dyDescent="0.3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38"/>
      <c r="R829" s="38"/>
      <c r="S829" s="39"/>
      <c r="T829" s="39"/>
      <c r="U829" s="39"/>
      <c r="V829" s="39"/>
      <c r="W829" s="39"/>
      <c r="X829" s="39"/>
      <c r="Y829" s="39"/>
      <c r="Z829" s="39"/>
    </row>
    <row r="830" spans="1:26" ht="15.75" thickBot="1" x14ac:dyDescent="0.3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38"/>
      <c r="R830" s="38"/>
      <c r="S830" s="39"/>
      <c r="T830" s="39"/>
      <c r="U830" s="39"/>
      <c r="V830" s="39"/>
      <c r="W830" s="39"/>
      <c r="X830" s="39"/>
      <c r="Y830" s="39"/>
      <c r="Z830" s="39"/>
    </row>
    <row r="831" spans="1:26" ht="15.75" thickBot="1" x14ac:dyDescent="0.3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38"/>
      <c r="R831" s="38"/>
      <c r="S831" s="39"/>
      <c r="T831" s="39"/>
      <c r="U831" s="39"/>
      <c r="V831" s="39"/>
      <c r="W831" s="39"/>
      <c r="X831" s="39"/>
      <c r="Y831" s="39"/>
      <c r="Z831" s="39"/>
    </row>
    <row r="832" spans="1:26" ht="15.75" thickBot="1" x14ac:dyDescent="0.3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38"/>
      <c r="R832" s="38"/>
      <c r="S832" s="39"/>
      <c r="T832" s="39"/>
      <c r="U832" s="39"/>
      <c r="V832" s="39"/>
      <c r="W832" s="39"/>
      <c r="X832" s="39"/>
      <c r="Y832" s="39"/>
      <c r="Z832" s="39"/>
    </row>
    <row r="833" spans="1:26" ht="15.75" thickBot="1" x14ac:dyDescent="0.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38"/>
      <c r="R833" s="38"/>
      <c r="S833" s="39"/>
      <c r="T833" s="39"/>
      <c r="U833" s="39"/>
      <c r="V833" s="39"/>
      <c r="W833" s="39"/>
      <c r="X833" s="39"/>
      <c r="Y833" s="39"/>
      <c r="Z833" s="39"/>
    </row>
    <row r="834" spans="1:26" ht="15.75" thickBot="1" x14ac:dyDescent="0.3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38"/>
      <c r="R834" s="38"/>
      <c r="S834" s="39"/>
      <c r="T834" s="39"/>
      <c r="U834" s="39"/>
      <c r="V834" s="39"/>
      <c r="W834" s="39"/>
      <c r="X834" s="39"/>
      <c r="Y834" s="39"/>
      <c r="Z834" s="39"/>
    </row>
    <row r="835" spans="1:26" ht="15.75" thickBot="1" x14ac:dyDescent="0.3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38"/>
      <c r="R835" s="38"/>
      <c r="S835" s="39"/>
      <c r="T835" s="39"/>
      <c r="U835" s="39"/>
      <c r="V835" s="39"/>
      <c r="W835" s="39"/>
      <c r="X835" s="39"/>
      <c r="Y835" s="39"/>
      <c r="Z835" s="39"/>
    </row>
    <row r="836" spans="1:26" ht="15.75" thickBot="1" x14ac:dyDescent="0.3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38"/>
      <c r="R836" s="38"/>
      <c r="S836" s="39"/>
      <c r="T836" s="39"/>
      <c r="U836" s="39"/>
      <c r="V836" s="39"/>
      <c r="W836" s="39"/>
      <c r="X836" s="39"/>
      <c r="Y836" s="39"/>
      <c r="Z836" s="39"/>
    </row>
    <row r="837" spans="1:26" ht="15.75" thickBot="1" x14ac:dyDescent="0.3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38"/>
      <c r="R837" s="38"/>
      <c r="S837" s="39"/>
      <c r="T837" s="39"/>
      <c r="U837" s="39"/>
      <c r="V837" s="39"/>
      <c r="W837" s="39"/>
      <c r="X837" s="39"/>
      <c r="Y837" s="39"/>
      <c r="Z837" s="39"/>
    </row>
    <row r="838" spans="1:26" ht="15.75" thickBot="1" x14ac:dyDescent="0.3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38"/>
      <c r="R838" s="38"/>
      <c r="S838" s="39"/>
      <c r="T838" s="39"/>
      <c r="U838" s="39"/>
      <c r="V838" s="39"/>
      <c r="W838" s="39"/>
      <c r="X838" s="39"/>
      <c r="Y838" s="39"/>
      <c r="Z838" s="39"/>
    </row>
    <row r="839" spans="1:26" ht="15.75" thickBot="1" x14ac:dyDescent="0.3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38"/>
      <c r="R839" s="38"/>
      <c r="S839" s="39"/>
      <c r="T839" s="39"/>
      <c r="U839" s="39"/>
      <c r="V839" s="39"/>
      <c r="W839" s="39"/>
      <c r="X839" s="39"/>
      <c r="Y839" s="39"/>
      <c r="Z839" s="39"/>
    </row>
    <row r="840" spans="1:26" ht="15.75" thickBot="1" x14ac:dyDescent="0.3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38"/>
      <c r="R840" s="38"/>
      <c r="S840" s="39"/>
      <c r="T840" s="39"/>
      <c r="U840" s="39"/>
      <c r="V840" s="39"/>
      <c r="W840" s="39"/>
      <c r="X840" s="39"/>
      <c r="Y840" s="39"/>
      <c r="Z840" s="39"/>
    </row>
    <row r="841" spans="1:26" ht="15.75" thickBot="1" x14ac:dyDescent="0.3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38"/>
      <c r="R841" s="38"/>
      <c r="S841" s="39"/>
      <c r="T841" s="39"/>
      <c r="U841" s="39"/>
      <c r="V841" s="39"/>
      <c r="W841" s="39"/>
      <c r="X841" s="39"/>
      <c r="Y841" s="39"/>
      <c r="Z841" s="39"/>
    </row>
    <row r="842" spans="1:26" ht="15.75" thickBot="1" x14ac:dyDescent="0.3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38"/>
      <c r="R842" s="38"/>
      <c r="S842" s="39"/>
      <c r="T842" s="39"/>
      <c r="U842" s="39"/>
      <c r="V842" s="39"/>
      <c r="W842" s="39"/>
      <c r="X842" s="39"/>
      <c r="Y842" s="39"/>
      <c r="Z842" s="39"/>
    </row>
    <row r="843" spans="1:26" ht="15.75" thickBot="1" x14ac:dyDescent="0.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38"/>
      <c r="R843" s="38"/>
      <c r="S843" s="39"/>
      <c r="T843" s="39"/>
      <c r="U843" s="39"/>
      <c r="V843" s="39"/>
      <c r="W843" s="39"/>
      <c r="X843" s="39"/>
      <c r="Y843" s="39"/>
      <c r="Z843" s="39"/>
    </row>
    <row r="844" spans="1:26" ht="15.75" thickBot="1" x14ac:dyDescent="0.3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38"/>
      <c r="R844" s="38"/>
      <c r="S844" s="39"/>
      <c r="T844" s="39"/>
      <c r="U844" s="39"/>
      <c r="V844" s="39"/>
      <c r="W844" s="39"/>
      <c r="X844" s="39"/>
      <c r="Y844" s="39"/>
      <c r="Z844" s="39"/>
    </row>
    <row r="845" spans="1:26" ht="15.75" thickBot="1" x14ac:dyDescent="0.3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38"/>
      <c r="R845" s="38"/>
      <c r="S845" s="39"/>
      <c r="T845" s="39"/>
      <c r="U845" s="39"/>
      <c r="V845" s="39"/>
      <c r="W845" s="39"/>
      <c r="X845" s="39"/>
      <c r="Y845" s="39"/>
      <c r="Z845" s="39"/>
    </row>
    <row r="846" spans="1:26" ht="15.75" thickBot="1" x14ac:dyDescent="0.3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38"/>
      <c r="R846" s="38"/>
      <c r="S846" s="39"/>
      <c r="T846" s="39"/>
      <c r="U846" s="39"/>
      <c r="V846" s="39"/>
      <c r="W846" s="39"/>
      <c r="X846" s="39"/>
      <c r="Y846" s="39"/>
      <c r="Z846" s="39"/>
    </row>
    <row r="847" spans="1:26" ht="15.75" thickBot="1" x14ac:dyDescent="0.3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38"/>
      <c r="R847" s="38"/>
      <c r="S847" s="39"/>
      <c r="T847" s="39"/>
      <c r="U847" s="39"/>
      <c r="V847" s="39"/>
      <c r="W847" s="39"/>
      <c r="X847" s="39"/>
      <c r="Y847" s="39"/>
      <c r="Z847" s="39"/>
    </row>
    <row r="848" spans="1:26" ht="15.75" thickBot="1" x14ac:dyDescent="0.3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38"/>
      <c r="R848" s="38"/>
      <c r="S848" s="39"/>
      <c r="T848" s="39"/>
      <c r="U848" s="39"/>
      <c r="V848" s="39"/>
      <c r="W848" s="39"/>
      <c r="X848" s="39"/>
      <c r="Y848" s="39"/>
      <c r="Z848" s="39"/>
    </row>
    <row r="849" spans="1:26" ht="15.75" thickBot="1" x14ac:dyDescent="0.3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38"/>
      <c r="R849" s="38"/>
      <c r="S849" s="39"/>
      <c r="T849" s="39"/>
      <c r="U849" s="39"/>
      <c r="V849" s="39"/>
      <c r="W849" s="39"/>
      <c r="X849" s="39"/>
      <c r="Y849" s="39"/>
      <c r="Z849" s="39"/>
    </row>
    <row r="850" spans="1:26" ht="15.75" thickBot="1" x14ac:dyDescent="0.3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38"/>
      <c r="R850" s="38"/>
      <c r="S850" s="39"/>
      <c r="T850" s="39"/>
      <c r="U850" s="39"/>
      <c r="V850" s="39"/>
      <c r="W850" s="39"/>
      <c r="X850" s="39"/>
      <c r="Y850" s="39"/>
      <c r="Z850" s="39"/>
    </row>
    <row r="851" spans="1:26" ht="15.75" thickBot="1" x14ac:dyDescent="0.3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38"/>
      <c r="R851" s="38"/>
      <c r="S851" s="39"/>
      <c r="T851" s="39"/>
      <c r="U851" s="39"/>
      <c r="V851" s="39"/>
      <c r="W851" s="39"/>
      <c r="X851" s="39"/>
      <c r="Y851" s="39"/>
      <c r="Z851" s="39"/>
    </row>
    <row r="852" spans="1:26" ht="15.75" thickBot="1" x14ac:dyDescent="0.3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38"/>
      <c r="R852" s="38"/>
      <c r="S852" s="39"/>
      <c r="T852" s="39"/>
      <c r="U852" s="39"/>
      <c r="V852" s="39"/>
      <c r="W852" s="39"/>
      <c r="X852" s="39"/>
      <c r="Y852" s="39"/>
      <c r="Z852" s="39"/>
    </row>
    <row r="853" spans="1:26" ht="15.75" thickBot="1" x14ac:dyDescent="0.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38"/>
      <c r="R853" s="38"/>
      <c r="S853" s="39"/>
      <c r="T853" s="39"/>
      <c r="U853" s="39"/>
      <c r="V853" s="39"/>
      <c r="W853" s="39"/>
      <c r="X853" s="39"/>
      <c r="Y853" s="39"/>
      <c r="Z853" s="39"/>
    </row>
    <row r="854" spans="1:26" ht="15.75" thickBot="1" x14ac:dyDescent="0.3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38"/>
      <c r="R854" s="38"/>
      <c r="S854" s="39"/>
      <c r="T854" s="39"/>
      <c r="U854" s="39"/>
      <c r="V854" s="39"/>
      <c r="W854" s="39"/>
      <c r="X854" s="39"/>
      <c r="Y854" s="39"/>
      <c r="Z854" s="39"/>
    </row>
    <row r="855" spans="1:26" ht="15.75" thickBot="1" x14ac:dyDescent="0.3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38"/>
      <c r="R855" s="38"/>
      <c r="S855" s="39"/>
      <c r="T855" s="39"/>
      <c r="U855" s="39"/>
      <c r="V855" s="39"/>
      <c r="W855" s="39"/>
      <c r="X855" s="39"/>
      <c r="Y855" s="39"/>
      <c r="Z855" s="39"/>
    </row>
    <row r="856" spans="1:26" ht="15.75" thickBot="1" x14ac:dyDescent="0.3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38"/>
      <c r="R856" s="38"/>
      <c r="S856" s="39"/>
      <c r="T856" s="39"/>
      <c r="U856" s="39"/>
      <c r="V856" s="39"/>
      <c r="W856" s="39"/>
      <c r="X856" s="39"/>
      <c r="Y856" s="39"/>
      <c r="Z856" s="39"/>
    </row>
    <row r="857" spans="1:26" ht="15.75" thickBot="1" x14ac:dyDescent="0.3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38"/>
      <c r="R857" s="38"/>
      <c r="S857" s="39"/>
      <c r="T857" s="39"/>
      <c r="U857" s="39"/>
      <c r="V857" s="39"/>
      <c r="W857" s="39"/>
      <c r="X857" s="39"/>
      <c r="Y857" s="39"/>
      <c r="Z857" s="39"/>
    </row>
    <row r="858" spans="1:26" ht="15.75" thickBot="1" x14ac:dyDescent="0.3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38"/>
      <c r="R858" s="38"/>
      <c r="S858" s="39"/>
      <c r="T858" s="39"/>
      <c r="U858" s="39"/>
      <c r="V858" s="39"/>
      <c r="W858" s="39"/>
      <c r="X858" s="39"/>
      <c r="Y858" s="39"/>
      <c r="Z858" s="39"/>
    </row>
    <row r="859" spans="1:26" ht="15.75" thickBot="1" x14ac:dyDescent="0.3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38"/>
      <c r="R859" s="38"/>
      <c r="S859" s="39"/>
      <c r="T859" s="39"/>
      <c r="U859" s="39"/>
      <c r="V859" s="39"/>
      <c r="W859" s="39"/>
      <c r="X859" s="39"/>
      <c r="Y859" s="39"/>
      <c r="Z859" s="39"/>
    </row>
    <row r="860" spans="1:26" ht="15.75" thickBot="1" x14ac:dyDescent="0.3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38"/>
      <c r="R860" s="38"/>
      <c r="S860" s="39"/>
      <c r="T860" s="39"/>
      <c r="U860" s="39"/>
      <c r="V860" s="39"/>
      <c r="W860" s="39"/>
      <c r="X860" s="39"/>
      <c r="Y860" s="39"/>
      <c r="Z860" s="39"/>
    </row>
    <row r="861" spans="1:26" ht="15.75" thickBot="1" x14ac:dyDescent="0.3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38"/>
      <c r="R861" s="38"/>
      <c r="S861" s="39"/>
      <c r="T861" s="39"/>
      <c r="U861" s="39"/>
      <c r="V861" s="39"/>
      <c r="W861" s="39"/>
      <c r="X861" s="39"/>
      <c r="Y861" s="39"/>
      <c r="Z861" s="39"/>
    </row>
    <row r="862" spans="1:26" ht="15.75" thickBot="1" x14ac:dyDescent="0.3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38"/>
      <c r="R862" s="38"/>
      <c r="S862" s="39"/>
      <c r="T862" s="39"/>
      <c r="U862" s="39"/>
      <c r="V862" s="39"/>
      <c r="W862" s="39"/>
      <c r="X862" s="39"/>
      <c r="Y862" s="39"/>
      <c r="Z862" s="39"/>
    </row>
    <row r="863" spans="1:26" ht="15.75" thickBot="1" x14ac:dyDescent="0.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38"/>
      <c r="R863" s="38"/>
      <c r="S863" s="39"/>
      <c r="T863" s="39"/>
      <c r="U863" s="39"/>
      <c r="V863" s="39"/>
      <c r="W863" s="39"/>
      <c r="X863" s="39"/>
      <c r="Y863" s="39"/>
      <c r="Z863" s="39"/>
    </row>
    <row r="864" spans="1:26" ht="15.75" thickBot="1" x14ac:dyDescent="0.3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38"/>
      <c r="R864" s="38"/>
      <c r="S864" s="39"/>
      <c r="T864" s="39"/>
      <c r="U864" s="39"/>
      <c r="V864" s="39"/>
      <c r="W864" s="39"/>
      <c r="X864" s="39"/>
      <c r="Y864" s="39"/>
      <c r="Z864" s="39"/>
    </row>
    <row r="865" spans="1:26" ht="15.75" thickBot="1" x14ac:dyDescent="0.3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38"/>
      <c r="R865" s="38"/>
      <c r="S865" s="39"/>
      <c r="T865" s="39"/>
      <c r="U865" s="39"/>
      <c r="V865" s="39"/>
      <c r="W865" s="39"/>
      <c r="X865" s="39"/>
      <c r="Y865" s="39"/>
      <c r="Z865" s="39"/>
    </row>
    <row r="866" spans="1:26" ht="15.75" thickBot="1" x14ac:dyDescent="0.3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38"/>
      <c r="R866" s="38"/>
      <c r="S866" s="39"/>
      <c r="T866" s="39"/>
      <c r="U866" s="39"/>
      <c r="V866" s="39"/>
      <c r="W866" s="39"/>
      <c r="X866" s="39"/>
      <c r="Y866" s="39"/>
      <c r="Z866" s="39"/>
    </row>
    <row r="867" spans="1:26" ht="15.75" thickBot="1" x14ac:dyDescent="0.3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38"/>
      <c r="R867" s="38"/>
      <c r="S867" s="39"/>
      <c r="T867" s="39"/>
      <c r="U867" s="39"/>
      <c r="V867" s="39"/>
      <c r="W867" s="39"/>
      <c r="X867" s="39"/>
      <c r="Y867" s="39"/>
      <c r="Z867" s="39"/>
    </row>
    <row r="868" spans="1:26" ht="15.75" thickBot="1" x14ac:dyDescent="0.3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38"/>
      <c r="R868" s="38"/>
      <c r="S868" s="39"/>
      <c r="T868" s="39"/>
      <c r="U868" s="39"/>
      <c r="V868" s="39"/>
      <c r="W868" s="39"/>
      <c r="X868" s="39"/>
      <c r="Y868" s="39"/>
      <c r="Z868" s="39"/>
    </row>
    <row r="869" spans="1:26" ht="15.75" thickBot="1" x14ac:dyDescent="0.3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38"/>
      <c r="R869" s="38"/>
      <c r="S869" s="39"/>
      <c r="T869" s="39"/>
      <c r="U869" s="39"/>
      <c r="V869" s="39"/>
      <c r="W869" s="39"/>
      <c r="X869" s="39"/>
      <c r="Y869" s="39"/>
      <c r="Z869" s="39"/>
    </row>
    <row r="870" spans="1:26" ht="15.75" thickBot="1" x14ac:dyDescent="0.3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38"/>
      <c r="R870" s="38"/>
      <c r="S870" s="39"/>
      <c r="T870" s="39"/>
      <c r="U870" s="39"/>
      <c r="V870" s="39"/>
      <c r="W870" s="39"/>
      <c r="X870" s="39"/>
      <c r="Y870" s="39"/>
      <c r="Z870" s="39"/>
    </row>
    <row r="871" spans="1:26" ht="15.75" thickBot="1" x14ac:dyDescent="0.3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38"/>
      <c r="R871" s="38"/>
      <c r="S871" s="39"/>
      <c r="T871" s="39"/>
      <c r="U871" s="39"/>
      <c r="V871" s="39"/>
      <c r="W871" s="39"/>
      <c r="X871" s="39"/>
      <c r="Y871" s="39"/>
      <c r="Z871" s="39"/>
    </row>
    <row r="872" spans="1:26" ht="15.75" thickBot="1" x14ac:dyDescent="0.3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38"/>
      <c r="R872" s="38"/>
      <c r="S872" s="39"/>
      <c r="T872" s="39"/>
      <c r="U872" s="39"/>
      <c r="V872" s="39"/>
      <c r="W872" s="39"/>
      <c r="X872" s="39"/>
      <c r="Y872" s="39"/>
      <c r="Z872" s="39"/>
    </row>
    <row r="873" spans="1:26" ht="15.75" thickBot="1" x14ac:dyDescent="0.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38"/>
      <c r="R873" s="38"/>
      <c r="S873" s="39"/>
      <c r="T873" s="39"/>
      <c r="U873" s="39"/>
      <c r="V873" s="39"/>
      <c r="W873" s="39"/>
      <c r="X873" s="39"/>
      <c r="Y873" s="39"/>
      <c r="Z873" s="39"/>
    </row>
    <row r="874" spans="1:26" ht="15.75" thickBot="1" x14ac:dyDescent="0.3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38"/>
      <c r="R874" s="38"/>
      <c r="S874" s="39"/>
      <c r="T874" s="39"/>
      <c r="U874" s="39"/>
      <c r="V874" s="39"/>
      <c r="W874" s="39"/>
      <c r="X874" s="39"/>
      <c r="Y874" s="39"/>
      <c r="Z874" s="39"/>
    </row>
    <row r="875" spans="1:26" ht="15.75" thickBot="1" x14ac:dyDescent="0.3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38"/>
      <c r="R875" s="38"/>
      <c r="S875" s="39"/>
      <c r="T875" s="39"/>
      <c r="U875" s="39"/>
      <c r="V875" s="39"/>
      <c r="W875" s="39"/>
      <c r="X875" s="39"/>
      <c r="Y875" s="39"/>
      <c r="Z875" s="39"/>
    </row>
    <row r="876" spans="1:26" ht="15.75" thickBot="1" x14ac:dyDescent="0.3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38"/>
      <c r="R876" s="38"/>
      <c r="S876" s="39"/>
      <c r="T876" s="39"/>
      <c r="U876" s="39"/>
      <c r="V876" s="39"/>
      <c r="W876" s="39"/>
      <c r="X876" s="39"/>
      <c r="Y876" s="39"/>
      <c r="Z876" s="39"/>
    </row>
    <row r="877" spans="1:26" ht="15.75" thickBot="1" x14ac:dyDescent="0.3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38"/>
      <c r="R877" s="38"/>
      <c r="S877" s="39"/>
      <c r="T877" s="39"/>
      <c r="U877" s="39"/>
      <c r="V877" s="39"/>
      <c r="W877" s="39"/>
      <c r="X877" s="39"/>
      <c r="Y877" s="39"/>
      <c r="Z877" s="39"/>
    </row>
    <row r="878" spans="1:26" ht="15.75" thickBot="1" x14ac:dyDescent="0.3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38"/>
      <c r="R878" s="38"/>
      <c r="S878" s="39"/>
      <c r="T878" s="39"/>
      <c r="U878" s="39"/>
      <c r="V878" s="39"/>
      <c r="W878" s="39"/>
      <c r="X878" s="39"/>
      <c r="Y878" s="39"/>
      <c r="Z878" s="39"/>
    </row>
    <row r="879" spans="1:26" ht="15.75" thickBot="1" x14ac:dyDescent="0.3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38"/>
      <c r="R879" s="38"/>
      <c r="S879" s="39"/>
      <c r="T879" s="39"/>
      <c r="U879" s="39"/>
      <c r="V879" s="39"/>
      <c r="W879" s="39"/>
      <c r="X879" s="39"/>
      <c r="Y879" s="39"/>
      <c r="Z879" s="39"/>
    </row>
    <row r="880" spans="1:26" ht="15.75" thickBot="1" x14ac:dyDescent="0.3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38"/>
      <c r="R880" s="38"/>
      <c r="S880" s="39"/>
      <c r="T880" s="39"/>
      <c r="U880" s="39"/>
      <c r="V880" s="39"/>
      <c r="W880" s="39"/>
      <c r="X880" s="39"/>
      <c r="Y880" s="39"/>
      <c r="Z880" s="39"/>
    </row>
    <row r="881" spans="1:26" ht="15.75" thickBot="1" x14ac:dyDescent="0.3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38"/>
      <c r="R881" s="38"/>
      <c r="S881" s="39"/>
      <c r="T881" s="39"/>
      <c r="U881" s="39"/>
      <c r="V881" s="39"/>
      <c r="W881" s="39"/>
      <c r="X881" s="39"/>
      <c r="Y881" s="39"/>
      <c r="Z881" s="39"/>
    </row>
    <row r="882" spans="1:26" ht="15.75" thickBot="1" x14ac:dyDescent="0.3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38"/>
      <c r="R882" s="38"/>
      <c r="S882" s="39"/>
      <c r="T882" s="39"/>
      <c r="U882" s="39"/>
      <c r="V882" s="39"/>
      <c r="W882" s="39"/>
      <c r="X882" s="39"/>
      <c r="Y882" s="39"/>
      <c r="Z882" s="39"/>
    </row>
    <row r="883" spans="1:26" ht="15.75" thickBot="1" x14ac:dyDescent="0.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38"/>
      <c r="R883" s="38"/>
      <c r="S883" s="39"/>
      <c r="T883" s="39"/>
      <c r="U883" s="39"/>
      <c r="V883" s="39"/>
      <c r="W883" s="39"/>
      <c r="X883" s="39"/>
      <c r="Y883" s="39"/>
      <c r="Z883" s="39"/>
    </row>
    <row r="884" spans="1:26" ht="15.75" thickBot="1" x14ac:dyDescent="0.3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38"/>
      <c r="R884" s="38"/>
      <c r="S884" s="39"/>
      <c r="T884" s="39"/>
      <c r="U884" s="39"/>
      <c r="V884" s="39"/>
      <c r="W884" s="39"/>
      <c r="X884" s="39"/>
      <c r="Y884" s="39"/>
      <c r="Z884" s="39"/>
    </row>
    <row r="885" spans="1:26" ht="15.75" thickBot="1" x14ac:dyDescent="0.3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38"/>
      <c r="R885" s="38"/>
      <c r="S885" s="39"/>
      <c r="T885" s="39"/>
      <c r="U885" s="39"/>
      <c r="V885" s="39"/>
      <c r="W885" s="39"/>
      <c r="X885" s="39"/>
      <c r="Y885" s="39"/>
      <c r="Z885" s="39"/>
    </row>
    <row r="886" spans="1:26" ht="15.75" thickBot="1" x14ac:dyDescent="0.3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38"/>
      <c r="R886" s="38"/>
      <c r="S886" s="39"/>
      <c r="T886" s="39"/>
      <c r="U886" s="39"/>
      <c r="V886" s="39"/>
      <c r="W886" s="39"/>
      <c r="X886" s="39"/>
      <c r="Y886" s="39"/>
      <c r="Z886" s="39"/>
    </row>
    <row r="887" spans="1:26" ht="15.75" thickBot="1" x14ac:dyDescent="0.3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38"/>
      <c r="R887" s="38"/>
      <c r="S887" s="39"/>
      <c r="T887" s="39"/>
      <c r="U887" s="39"/>
      <c r="V887" s="39"/>
      <c r="W887" s="39"/>
      <c r="X887" s="39"/>
      <c r="Y887" s="39"/>
      <c r="Z887" s="39"/>
    </row>
    <row r="888" spans="1:26" ht="15.75" thickBot="1" x14ac:dyDescent="0.3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38"/>
      <c r="R888" s="38"/>
      <c r="S888" s="39"/>
      <c r="T888" s="39"/>
      <c r="U888" s="39"/>
      <c r="V888" s="39"/>
      <c r="W888" s="39"/>
      <c r="X888" s="39"/>
      <c r="Y888" s="39"/>
      <c r="Z888" s="39"/>
    </row>
    <row r="889" spans="1:26" ht="15.75" thickBot="1" x14ac:dyDescent="0.3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38"/>
      <c r="R889" s="38"/>
      <c r="S889" s="39"/>
      <c r="T889" s="39"/>
      <c r="U889" s="39"/>
      <c r="V889" s="39"/>
      <c r="W889" s="39"/>
      <c r="X889" s="39"/>
      <c r="Y889" s="39"/>
      <c r="Z889" s="39"/>
    </row>
    <row r="890" spans="1:26" ht="15.75" thickBot="1" x14ac:dyDescent="0.3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38"/>
      <c r="R890" s="38"/>
      <c r="S890" s="39"/>
      <c r="T890" s="39"/>
      <c r="U890" s="39"/>
      <c r="V890" s="39"/>
      <c r="W890" s="39"/>
      <c r="X890" s="39"/>
      <c r="Y890" s="39"/>
      <c r="Z890" s="39"/>
    </row>
    <row r="891" spans="1:26" ht="15.75" thickBot="1" x14ac:dyDescent="0.3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38"/>
      <c r="R891" s="38"/>
      <c r="S891" s="39"/>
      <c r="T891" s="39"/>
      <c r="U891" s="39"/>
      <c r="V891" s="39"/>
      <c r="W891" s="39"/>
      <c r="X891" s="39"/>
      <c r="Y891" s="39"/>
      <c r="Z891" s="39"/>
    </row>
    <row r="892" spans="1:26" ht="15.75" thickBot="1" x14ac:dyDescent="0.3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38"/>
      <c r="R892" s="38"/>
      <c r="S892" s="39"/>
      <c r="T892" s="39"/>
      <c r="U892" s="39"/>
      <c r="V892" s="39"/>
      <c r="W892" s="39"/>
      <c r="X892" s="39"/>
      <c r="Y892" s="39"/>
      <c r="Z892" s="39"/>
    </row>
    <row r="893" spans="1:26" ht="15.75" thickBot="1" x14ac:dyDescent="0.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38"/>
      <c r="R893" s="38"/>
      <c r="S893" s="39"/>
      <c r="T893" s="39"/>
      <c r="U893" s="39"/>
      <c r="V893" s="39"/>
      <c r="W893" s="39"/>
      <c r="X893" s="39"/>
      <c r="Y893" s="39"/>
      <c r="Z893" s="39"/>
    </row>
    <row r="894" spans="1:26" ht="15.75" thickBot="1" x14ac:dyDescent="0.3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38"/>
      <c r="R894" s="38"/>
      <c r="S894" s="39"/>
      <c r="T894" s="39"/>
      <c r="U894" s="39"/>
      <c r="V894" s="39"/>
      <c r="W894" s="39"/>
      <c r="X894" s="39"/>
      <c r="Y894" s="39"/>
      <c r="Z894" s="39"/>
    </row>
    <row r="895" spans="1:26" ht="15.75" thickBot="1" x14ac:dyDescent="0.3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38"/>
      <c r="R895" s="38"/>
      <c r="S895" s="39"/>
      <c r="T895" s="39"/>
      <c r="U895" s="39"/>
      <c r="V895" s="39"/>
      <c r="W895" s="39"/>
      <c r="X895" s="39"/>
      <c r="Y895" s="39"/>
      <c r="Z895" s="39"/>
    </row>
    <row r="896" spans="1:26" ht="15.75" thickBot="1" x14ac:dyDescent="0.3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38"/>
      <c r="R896" s="38"/>
      <c r="S896" s="39"/>
      <c r="T896" s="39"/>
      <c r="U896" s="39"/>
      <c r="V896" s="39"/>
      <c r="W896" s="39"/>
      <c r="X896" s="39"/>
      <c r="Y896" s="39"/>
      <c r="Z896" s="39"/>
    </row>
    <row r="897" spans="1:26" ht="15.75" thickBot="1" x14ac:dyDescent="0.3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38"/>
      <c r="R897" s="38"/>
      <c r="S897" s="39"/>
      <c r="T897" s="39"/>
      <c r="U897" s="39"/>
      <c r="V897" s="39"/>
      <c r="W897" s="39"/>
      <c r="X897" s="39"/>
      <c r="Y897" s="39"/>
      <c r="Z897" s="39"/>
    </row>
    <row r="898" spans="1:26" ht="15.75" thickBot="1" x14ac:dyDescent="0.3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38"/>
      <c r="R898" s="38"/>
      <c r="S898" s="39"/>
      <c r="T898" s="39"/>
      <c r="U898" s="39"/>
      <c r="V898" s="39"/>
      <c r="W898" s="39"/>
      <c r="X898" s="39"/>
      <c r="Y898" s="39"/>
      <c r="Z898" s="39"/>
    </row>
    <row r="899" spans="1:26" ht="15.75" thickBot="1" x14ac:dyDescent="0.3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38"/>
      <c r="R899" s="38"/>
      <c r="S899" s="39"/>
      <c r="T899" s="39"/>
      <c r="U899" s="39"/>
      <c r="V899" s="39"/>
      <c r="W899" s="39"/>
      <c r="X899" s="39"/>
      <c r="Y899" s="39"/>
      <c r="Z899" s="39"/>
    </row>
    <row r="900" spans="1:26" ht="15.75" thickBot="1" x14ac:dyDescent="0.3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38"/>
      <c r="R900" s="38"/>
      <c r="S900" s="39"/>
      <c r="T900" s="39"/>
      <c r="U900" s="39"/>
      <c r="V900" s="39"/>
      <c r="W900" s="39"/>
      <c r="X900" s="39"/>
      <c r="Y900" s="39"/>
      <c r="Z900" s="39"/>
    </row>
    <row r="901" spans="1:26" ht="15.75" thickBot="1" x14ac:dyDescent="0.3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38"/>
      <c r="R901" s="38"/>
      <c r="S901" s="39"/>
      <c r="T901" s="39"/>
      <c r="U901" s="39"/>
      <c r="V901" s="39"/>
      <c r="W901" s="39"/>
      <c r="X901" s="39"/>
      <c r="Y901" s="39"/>
      <c r="Z901" s="39"/>
    </row>
    <row r="902" spans="1:26" ht="15.75" thickBot="1" x14ac:dyDescent="0.3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38"/>
      <c r="R902" s="38"/>
      <c r="S902" s="39"/>
      <c r="T902" s="39"/>
      <c r="U902" s="39"/>
      <c r="V902" s="39"/>
      <c r="W902" s="39"/>
      <c r="X902" s="39"/>
      <c r="Y902" s="39"/>
      <c r="Z902" s="39"/>
    </row>
    <row r="903" spans="1:26" ht="15.75" thickBot="1" x14ac:dyDescent="0.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38"/>
      <c r="R903" s="38"/>
      <c r="S903" s="39"/>
      <c r="T903" s="39"/>
      <c r="U903" s="39"/>
      <c r="V903" s="39"/>
      <c r="W903" s="39"/>
      <c r="X903" s="39"/>
      <c r="Y903" s="39"/>
      <c r="Z903" s="39"/>
    </row>
    <row r="904" spans="1:26" ht="15.75" thickBot="1" x14ac:dyDescent="0.3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38"/>
      <c r="R904" s="38"/>
      <c r="S904" s="39"/>
      <c r="T904" s="39"/>
      <c r="U904" s="39"/>
      <c r="V904" s="39"/>
      <c r="W904" s="39"/>
      <c r="X904" s="39"/>
      <c r="Y904" s="39"/>
      <c r="Z904" s="39"/>
    </row>
    <row r="905" spans="1:26" ht="15.75" thickBot="1" x14ac:dyDescent="0.3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38"/>
      <c r="R905" s="38"/>
      <c r="S905" s="39"/>
      <c r="T905" s="39"/>
      <c r="U905" s="39"/>
      <c r="V905" s="39"/>
      <c r="W905" s="39"/>
      <c r="X905" s="39"/>
      <c r="Y905" s="39"/>
      <c r="Z905" s="39"/>
    </row>
    <row r="906" spans="1:26" ht="15.75" thickBot="1" x14ac:dyDescent="0.3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38"/>
      <c r="R906" s="38"/>
      <c r="S906" s="39"/>
      <c r="T906" s="39"/>
      <c r="U906" s="39"/>
      <c r="V906" s="39"/>
      <c r="W906" s="39"/>
      <c r="X906" s="39"/>
      <c r="Y906" s="39"/>
      <c r="Z906" s="39"/>
    </row>
    <row r="907" spans="1:26" ht="15.75" thickBot="1" x14ac:dyDescent="0.3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38"/>
      <c r="R907" s="38"/>
      <c r="S907" s="39"/>
      <c r="T907" s="39"/>
      <c r="U907" s="39"/>
      <c r="V907" s="39"/>
      <c r="W907" s="39"/>
      <c r="X907" s="39"/>
      <c r="Y907" s="39"/>
      <c r="Z907" s="39"/>
    </row>
    <row r="908" spans="1:26" ht="15.75" thickBot="1" x14ac:dyDescent="0.3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38"/>
      <c r="R908" s="38"/>
      <c r="S908" s="39"/>
      <c r="T908" s="39"/>
      <c r="U908" s="39"/>
      <c r="V908" s="39"/>
      <c r="W908" s="39"/>
      <c r="X908" s="39"/>
      <c r="Y908" s="39"/>
      <c r="Z908" s="39"/>
    </row>
    <row r="909" spans="1:26" ht="15.75" thickBot="1" x14ac:dyDescent="0.3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38"/>
      <c r="R909" s="38"/>
      <c r="S909" s="39"/>
      <c r="T909" s="39"/>
      <c r="U909" s="39"/>
      <c r="V909" s="39"/>
      <c r="W909" s="39"/>
      <c r="X909" s="39"/>
      <c r="Y909" s="39"/>
      <c r="Z909" s="39"/>
    </row>
    <row r="910" spans="1:26" ht="15.75" thickBot="1" x14ac:dyDescent="0.3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38"/>
      <c r="R910" s="38"/>
      <c r="S910" s="39"/>
      <c r="T910" s="39"/>
      <c r="U910" s="39"/>
      <c r="V910" s="39"/>
      <c r="W910" s="39"/>
      <c r="X910" s="39"/>
      <c r="Y910" s="39"/>
      <c r="Z910" s="39"/>
    </row>
    <row r="911" spans="1:26" ht="15.75" thickBot="1" x14ac:dyDescent="0.3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38"/>
      <c r="R911" s="38"/>
      <c r="S911" s="39"/>
      <c r="T911" s="39"/>
      <c r="U911" s="39"/>
      <c r="V911" s="39"/>
      <c r="W911" s="39"/>
      <c r="X911" s="39"/>
      <c r="Y911" s="39"/>
      <c r="Z911" s="39"/>
    </row>
    <row r="912" spans="1:26" ht="15.75" thickBot="1" x14ac:dyDescent="0.3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38"/>
      <c r="R912" s="38"/>
      <c r="S912" s="39"/>
      <c r="T912" s="39"/>
      <c r="U912" s="39"/>
      <c r="V912" s="39"/>
      <c r="W912" s="39"/>
      <c r="X912" s="39"/>
      <c r="Y912" s="39"/>
      <c r="Z912" s="39"/>
    </row>
    <row r="913" spans="1:26" ht="15.75" thickBot="1" x14ac:dyDescent="0.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38"/>
      <c r="R913" s="38"/>
      <c r="S913" s="39"/>
      <c r="T913" s="39"/>
      <c r="U913" s="39"/>
      <c r="V913" s="39"/>
      <c r="W913" s="39"/>
      <c r="X913" s="39"/>
      <c r="Y913" s="39"/>
      <c r="Z913" s="39"/>
    </row>
    <row r="914" spans="1:26" ht="15.75" thickBot="1" x14ac:dyDescent="0.3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38"/>
      <c r="R914" s="38"/>
      <c r="S914" s="39"/>
      <c r="T914" s="39"/>
      <c r="U914" s="39"/>
      <c r="V914" s="39"/>
      <c r="W914" s="39"/>
      <c r="X914" s="39"/>
      <c r="Y914" s="39"/>
      <c r="Z914" s="39"/>
    </row>
    <row r="915" spans="1:26" ht="15.75" thickBot="1" x14ac:dyDescent="0.3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38"/>
      <c r="R915" s="38"/>
      <c r="S915" s="39"/>
      <c r="T915" s="39"/>
      <c r="U915" s="39"/>
      <c r="V915" s="39"/>
      <c r="W915" s="39"/>
      <c r="X915" s="39"/>
      <c r="Y915" s="39"/>
      <c r="Z915" s="39"/>
    </row>
    <row r="916" spans="1:26" ht="15.75" thickBot="1" x14ac:dyDescent="0.3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38"/>
      <c r="R916" s="38"/>
      <c r="S916" s="39"/>
      <c r="T916" s="39"/>
      <c r="U916" s="39"/>
      <c r="V916" s="39"/>
      <c r="W916" s="39"/>
      <c r="X916" s="39"/>
      <c r="Y916" s="39"/>
      <c r="Z916" s="39"/>
    </row>
    <row r="917" spans="1:26" ht="15.75" thickBot="1" x14ac:dyDescent="0.3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38"/>
      <c r="R917" s="38"/>
      <c r="S917" s="39"/>
      <c r="T917" s="39"/>
      <c r="U917" s="39"/>
      <c r="V917" s="39"/>
      <c r="W917" s="39"/>
      <c r="X917" s="39"/>
      <c r="Y917" s="39"/>
      <c r="Z917" s="39"/>
    </row>
    <row r="918" spans="1:26" ht="15.75" thickBot="1" x14ac:dyDescent="0.3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38"/>
      <c r="R918" s="38"/>
      <c r="S918" s="39"/>
      <c r="T918" s="39"/>
      <c r="U918" s="39"/>
      <c r="V918" s="39"/>
      <c r="W918" s="39"/>
      <c r="X918" s="39"/>
      <c r="Y918" s="39"/>
      <c r="Z918" s="39"/>
    </row>
    <row r="919" spans="1:26" ht="15.75" thickBot="1" x14ac:dyDescent="0.3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38"/>
      <c r="R919" s="38"/>
      <c r="S919" s="39"/>
      <c r="T919" s="39"/>
      <c r="U919" s="39"/>
      <c r="V919" s="39"/>
      <c r="W919" s="39"/>
      <c r="X919" s="39"/>
      <c r="Y919" s="39"/>
      <c r="Z919" s="39"/>
    </row>
    <row r="920" spans="1:26" ht="15.75" thickBot="1" x14ac:dyDescent="0.3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38"/>
      <c r="R920" s="38"/>
      <c r="S920" s="39"/>
      <c r="T920" s="39"/>
      <c r="U920" s="39"/>
      <c r="V920" s="39"/>
      <c r="W920" s="39"/>
      <c r="X920" s="39"/>
      <c r="Y920" s="39"/>
      <c r="Z920" s="39"/>
    </row>
    <row r="921" spans="1:26" ht="15.75" thickBot="1" x14ac:dyDescent="0.3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38"/>
      <c r="R921" s="38"/>
      <c r="S921" s="39"/>
      <c r="T921" s="39"/>
      <c r="U921" s="39"/>
      <c r="V921" s="39"/>
      <c r="W921" s="39"/>
      <c r="X921" s="39"/>
      <c r="Y921" s="39"/>
      <c r="Z921" s="39"/>
    </row>
    <row r="922" spans="1:26" ht="15.75" thickBot="1" x14ac:dyDescent="0.3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38"/>
      <c r="R922" s="38"/>
      <c r="S922" s="39"/>
      <c r="T922" s="39"/>
      <c r="U922" s="39"/>
      <c r="V922" s="39"/>
      <c r="W922" s="39"/>
      <c r="X922" s="39"/>
      <c r="Y922" s="39"/>
      <c r="Z922" s="39"/>
    </row>
    <row r="923" spans="1:26" ht="15.75" thickBot="1" x14ac:dyDescent="0.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38"/>
      <c r="R923" s="38"/>
      <c r="S923" s="39"/>
      <c r="T923" s="39"/>
      <c r="U923" s="39"/>
      <c r="V923" s="39"/>
      <c r="W923" s="39"/>
      <c r="X923" s="39"/>
      <c r="Y923" s="39"/>
      <c r="Z923" s="39"/>
    </row>
    <row r="924" spans="1:26" ht="15.75" thickBot="1" x14ac:dyDescent="0.3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38"/>
      <c r="R924" s="38"/>
      <c r="S924" s="39"/>
      <c r="T924" s="39"/>
      <c r="U924" s="39"/>
      <c r="V924" s="39"/>
      <c r="W924" s="39"/>
      <c r="X924" s="39"/>
      <c r="Y924" s="39"/>
      <c r="Z924" s="39"/>
    </row>
    <row r="925" spans="1:26" ht="15.75" thickBot="1" x14ac:dyDescent="0.3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38"/>
      <c r="R925" s="38"/>
      <c r="S925" s="39"/>
      <c r="T925" s="39"/>
      <c r="U925" s="39"/>
      <c r="V925" s="39"/>
      <c r="W925" s="39"/>
      <c r="X925" s="39"/>
      <c r="Y925" s="39"/>
      <c r="Z925" s="39"/>
    </row>
    <row r="926" spans="1:26" ht="15.75" thickBot="1" x14ac:dyDescent="0.3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38"/>
      <c r="R926" s="38"/>
      <c r="S926" s="39"/>
      <c r="T926" s="39"/>
      <c r="U926" s="39"/>
      <c r="V926" s="39"/>
      <c r="W926" s="39"/>
      <c r="X926" s="39"/>
      <c r="Y926" s="39"/>
      <c r="Z926" s="39"/>
    </row>
    <row r="927" spans="1:26" ht="15.75" thickBot="1" x14ac:dyDescent="0.3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38"/>
      <c r="R927" s="38"/>
      <c r="S927" s="39"/>
      <c r="T927" s="39"/>
      <c r="U927" s="39"/>
      <c r="V927" s="39"/>
      <c r="W927" s="39"/>
      <c r="X927" s="39"/>
      <c r="Y927" s="39"/>
      <c r="Z927" s="39"/>
    </row>
    <row r="928" spans="1:26" ht="15.75" thickBot="1" x14ac:dyDescent="0.3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38"/>
      <c r="R928" s="38"/>
      <c r="S928" s="39"/>
      <c r="T928" s="39"/>
      <c r="U928" s="39"/>
      <c r="V928" s="39"/>
      <c r="W928" s="39"/>
      <c r="X928" s="39"/>
      <c r="Y928" s="39"/>
      <c r="Z928" s="39"/>
    </row>
    <row r="929" spans="1:26" ht="15.75" thickBot="1" x14ac:dyDescent="0.3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38"/>
      <c r="R929" s="38"/>
      <c r="S929" s="39"/>
      <c r="T929" s="39"/>
      <c r="U929" s="39"/>
      <c r="V929" s="39"/>
      <c r="W929" s="39"/>
      <c r="X929" s="39"/>
      <c r="Y929" s="39"/>
      <c r="Z929" s="39"/>
    </row>
    <row r="930" spans="1:26" ht="15.75" thickBot="1" x14ac:dyDescent="0.3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38"/>
      <c r="R930" s="38"/>
      <c r="S930" s="39"/>
      <c r="T930" s="39"/>
      <c r="U930" s="39"/>
      <c r="V930" s="39"/>
      <c r="W930" s="39"/>
      <c r="X930" s="39"/>
      <c r="Y930" s="39"/>
      <c r="Z930" s="39"/>
    </row>
    <row r="931" spans="1:26" ht="15.75" thickBot="1" x14ac:dyDescent="0.3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38"/>
      <c r="R931" s="38"/>
      <c r="S931" s="39"/>
      <c r="T931" s="39"/>
      <c r="U931" s="39"/>
      <c r="V931" s="39"/>
      <c r="W931" s="39"/>
      <c r="X931" s="39"/>
      <c r="Y931" s="39"/>
      <c r="Z931" s="39"/>
    </row>
    <row r="932" spans="1:26" ht="15.75" thickBot="1" x14ac:dyDescent="0.3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38"/>
      <c r="R932" s="38"/>
      <c r="S932" s="39"/>
      <c r="T932" s="39"/>
      <c r="U932" s="39"/>
      <c r="V932" s="39"/>
      <c r="W932" s="39"/>
      <c r="X932" s="39"/>
      <c r="Y932" s="39"/>
      <c r="Z932" s="39"/>
    </row>
    <row r="933" spans="1:26" ht="15.75" thickBot="1" x14ac:dyDescent="0.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38"/>
      <c r="R933" s="38"/>
      <c r="S933" s="39"/>
      <c r="T933" s="39"/>
      <c r="U933" s="39"/>
      <c r="V933" s="39"/>
      <c r="W933" s="39"/>
      <c r="X933" s="39"/>
      <c r="Y933" s="39"/>
      <c r="Z933" s="39"/>
    </row>
    <row r="934" spans="1:26" ht="15.75" thickBot="1" x14ac:dyDescent="0.3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38"/>
      <c r="R934" s="38"/>
      <c r="S934" s="39"/>
      <c r="T934" s="39"/>
      <c r="U934" s="39"/>
      <c r="V934" s="39"/>
      <c r="W934" s="39"/>
      <c r="X934" s="39"/>
      <c r="Y934" s="39"/>
      <c r="Z934" s="39"/>
    </row>
    <row r="935" spans="1:26" ht="15.75" thickBot="1" x14ac:dyDescent="0.3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38"/>
      <c r="R935" s="38"/>
      <c r="S935" s="39"/>
      <c r="T935" s="39"/>
      <c r="U935" s="39"/>
      <c r="V935" s="39"/>
      <c r="W935" s="39"/>
      <c r="X935" s="39"/>
      <c r="Y935" s="39"/>
      <c r="Z935" s="39"/>
    </row>
    <row r="936" spans="1:26" ht="15.75" thickBot="1" x14ac:dyDescent="0.3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38"/>
      <c r="R936" s="38"/>
      <c r="S936" s="39"/>
      <c r="T936" s="39"/>
      <c r="U936" s="39"/>
      <c r="V936" s="39"/>
      <c r="W936" s="39"/>
      <c r="X936" s="39"/>
      <c r="Y936" s="39"/>
      <c r="Z936" s="39"/>
    </row>
    <row r="937" spans="1:26" ht="15.75" thickBot="1" x14ac:dyDescent="0.3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38"/>
      <c r="R937" s="38"/>
      <c r="S937" s="39"/>
      <c r="T937" s="39"/>
      <c r="U937" s="39"/>
      <c r="V937" s="39"/>
      <c r="W937" s="39"/>
      <c r="X937" s="39"/>
      <c r="Y937" s="39"/>
      <c r="Z937" s="39"/>
    </row>
    <row r="938" spans="1:26" ht="15.75" thickBot="1" x14ac:dyDescent="0.3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38"/>
      <c r="R938" s="38"/>
      <c r="S938" s="39"/>
      <c r="T938" s="39"/>
      <c r="U938" s="39"/>
      <c r="V938" s="39"/>
      <c r="W938" s="39"/>
      <c r="X938" s="39"/>
      <c r="Y938" s="39"/>
      <c r="Z938" s="39"/>
    </row>
    <row r="939" spans="1:26" ht="15.75" thickBot="1" x14ac:dyDescent="0.3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38"/>
      <c r="R939" s="38"/>
      <c r="S939" s="39"/>
      <c r="T939" s="39"/>
      <c r="U939" s="39"/>
      <c r="V939" s="39"/>
      <c r="W939" s="39"/>
      <c r="X939" s="39"/>
      <c r="Y939" s="39"/>
      <c r="Z939" s="39"/>
    </row>
    <row r="940" spans="1:26" ht="15.75" thickBot="1" x14ac:dyDescent="0.3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38"/>
      <c r="R940" s="38"/>
      <c r="S940" s="39"/>
      <c r="T940" s="39"/>
      <c r="U940" s="39"/>
      <c r="V940" s="39"/>
      <c r="W940" s="39"/>
      <c r="X940" s="39"/>
      <c r="Y940" s="39"/>
      <c r="Z940" s="39"/>
    </row>
    <row r="941" spans="1:26" ht="15.75" thickBot="1" x14ac:dyDescent="0.3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38"/>
      <c r="R941" s="38"/>
      <c r="S941" s="39"/>
      <c r="T941" s="39"/>
      <c r="U941" s="39"/>
      <c r="V941" s="39"/>
      <c r="W941" s="39"/>
      <c r="X941" s="39"/>
      <c r="Y941" s="39"/>
      <c r="Z941" s="39"/>
    </row>
    <row r="942" spans="1:26" ht="15.75" thickBot="1" x14ac:dyDescent="0.3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38"/>
      <c r="R942" s="38"/>
      <c r="S942" s="39"/>
      <c r="T942" s="39"/>
      <c r="U942" s="39"/>
      <c r="V942" s="39"/>
      <c r="W942" s="39"/>
      <c r="X942" s="39"/>
      <c r="Y942" s="39"/>
      <c r="Z942" s="39"/>
    </row>
    <row r="943" spans="1:26" ht="15.75" thickBot="1" x14ac:dyDescent="0.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38"/>
      <c r="R943" s="38"/>
      <c r="S943" s="39"/>
      <c r="T943" s="39"/>
      <c r="U943" s="39"/>
      <c r="V943" s="39"/>
      <c r="W943" s="39"/>
      <c r="X943" s="39"/>
      <c r="Y943" s="39"/>
      <c r="Z943" s="39"/>
    </row>
    <row r="944" spans="1:26" ht="15.75" thickBot="1" x14ac:dyDescent="0.3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38"/>
      <c r="R944" s="38"/>
      <c r="S944" s="39"/>
      <c r="T944" s="39"/>
      <c r="U944" s="39"/>
      <c r="V944" s="39"/>
      <c r="W944" s="39"/>
      <c r="X944" s="39"/>
      <c r="Y944" s="39"/>
      <c r="Z944" s="39"/>
    </row>
    <row r="945" spans="1:26" ht="15.75" thickBot="1" x14ac:dyDescent="0.3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38"/>
      <c r="R945" s="38"/>
      <c r="S945" s="39"/>
      <c r="T945" s="39"/>
      <c r="U945" s="39"/>
      <c r="V945" s="39"/>
      <c r="W945" s="39"/>
      <c r="X945" s="39"/>
      <c r="Y945" s="39"/>
      <c r="Z945" s="39"/>
    </row>
    <row r="946" spans="1:26" ht="15.75" thickBot="1" x14ac:dyDescent="0.3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38"/>
      <c r="R946" s="38"/>
      <c r="S946" s="39"/>
      <c r="T946" s="39"/>
      <c r="U946" s="39"/>
      <c r="V946" s="39"/>
      <c r="W946" s="39"/>
      <c r="X946" s="39"/>
      <c r="Y946" s="39"/>
      <c r="Z946" s="39"/>
    </row>
    <row r="947" spans="1:26" ht="15.75" thickBot="1" x14ac:dyDescent="0.3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38"/>
      <c r="R947" s="38"/>
      <c r="S947" s="39"/>
      <c r="T947" s="39"/>
      <c r="U947" s="39"/>
      <c r="V947" s="39"/>
      <c r="W947" s="39"/>
      <c r="X947" s="39"/>
      <c r="Y947" s="39"/>
      <c r="Z947" s="39"/>
    </row>
    <row r="948" spans="1:26" ht="15.75" thickBot="1" x14ac:dyDescent="0.3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38"/>
      <c r="R948" s="38"/>
      <c r="S948" s="39"/>
      <c r="T948" s="39"/>
      <c r="U948" s="39"/>
      <c r="V948" s="39"/>
      <c r="W948" s="39"/>
      <c r="X948" s="39"/>
      <c r="Y948" s="39"/>
      <c r="Z948" s="39"/>
    </row>
    <row r="949" spans="1:26" ht="15.75" thickBot="1" x14ac:dyDescent="0.3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38"/>
      <c r="R949" s="38"/>
      <c r="S949" s="39"/>
      <c r="T949" s="39"/>
      <c r="U949" s="39"/>
      <c r="V949" s="39"/>
      <c r="W949" s="39"/>
      <c r="X949" s="39"/>
      <c r="Y949" s="39"/>
      <c r="Z949" s="39"/>
    </row>
    <row r="950" spans="1:26" ht="15.75" thickBot="1" x14ac:dyDescent="0.3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38"/>
      <c r="R950" s="38"/>
      <c r="S950" s="39"/>
      <c r="T950" s="39"/>
      <c r="U950" s="39"/>
      <c r="V950" s="39"/>
      <c r="W950" s="39"/>
      <c r="X950" s="39"/>
      <c r="Y950" s="39"/>
      <c r="Z950" s="39"/>
    </row>
    <row r="951" spans="1:26" ht="15.75" thickBot="1" x14ac:dyDescent="0.3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38"/>
      <c r="R951" s="38"/>
      <c r="S951" s="39"/>
      <c r="T951" s="39"/>
      <c r="U951" s="39"/>
      <c r="V951" s="39"/>
      <c r="W951" s="39"/>
      <c r="X951" s="39"/>
      <c r="Y951" s="39"/>
      <c r="Z951" s="39"/>
    </row>
    <row r="952" spans="1:26" ht="15.75" thickBot="1" x14ac:dyDescent="0.3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38"/>
      <c r="R952" s="38"/>
      <c r="S952" s="39"/>
      <c r="T952" s="39"/>
      <c r="U952" s="39"/>
      <c r="V952" s="39"/>
      <c r="W952" s="39"/>
      <c r="X952" s="39"/>
      <c r="Y952" s="39"/>
      <c r="Z952" s="39"/>
    </row>
    <row r="953" spans="1:26" ht="15.75" thickBot="1" x14ac:dyDescent="0.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38"/>
      <c r="R953" s="38"/>
      <c r="S953" s="39"/>
      <c r="T953" s="39"/>
      <c r="U953" s="39"/>
      <c r="V953" s="39"/>
      <c r="W953" s="39"/>
      <c r="X953" s="39"/>
      <c r="Y953" s="39"/>
      <c r="Z953" s="39"/>
    </row>
    <row r="954" spans="1:26" ht="15.75" thickBot="1" x14ac:dyDescent="0.3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38"/>
      <c r="R954" s="38"/>
      <c r="S954" s="39"/>
      <c r="T954" s="39"/>
      <c r="U954" s="39"/>
      <c r="V954" s="39"/>
      <c r="W954" s="39"/>
      <c r="X954" s="39"/>
      <c r="Y954" s="39"/>
      <c r="Z954" s="39"/>
    </row>
    <row r="955" spans="1:26" ht="15.75" thickBot="1" x14ac:dyDescent="0.3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38"/>
      <c r="R955" s="38"/>
      <c r="S955" s="39"/>
      <c r="T955" s="39"/>
      <c r="U955" s="39"/>
      <c r="V955" s="39"/>
      <c r="W955" s="39"/>
      <c r="X955" s="39"/>
      <c r="Y955" s="39"/>
      <c r="Z955" s="39"/>
    </row>
    <row r="956" spans="1:26" ht="15.75" thickBot="1" x14ac:dyDescent="0.3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38"/>
      <c r="R956" s="38"/>
      <c r="S956" s="39"/>
      <c r="T956" s="39"/>
      <c r="U956" s="39"/>
      <c r="V956" s="39"/>
      <c r="W956" s="39"/>
      <c r="X956" s="39"/>
      <c r="Y956" s="39"/>
      <c r="Z956" s="39"/>
    </row>
    <row r="957" spans="1:26" ht="15.75" thickBot="1" x14ac:dyDescent="0.3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38"/>
      <c r="R957" s="38"/>
      <c r="S957" s="39"/>
      <c r="T957" s="39"/>
      <c r="U957" s="39"/>
      <c r="V957" s="39"/>
      <c r="W957" s="39"/>
      <c r="X957" s="39"/>
      <c r="Y957" s="39"/>
      <c r="Z957" s="39"/>
    </row>
    <row r="958" spans="1:26" ht="15.75" thickBot="1" x14ac:dyDescent="0.3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38"/>
      <c r="R958" s="38"/>
      <c r="S958" s="39"/>
      <c r="T958" s="39"/>
      <c r="U958" s="39"/>
      <c r="V958" s="39"/>
      <c r="W958" s="39"/>
      <c r="X958" s="39"/>
      <c r="Y958" s="39"/>
      <c r="Z958" s="39"/>
    </row>
    <row r="959" spans="1:26" ht="15.75" thickBot="1" x14ac:dyDescent="0.3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38"/>
      <c r="R959" s="38"/>
      <c r="S959" s="39"/>
      <c r="T959" s="39"/>
      <c r="U959" s="39"/>
      <c r="V959" s="39"/>
      <c r="W959" s="39"/>
      <c r="X959" s="39"/>
      <c r="Y959" s="39"/>
      <c r="Z959" s="39"/>
    </row>
    <row r="960" spans="1:26" ht="15.75" thickBot="1" x14ac:dyDescent="0.3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38"/>
      <c r="R960" s="38"/>
      <c r="S960" s="39"/>
      <c r="T960" s="39"/>
      <c r="U960" s="39"/>
      <c r="V960" s="39"/>
      <c r="W960" s="39"/>
      <c r="X960" s="39"/>
      <c r="Y960" s="39"/>
      <c r="Z960" s="39"/>
    </row>
    <row r="961" spans="1:26" ht="15.75" thickBot="1" x14ac:dyDescent="0.3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38"/>
      <c r="R961" s="38"/>
      <c r="S961" s="39"/>
      <c r="T961" s="39"/>
      <c r="U961" s="39"/>
      <c r="V961" s="39"/>
      <c r="W961" s="39"/>
      <c r="X961" s="39"/>
      <c r="Y961" s="39"/>
      <c r="Z961" s="39"/>
    </row>
    <row r="962" spans="1:26" ht="15.75" thickBot="1" x14ac:dyDescent="0.3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38"/>
      <c r="R962" s="38"/>
      <c r="S962" s="39"/>
      <c r="T962" s="39"/>
      <c r="U962" s="39"/>
      <c r="V962" s="39"/>
      <c r="W962" s="39"/>
      <c r="X962" s="39"/>
      <c r="Y962" s="39"/>
      <c r="Z962" s="39"/>
    </row>
    <row r="963" spans="1:26" ht="15.75" thickBot="1" x14ac:dyDescent="0.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38"/>
      <c r="R963" s="38"/>
      <c r="S963" s="39"/>
      <c r="T963" s="39"/>
      <c r="U963" s="39"/>
      <c r="V963" s="39"/>
      <c r="W963" s="39"/>
      <c r="X963" s="39"/>
      <c r="Y963" s="39"/>
      <c r="Z963" s="39"/>
    </row>
    <row r="964" spans="1:26" ht="15.75" thickBot="1" x14ac:dyDescent="0.3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38"/>
      <c r="R964" s="38"/>
      <c r="S964" s="39"/>
      <c r="T964" s="39"/>
      <c r="U964" s="39"/>
      <c r="V964" s="39"/>
      <c r="W964" s="39"/>
      <c r="X964" s="39"/>
      <c r="Y964" s="39"/>
      <c r="Z964" s="39"/>
    </row>
    <row r="965" spans="1:26" ht="15.75" thickBot="1" x14ac:dyDescent="0.3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38"/>
      <c r="R965" s="38"/>
      <c r="S965" s="39"/>
      <c r="T965" s="39"/>
      <c r="U965" s="39"/>
      <c r="V965" s="39"/>
      <c r="W965" s="39"/>
      <c r="X965" s="39"/>
      <c r="Y965" s="39"/>
      <c r="Z965" s="39"/>
    </row>
    <row r="966" spans="1:26" ht="15.75" thickBot="1" x14ac:dyDescent="0.3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38"/>
      <c r="R966" s="38"/>
      <c r="S966" s="39"/>
      <c r="T966" s="39"/>
      <c r="U966" s="39"/>
      <c r="V966" s="39"/>
      <c r="W966" s="39"/>
      <c r="X966" s="39"/>
      <c r="Y966" s="39"/>
      <c r="Z966" s="39"/>
    </row>
    <row r="967" spans="1:26" ht="15.75" thickBot="1" x14ac:dyDescent="0.3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38"/>
      <c r="R967" s="38"/>
      <c r="S967" s="39"/>
      <c r="T967" s="39"/>
      <c r="U967" s="39"/>
      <c r="V967" s="39"/>
      <c r="W967" s="39"/>
      <c r="X967" s="39"/>
      <c r="Y967" s="39"/>
      <c r="Z967" s="39"/>
    </row>
    <row r="968" spans="1:26" ht="15.75" thickBot="1" x14ac:dyDescent="0.3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38"/>
      <c r="R968" s="38"/>
      <c r="S968" s="39"/>
      <c r="T968" s="39"/>
      <c r="U968" s="39"/>
      <c r="V968" s="39"/>
      <c r="W968" s="39"/>
      <c r="X968" s="39"/>
      <c r="Y968" s="39"/>
      <c r="Z968" s="39"/>
    </row>
    <row r="969" spans="1:26" ht="15.75" thickBot="1" x14ac:dyDescent="0.3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38"/>
      <c r="R969" s="38"/>
      <c r="S969" s="39"/>
      <c r="T969" s="39"/>
      <c r="U969" s="39"/>
      <c r="V969" s="39"/>
      <c r="W969" s="39"/>
      <c r="X969" s="39"/>
      <c r="Y969" s="39"/>
      <c r="Z969" s="39"/>
    </row>
    <row r="970" spans="1:26" ht="15.75" thickBot="1" x14ac:dyDescent="0.3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38"/>
      <c r="R970" s="38"/>
      <c r="S970" s="39"/>
      <c r="T970" s="39"/>
      <c r="U970" s="39"/>
      <c r="V970" s="39"/>
      <c r="W970" s="39"/>
      <c r="X970" s="39"/>
      <c r="Y970" s="39"/>
      <c r="Z970" s="39"/>
    </row>
    <row r="971" spans="1:26" ht="15.75" thickBot="1" x14ac:dyDescent="0.3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38"/>
      <c r="R971" s="38"/>
      <c r="S971" s="39"/>
      <c r="T971" s="39"/>
      <c r="U971" s="39"/>
      <c r="V971" s="39"/>
      <c r="W971" s="39"/>
      <c r="X971" s="39"/>
      <c r="Y971" s="39"/>
      <c r="Z971" s="39"/>
    </row>
    <row r="972" spans="1:26" ht="15.75" thickBot="1" x14ac:dyDescent="0.3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38"/>
      <c r="R972" s="38"/>
      <c r="S972" s="39"/>
      <c r="T972" s="39"/>
      <c r="U972" s="39"/>
      <c r="V972" s="39"/>
      <c r="W972" s="39"/>
      <c r="X972" s="39"/>
      <c r="Y972" s="39"/>
      <c r="Z972" s="39"/>
    </row>
    <row r="973" spans="1:26" ht="15.75" thickBot="1" x14ac:dyDescent="0.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38"/>
      <c r="R973" s="38"/>
      <c r="S973" s="39"/>
      <c r="T973" s="39"/>
      <c r="U973" s="39"/>
      <c r="V973" s="39"/>
      <c r="W973" s="39"/>
      <c r="X973" s="39"/>
      <c r="Y973" s="39"/>
      <c r="Z973" s="39"/>
    </row>
    <row r="974" spans="1:26" ht="15.75" thickBot="1" x14ac:dyDescent="0.3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38"/>
      <c r="R974" s="38"/>
      <c r="S974" s="39"/>
      <c r="T974" s="39"/>
      <c r="U974" s="39"/>
      <c r="V974" s="39"/>
      <c r="W974" s="39"/>
      <c r="X974" s="39"/>
      <c r="Y974" s="39"/>
      <c r="Z974" s="39"/>
    </row>
    <row r="975" spans="1:26" ht="15.75" thickBot="1" x14ac:dyDescent="0.3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38"/>
      <c r="R975" s="38"/>
      <c r="S975" s="39"/>
      <c r="T975" s="39"/>
      <c r="U975" s="39"/>
      <c r="V975" s="39"/>
      <c r="W975" s="39"/>
      <c r="X975" s="39"/>
      <c r="Y975" s="39"/>
      <c r="Z975" s="39"/>
    </row>
    <row r="976" spans="1:26" ht="15.75" thickBot="1" x14ac:dyDescent="0.3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38"/>
      <c r="R976" s="38"/>
      <c r="S976" s="39"/>
      <c r="T976" s="39"/>
      <c r="U976" s="39"/>
      <c r="V976" s="39"/>
      <c r="W976" s="39"/>
      <c r="X976" s="39"/>
      <c r="Y976" s="39"/>
      <c r="Z976" s="39"/>
    </row>
    <row r="977" spans="1:26" ht="15.75" thickBot="1" x14ac:dyDescent="0.3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38"/>
      <c r="R977" s="38"/>
      <c r="S977" s="39"/>
      <c r="T977" s="39"/>
      <c r="U977" s="39"/>
      <c r="V977" s="39"/>
      <c r="W977" s="39"/>
      <c r="X977" s="39"/>
      <c r="Y977" s="39"/>
      <c r="Z977" s="39"/>
    </row>
    <row r="978" spans="1:26" ht="15.75" thickBot="1" x14ac:dyDescent="0.3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38"/>
      <c r="R978" s="38"/>
      <c r="S978" s="39"/>
      <c r="T978" s="39"/>
      <c r="U978" s="39"/>
      <c r="V978" s="39"/>
      <c r="W978" s="39"/>
      <c r="X978" s="39"/>
      <c r="Y978" s="39"/>
      <c r="Z978" s="39"/>
    </row>
    <row r="979" spans="1:26" ht="15.75" thickBot="1" x14ac:dyDescent="0.3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38"/>
      <c r="R979" s="38"/>
      <c r="S979" s="39"/>
      <c r="T979" s="39"/>
      <c r="U979" s="39"/>
      <c r="V979" s="39"/>
      <c r="W979" s="39"/>
      <c r="X979" s="39"/>
      <c r="Y979" s="39"/>
      <c r="Z979" s="39"/>
    </row>
    <row r="980" spans="1:26" ht="15.75" thickBot="1" x14ac:dyDescent="0.3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38"/>
      <c r="R980" s="38"/>
      <c r="S980" s="39"/>
      <c r="T980" s="39"/>
      <c r="U980" s="39"/>
      <c r="V980" s="39"/>
      <c r="W980" s="39"/>
      <c r="X980" s="39"/>
      <c r="Y980" s="39"/>
      <c r="Z980" s="39"/>
    </row>
    <row r="981" spans="1:26" ht="15.75" thickBot="1" x14ac:dyDescent="0.3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38"/>
      <c r="R981" s="38"/>
      <c r="S981" s="39"/>
      <c r="T981" s="39"/>
      <c r="U981" s="39"/>
      <c r="V981" s="39"/>
      <c r="W981" s="39"/>
      <c r="X981" s="39"/>
      <c r="Y981" s="39"/>
      <c r="Z981" s="39"/>
    </row>
    <row r="982" spans="1:26" ht="15.75" thickBot="1" x14ac:dyDescent="0.3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38"/>
      <c r="R982" s="38"/>
      <c r="S982" s="39"/>
      <c r="T982" s="39"/>
      <c r="U982" s="39"/>
      <c r="V982" s="39"/>
      <c r="W982" s="39"/>
      <c r="X982" s="39"/>
      <c r="Y982" s="39"/>
      <c r="Z982" s="39"/>
    </row>
    <row r="983" spans="1:26" ht="15.75" thickBot="1" x14ac:dyDescent="0.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38"/>
      <c r="R983" s="38"/>
      <c r="S983" s="39"/>
      <c r="T983" s="39"/>
      <c r="U983" s="39"/>
      <c r="V983" s="39"/>
      <c r="W983" s="39"/>
      <c r="X983" s="39"/>
      <c r="Y983" s="39"/>
      <c r="Z983" s="39"/>
    </row>
    <row r="984" spans="1:26" ht="15.75" thickBot="1" x14ac:dyDescent="0.3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38"/>
      <c r="R984" s="38"/>
      <c r="S984" s="39"/>
      <c r="T984" s="39"/>
      <c r="U984" s="39"/>
      <c r="V984" s="39"/>
      <c r="W984" s="39"/>
      <c r="X984" s="39"/>
      <c r="Y984" s="39"/>
      <c r="Z984" s="39"/>
    </row>
    <row r="985" spans="1:26" ht="15.75" thickBot="1" x14ac:dyDescent="0.3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38"/>
      <c r="R985" s="38"/>
      <c r="S985" s="39"/>
      <c r="T985" s="39"/>
      <c r="U985" s="39"/>
      <c r="V985" s="39"/>
      <c r="W985" s="39"/>
      <c r="X985" s="39"/>
      <c r="Y985" s="39"/>
      <c r="Z985" s="39"/>
    </row>
    <row r="986" spans="1:26" ht="15.75" thickBot="1" x14ac:dyDescent="0.3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38"/>
      <c r="R986" s="38"/>
      <c r="S986" s="39"/>
      <c r="T986" s="39"/>
      <c r="U986" s="39"/>
      <c r="V986" s="39"/>
      <c r="W986" s="39"/>
      <c r="X986" s="39"/>
      <c r="Y986" s="39"/>
      <c r="Z986" s="39"/>
    </row>
    <row r="987" spans="1:26" ht="15.75" thickBot="1" x14ac:dyDescent="0.3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38"/>
      <c r="R987" s="38"/>
      <c r="S987" s="39"/>
      <c r="T987" s="39"/>
      <c r="U987" s="39"/>
      <c r="V987" s="39"/>
      <c r="W987" s="39"/>
      <c r="X987" s="39"/>
      <c r="Y987" s="39"/>
      <c r="Z987" s="39"/>
    </row>
    <row r="988" spans="1:26" ht="15.75" thickBot="1" x14ac:dyDescent="0.3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38"/>
      <c r="R988" s="38"/>
      <c r="S988" s="39"/>
      <c r="T988" s="39"/>
      <c r="U988" s="39"/>
      <c r="V988" s="39"/>
      <c r="W988" s="39"/>
      <c r="X988" s="39"/>
      <c r="Y988" s="39"/>
      <c r="Z988" s="39"/>
    </row>
    <row r="989" spans="1:26" ht="15.75" thickBot="1" x14ac:dyDescent="0.3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38"/>
      <c r="R989" s="38"/>
      <c r="S989" s="39"/>
      <c r="T989" s="39"/>
      <c r="U989" s="39"/>
      <c r="V989" s="39"/>
      <c r="W989" s="39"/>
      <c r="X989" s="39"/>
      <c r="Y989" s="39"/>
      <c r="Z989" s="39"/>
    </row>
    <row r="990" spans="1:26" ht="15.75" thickBot="1" x14ac:dyDescent="0.3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38"/>
      <c r="R990" s="38"/>
      <c r="S990" s="39"/>
      <c r="T990" s="39"/>
      <c r="U990" s="39"/>
      <c r="V990" s="39"/>
      <c r="W990" s="39"/>
      <c r="X990" s="39"/>
      <c r="Y990" s="39"/>
      <c r="Z990" s="39"/>
    </row>
    <row r="991" spans="1:26" ht="15.75" thickBot="1" x14ac:dyDescent="0.3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38"/>
      <c r="R991" s="38"/>
      <c r="S991" s="39"/>
      <c r="T991" s="39"/>
      <c r="U991" s="39"/>
      <c r="V991" s="39"/>
      <c r="W991" s="39"/>
      <c r="X991" s="39"/>
      <c r="Y991" s="39"/>
      <c r="Z991" s="39"/>
    </row>
    <row r="992" spans="1:26" ht="15.75" thickBot="1" x14ac:dyDescent="0.3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38"/>
      <c r="R992" s="38"/>
      <c r="S992" s="39"/>
      <c r="T992" s="39"/>
      <c r="U992" s="39"/>
      <c r="V992" s="39"/>
      <c r="W992" s="39"/>
      <c r="X992" s="39"/>
      <c r="Y992" s="39"/>
      <c r="Z992" s="39"/>
    </row>
    <row r="993" spans="1:26" ht="15.75" thickBot="1" x14ac:dyDescent="0.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38"/>
      <c r="R993" s="38"/>
      <c r="S993" s="39"/>
      <c r="T993" s="39"/>
      <c r="U993" s="39"/>
      <c r="V993" s="39"/>
      <c r="W993" s="39"/>
      <c r="X993" s="39"/>
      <c r="Y993" s="39"/>
      <c r="Z993" s="39"/>
    </row>
    <row r="994" spans="1:26" ht="15.75" thickBot="1" x14ac:dyDescent="0.3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38"/>
      <c r="R994" s="38"/>
      <c r="S994" s="39"/>
      <c r="T994" s="39"/>
      <c r="U994" s="39"/>
      <c r="V994" s="39"/>
      <c r="W994" s="39"/>
      <c r="X994" s="39"/>
      <c r="Y994" s="39"/>
      <c r="Z994" s="39"/>
    </row>
    <row r="995" spans="1:26" ht="15.75" thickBot="1" x14ac:dyDescent="0.3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38"/>
      <c r="R995" s="38"/>
      <c r="S995" s="39"/>
      <c r="T995" s="39"/>
      <c r="U995" s="39"/>
      <c r="V995" s="39"/>
      <c r="W995" s="39"/>
      <c r="X995" s="39"/>
      <c r="Y995" s="39"/>
      <c r="Z995" s="39"/>
    </row>
    <row r="996" spans="1:26" ht="15.75" thickBot="1" x14ac:dyDescent="0.3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38"/>
      <c r="R996" s="38"/>
      <c r="S996" s="39"/>
      <c r="T996" s="39"/>
      <c r="U996" s="39"/>
      <c r="V996" s="39"/>
      <c r="W996" s="39"/>
      <c r="X996" s="39"/>
      <c r="Y996" s="39"/>
      <c r="Z996" s="39"/>
    </row>
    <row r="997" spans="1:26" ht="15.75" thickBot="1" x14ac:dyDescent="0.3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38"/>
      <c r="R997" s="38"/>
      <c r="S997" s="39"/>
      <c r="T997" s="39"/>
      <c r="U997" s="39"/>
      <c r="V997" s="39"/>
      <c r="W997" s="39"/>
      <c r="X997" s="39"/>
      <c r="Y997" s="39"/>
      <c r="Z997" s="39"/>
    </row>
    <row r="998" spans="1:26" ht="15.75" thickBot="1" x14ac:dyDescent="0.3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38"/>
      <c r="R998" s="38"/>
      <c r="S998" s="39"/>
      <c r="T998" s="39"/>
      <c r="U998" s="39"/>
      <c r="V998" s="39"/>
      <c r="W998" s="39"/>
      <c r="X998" s="39"/>
      <c r="Y998" s="39"/>
      <c r="Z998" s="39"/>
    </row>
    <row r="999" spans="1:26" ht="15.75" thickBot="1" x14ac:dyDescent="0.3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38"/>
      <c r="R999" s="38"/>
      <c r="S999" s="39"/>
      <c r="T999" s="39"/>
      <c r="U999" s="39"/>
      <c r="V999" s="39"/>
      <c r="W999" s="39"/>
      <c r="X999" s="39"/>
      <c r="Y999" s="39"/>
      <c r="Z999" s="39"/>
    </row>
    <row r="1000" spans="1:26" ht="15.75" thickBot="1" x14ac:dyDescent="0.3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38"/>
      <c r="R1000" s="38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thickBot="1" x14ac:dyDescent="0.3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38"/>
      <c r="R1001" s="38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thickBot="1" x14ac:dyDescent="0.3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38"/>
      <c r="R1002" s="38"/>
      <c r="S1002" s="39"/>
      <c r="T1002" s="39"/>
      <c r="U1002" s="39"/>
      <c r="V1002" s="39"/>
      <c r="W1002" s="39"/>
      <c r="X1002" s="39"/>
      <c r="Y1002" s="39"/>
      <c r="Z1002" s="39"/>
    </row>
    <row r="1003" spans="1:26" ht="15.75" thickBot="1" x14ac:dyDescent="0.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38"/>
      <c r="R1003" s="38"/>
      <c r="S1003" s="39"/>
      <c r="T1003" s="39"/>
      <c r="U1003" s="39"/>
      <c r="V1003" s="39"/>
      <c r="W1003" s="39"/>
      <c r="X1003" s="39"/>
      <c r="Y1003" s="39"/>
      <c r="Z1003" s="39"/>
    </row>
    <row r="1004" spans="1:26" ht="15.75" thickBot="1" x14ac:dyDescent="0.3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38"/>
      <c r="R1004" s="38"/>
      <c r="S1004" s="39"/>
      <c r="T1004" s="39"/>
      <c r="U1004" s="39"/>
      <c r="V1004" s="39"/>
      <c r="W1004" s="39"/>
      <c r="X1004" s="39"/>
      <c r="Y1004" s="39"/>
      <c r="Z1004" s="39"/>
    </row>
    <row r="1005" spans="1:26" ht="15.75" thickBot="1" x14ac:dyDescent="0.3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38"/>
      <c r="R1005" s="38"/>
      <c r="S1005" s="39"/>
      <c r="T1005" s="39"/>
      <c r="U1005" s="39"/>
      <c r="V1005" s="39"/>
      <c r="W1005" s="39"/>
      <c r="X1005" s="39"/>
      <c r="Y1005" s="39"/>
      <c r="Z1005" s="39"/>
    </row>
    <row r="1006" spans="1:26" ht="15.75" thickBot="1" x14ac:dyDescent="0.3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38"/>
      <c r="R1006" s="38"/>
      <c r="S1006" s="39"/>
      <c r="T1006" s="39"/>
      <c r="U1006" s="39"/>
      <c r="V1006" s="39"/>
      <c r="W1006" s="39"/>
      <c r="X1006" s="39"/>
      <c r="Y1006" s="39"/>
      <c r="Z1006" s="39"/>
    </row>
    <row r="1007" spans="1:26" ht="15.75" thickBot="1" x14ac:dyDescent="0.3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38"/>
      <c r="R1007" s="38"/>
      <c r="S1007" s="39"/>
      <c r="T1007" s="39"/>
      <c r="U1007" s="39"/>
      <c r="V1007" s="39"/>
      <c r="W1007" s="39"/>
      <c r="X1007" s="39"/>
      <c r="Y1007" s="39"/>
      <c r="Z1007" s="39"/>
    </row>
    <row r="1008" spans="1:26" ht="15.75" thickBot="1" x14ac:dyDescent="0.3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38"/>
      <c r="R1008" s="38"/>
      <c r="S1008" s="39"/>
      <c r="T1008" s="39"/>
      <c r="U1008" s="39"/>
      <c r="V1008" s="39"/>
      <c r="W1008" s="39"/>
      <c r="X1008" s="39"/>
      <c r="Y1008" s="39"/>
      <c r="Z1008" s="39"/>
    </row>
    <row r="1009" spans="1:26" ht="15.75" thickBot="1" x14ac:dyDescent="0.3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38"/>
      <c r="R1009" s="38"/>
      <c r="S1009" s="39"/>
      <c r="T1009" s="39"/>
      <c r="U1009" s="39"/>
      <c r="V1009" s="39"/>
      <c r="W1009" s="39"/>
      <c r="X1009" s="39"/>
      <c r="Y1009" s="39"/>
      <c r="Z1009" s="39"/>
    </row>
    <row r="1010" spans="1:26" ht="15.75" thickBot="1" x14ac:dyDescent="0.3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38"/>
      <c r="R1010" s="38"/>
      <c r="S1010" s="39"/>
      <c r="T1010" s="39"/>
      <c r="U1010" s="39"/>
      <c r="V1010" s="39"/>
      <c r="W1010" s="39"/>
      <c r="X1010" s="39"/>
      <c r="Y1010" s="39"/>
      <c r="Z1010" s="39"/>
    </row>
    <row r="1011" spans="1:26" ht="15.75" thickBot="1" x14ac:dyDescent="0.3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38"/>
      <c r="R1011" s="38"/>
      <c r="S1011" s="39"/>
      <c r="T1011" s="39"/>
      <c r="U1011" s="39"/>
      <c r="V1011" s="39"/>
      <c r="W1011" s="39"/>
      <c r="X1011" s="39"/>
      <c r="Y1011" s="39"/>
      <c r="Z1011" s="39"/>
    </row>
    <row r="1012" spans="1:26" ht="15.75" thickBot="1" x14ac:dyDescent="0.3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38"/>
      <c r="R1012" s="38"/>
      <c r="S1012" s="39"/>
      <c r="T1012" s="39"/>
      <c r="U1012" s="39"/>
      <c r="V1012" s="39"/>
      <c r="W1012" s="39"/>
      <c r="X1012" s="39"/>
      <c r="Y1012" s="39"/>
      <c r="Z1012" s="39"/>
    </row>
    <row r="1013" spans="1:26" ht="15.75" thickBot="1" x14ac:dyDescent="0.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38"/>
      <c r="R1013" s="38"/>
      <c r="S1013" s="39"/>
      <c r="T1013" s="39"/>
      <c r="U1013" s="39"/>
      <c r="V1013" s="39"/>
      <c r="W1013" s="39"/>
      <c r="X1013" s="39"/>
      <c r="Y1013" s="39"/>
      <c r="Z1013" s="39"/>
    </row>
    <row r="1014" spans="1:26" ht="15.75" thickBot="1" x14ac:dyDescent="0.3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38"/>
      <c r="R1014" s="38"/>
      <c r="S1014" s="39"/>
      <c r="T1014" s="39"/>
      <c r="U1014" s="39"/>
      <c r="V1014" s="39"/>
      <c r="W1014" s="39"/>
      <c r="X1014" s="39"/>
      <c r="Y1014" s="39"/>
      <c r="Z1014" s="39"/>
    </row>
    <row r="1015" spans="1:26" ht="15.75" thickBot="1" x14ac:dyDescent="0.3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38"/>
      <c r="R1015" s="38"/>
      <c r="S1015" s="39"/>
      <c r="T1015" s="39"/>
      <c r="U1015" s="39"/>
      <c r="V1015" s="39"/>
      <c r="W1015" s="39"/>
      <c r="X1015" s="39"/>
      <c r="Y1015" s="39"/>
      <c r="Z1015" s="39"/>
    </row>
    <row r="1016" spans="1:26" ht="15.75" thickBot="1" x14ac:dyDescent="0.3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38"/>
      <c r="R1016" s="38"/>
      <c r="S1016" s="39"/>
      <c r="T1016" s="39"/>
      <c r="U1016" s="39"/>
      <c r="V1016" s="39"/>
      <c r="W1016" s="39"/>
      <c r="X1016" s="39"/>
      <c r="Y1016" s="39"/>
      <c r="Z1016" s="39"/>
    </row>
    <row r="1017" spans="1:26" ht="15.75" thickBot="1" x14ac:dyDescent="0.3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38"/>
      <c r="R1017" s="38"/>
      <c r="S1017" s="39"/>
      <c r="T1017" s="39"/>
      <c r="U1017" s="39"/>
      <c r="V1017" s="39"/>
      <c r="W1017" s="39"/>
      <c r="X1017" s="39"/>
      <c r="Y1017" s="39"/>
      <c r="Z1017" s="39"/>
    </row>
    <row r="1018" spans="1:26" ht="15.75" thickBot="1" x14ac:dyDescent="0.3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38"/>
      <c r="R1018" s="38"/>
      <c r="S1018" s="39"/>
      <c r="T1018" s="39"/>
      <c r="U1018" s="39"/>
      <c r="V1018" s="39"/>
      <c r="W1018" s="39"/>
      <c r="X1018" s="39"/>
      <c r="Y1018" s="39"/>
      <c r="Z1018" s="39"/>
    </row>
    <row r="1019" spans="1:26" ht="15.75" thickBot="1" x14ac:dyDescent="0.3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38"/>
      <c r="R1019" s="38"/>
      <c r="S1019" s="39"/>
      <c r="T1019" s="39"/>
      <c r="U1019" s="39"/>
      <c r="V1019" s="39"/>
      <c r="W1019" s="39"/>
      <c r="X1019" s="39"/>
      <c r="Y1019" s="39"/>
      <c r="Z1019" s="39"/>
    </row>
    <row r="1020" spans="1:26" ht="15.75" thickBot="1" x14ac:dyDescent="0.3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38"/>
      <c r="R1020" s="38"/>
      <c r="S1020" s="39"/>
      <c r="T1020" s="39"/>
      <c r="U1020" s="39"/>
      <c r="V1020" s="39"/>
      <c r="W1020" s="39"/>
      <c r="X1020" s="39"/>
      <c r="Y1020" s="39"/>
      <c r="Z1020" s="39"/>
    </row>
    <row r="1021" spans="1:26" ht="15.75" thickBot="1" x14ac:dyDescent="0.3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38"/>
      <c r="R1021" s="38"/>
      <c r="S1021" s="39"/>
      <c r="T1021" s="39"/>
      <c r="U1021" s="39"/>
      <c r="V1021" s="39"/>
      <c r="W1021" s="39"/>
      <c r="X1021" s="39"/>
      <c r="Y1021" s="39"/>
      <c r="Z1021" s="39"/>
    </row>
    <row r="1022" spans="1:26" ht="15.75" thickBot="1" x14ac:dyDescent="0.3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38"/>
      <c r="R1022" s="38"/>
      <c r="S1022" s="39"/>
      <c r="T1022" s="39"/>
      <c r="U1022" s="39"/>
      <c r="V1022" s="39"/>
      <c r="W1022" s="39"/>
      <c r="X1022" s="39"/>
      <c r="Y1022" s="39"/>
      <c r="Z1022" s="39"/>
    </row>
    <row r="1023" spans="1:26" ht="15.75" thickBot="1" x14ac:dyDescent="0.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38"/>
      <c r="R1023" s="38"/>
      <c r="S1023" s="39"/>
      <c r="T1023" s="39"/>
      <c r="U1023" s="39"/>
      <c r="V1023" s="39"/>
      <c r="W1023" s="39"/>
      <c r="X1023" s="39"/>
      <c r="Y1023" s="39"/>
      <c r="Z1023" s="39"/>
    </row>
    <row r="1024" spans="1:26" ht="15.75" thickBot="1" x14ac:dyDescent="0.3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38"/>
      <c r="R1024" s="38"/>
      <c r="S1024" s="39"/>
      <c r="T1024" s="39"/>
      <c r="U1024" s="39"/>
      <c r="V1024" s="39"/>
      <c r="W1024" s="39"/>
      <c r="X1024" s="39"/>
      <c r="Y1024" s="39"/>
      <c r="Z1024" s="39"/>
    </row>
    <row r="1025" spans="1:26" ht="15.75" thickBot="1" x14ac:dyDescent="0.3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38"/>
      <c r="R1025" s="38"/>
      <c r="S1025" s="39"/>
      <c r="T1025" s="39"/>
      <c r="U1025" s="39"/>
      <c r="V1025" s="39"/>
      <c r="W1025" s="39"/>
      <c r="X1025" s="39"/>
      <c r="Y1025" s="39"/>
      <c r="Z1025" s="39"/>
    </row>
    <row r="1026" spans="1:26" ht="15.75" thickBot="1" x14ac:dyDescent="0.3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38"/>
      <c r="R1026" s="38"/>
      <c r="S1026" s="39"/>
      <c r="T1026" s="39"/>
      <c r="U1026" s="39"/>
      <c r="V1026" s="39"/>
      <c r="W1026" s="39"/>
      <c r="X1026" s="39"/>
      <c r="Y1026" s="39"/>
      <c r="Z1026" s="39"/>
    </row>
    <row r="1027" spans="1:26" ht="15.75" thickBot="1" x14ac:dyDescent="0.3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38"/>
      <c r="R1027" s="38"/>
      <c r="S1027" s="39"/>
      <c r="T1027" s="39"/>
      <c r="U1027" s="39"/>
      <c r="V1027" s="39"/>
      <c r="W1027" s="39"/>
      <c r="X1027" s="39"/>
      <c r="Y1027" s="39"/>
      <c r="Z1027" s="39"/>
    </row>
    <row r="1028" spans="1:26" ht="15.75" thickBot="1" x14ac:dyDescent="0.3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38"/>
      <c r="R1028" s="38"/>
      <c r="S1028" s="39"/>
      <c r="T1028" s="39"/>
      <c r="U1028" s="39"/>
      <c r="V1028" s="39"/>
      <c r="W1028" s="39"/>
      <c r="X1028" s="39"/>
      <c r="Y1028" s="39"/>
      <c r="Z1028" s="39"/>
    </row>
    <row r="1029" spans="1:26" ht="15.75" thickBot="1" x14ac:dyDescent="0.3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38"/>
      <c r="R1029" s="38"/>
      <c r="S1029" s="39"/>
      <c r="T1029" s="39"/>
      <c r="U1029" s="39"/>
      <c r="V1029" s="39"/>
      <c r="W1029" s="39"/>
      <c r="X1029" s="39"/>
      <c r="Y1029" s="39"/>
      <c r="Z1029" s="39"/>
    </row>
    <row r="1030" spans="1:26" ht="15.75" thickBot="1" x14ac:dyDescent="0.3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38"/>
      <c r="R1030" s="38"/>
      <c r="S1030" s="39"/>
      <c r="T1030" s="39"/>
      <c r="U1030" s="39"/>
      <c r="V1030" s="39"/>
      <c r="W1030" s="39"/>
      <c r="X1030" s="39"/>
      <c r="Y1030" s="39"/>
      <c r="Z1030" s="39"/>
    </row>
    <row r="1031" spans="1:26" ht="15.75" thickBot="1" x14ac:dyDescent="0.3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38"/>
      <c r="R1031" s="38"/>
      <c r="S1031" s="39"/>
      <c r="T1031" s="39"/>
      <c r="U1031" s="39"/>
      <c r="V1031" s="39"/>
      <c r="W1031" s="39"/>
      <c r="X1031" s="39"/>
      <c r="Y1031" s="39"/>
      <c r="Z1031" s="39"/>
    </row>
    <row r="1032" spans="1:26" ht="15.75" thickBot="1" x14ac:dyDescent="0.3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38"/>
      <c r="R1032" s="38"/>
      <c r="S1032" s="39"/>
      <c r="T1032" s="39"/>
      <c r="U1032" s="39"/>
      <c r="V1032" s="39"/>
      <c r="W1032" s="39"/>
      <c r="X1032" s="39"/>
      <c r="Y1032" s="39"/>
      <c r="Z1032" s="39"/>
    </row>
    <row r="1033" spans="1:26" ht="15.75" thickBot="1" x14ac:dyDescent="0.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38"/>
      <c r="R1033" s="38"/>
      <c r="S1033" s="39"/>
      <c r="T1033" s="39"/>
      <c r="U1033" s="39"/>
      <c r="V1033" s="39"/>
      <c r="W1033" s="39"/>
      <c r="X1033" s="39"/>
      <c r="Y1033" s="39"/>
      <c r="Z1033" s="39"/>
    </row>
    <row r="1034" spans="1:26" ht="15.75" thickBot="1" x14ac:dyDescent="0.3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38"/>
      <c r="R1034" s="38"/>
      <c r="S1034" s="39"/>
      <c r="T1034" s="39"/>
      <c r="U1034" s="39"/>
      <c r="V1034" s="39"/>
      <c r="W1034" s="39"/>
      <c r="X1034" s="39"/>
      <c r="Y1034" s="39"/>
      <c r="Z1034" s="39"/>
    </row>
    <row r="1035" spans="1:26" ht="15.75" thickBot="1" x14ac:dyDescent="0.3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38"/>
      <c r="R1035" s="38"/>
      <c r="S1035" s="39"/>
      <c r="T1035" s="39"/>
      <c r="U1035" s="39"/>
      <c r="V1035" s="39"/>
      <c r="W1035" s="39"/>
      <c r="X1035" s="39"/>
      <c r="Y1035" s="39"/>
      <c r="Z1035" s="39"/>
    </row>
    <row r="1036" spans="1:26" ht="15.75" thickBot="1" x14ac:dyDescent="0.3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38"/>
      <c r="R1036" s="38"/>
      <c r="S1036" s="39"/>
      <c r="T1036" s="39"/>
      <c r="U1036" s="39"/>
      <c r="V1036" s="39"/>
      <c r="W1036" s="39"/>
      <c r="X1036" s="39"/>
      <c r="Y1036" s="39"/>
      <c r="Z1036" s="39"/>
    </row>
    <row r="1037" spans="1:26" ht="15.75" thickBot="1" x14ac:dyDescent="0.3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38"/>
      <c r="R1037" s="38"/>
      <c r="S1037" s="39"/>
      <c r="T1037" s="39"/>
      <c r="U1037" s="39"/>
      <c r="V1037" s="39"/>
      <c r="W1037" s="39"/>
      <c r="X1037" s="39"/>
      <c r="Y1037" s="39"/>
      <c r="Z1037" s="39"/>
    </row>
    <row r="1038" spans="1:26" ht="15.75" thickBot="1" x14ac:dyDescent="0.3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38"/>
      <c r="R1038" s="38"/>
      <c r="S1038" s="39"/>
      <c r="T1038" s="39"/>
      <c r="U1038" s="39"/>
      <c r="V1038" s="39"/>
      <c r="W1038" s="39"/>
      <c r="X1038" s="39"/>
      <c r="Y1038" s="39"/>
      <c r="Z1038" s="39"/>
    </row>
    <row r="1039" spans="1:26" ht="15.75" thickBot="1" x14ac:dyDescent="0.3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38"/>
      <c r="R1039" s="38"/>
      <c r="S1039" s="39"/>
      <c r="T1039" s="39"/>
      <c r="U1039" s="39"/>
      <c r="V1039" s="39"/>
      <c r="W1039" s="39"/>
      <c r="X1039" s="39"/>
      <c r="Y1039" s="39"/>
      <c r="Z1039" s="39"/>
    </row>
    <row r="1040" spans="1:26" ht="15.75" thickBot="1" x14ac:dyDescent="0.3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38"/>
      <c r="R1040" s="38"/>
      <c r="S1040" s="39"/>
      <c r="T1040" s="39"/>
      <c r="U1040" s="39"/>
      <c r="V1040" s="39"/>
      <c r="W1040" s="39"/>
      <c r="X1040" s="39"/>
      <c r="Y1040" s="39"/>
      <c r="Z1040" s="39"/>
    </row>
    <row r="1041" spans="1:26" ht="15.75" thickBot="1" x14ac:dyDescent="0.3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38"/>
      <c r="R1041" s="38"/>
      <c r="S1041" s="39"/>
      <c r="T1041" s="39"/>
      <c r="U1041" s="39"/>
      <c r="V1041" s="39"/>
      <c r="W1041" s="39"/>
      <c r="X1041" s="39"/>
      <c r="Y1041" s="39"/>
      <c r="Z1041" s="39"/>
    </row>
    <row r="1042" spans="1:26" ht="15.75" thickBot="1" x14ac:dyDescent="0.3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38"/>
      <c r="R1042" s="38"/>
      <c r="S1042" s="39"/>
      <c r="T1042" s="39"/>
      <c r="U1042" s="39"/>
      <c r="V1042" s="39"/>
      <c r="W1042" s="39"/>
      <c r="X1042" s="39"/>
      <c r="Y1042" s="39"/>
      <c r="Z1042" s="39"/>
    </row>
    <row r="1043" spans="1:26" ht="15.75" thickBot="1" x14ac:dyDescent="0.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38"/>
      <c r="R1043" s="38"/>
      <c r="S1043" s="39"/>
      <c r="T1043" s="39"/>
      <c r="U1043" s="39"/>
      <c r="V1043" s="39"/>
      <c r="W1043" s="39"/>
      <c r="X1043" s="39"/>
      <c r="Y1043" s="39"/>
      <c r="Z1043" s="39"/>
    </row>
    <row r="1044" spans="1:26" ht="15.75" thickBot="1" x14ac:dyDescent="0.3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38"/>
      <c r="R1044" s="38"/>
      <c r="S1044" s="39"/>
      <c r="T1044" s="39"/>
      <c r="U1044" s="39"/>
      <c r="V1044" s="39"/>
      <c r="W1044" s="39"/>
      <c r="X1044" s="39"/>
      <c r="Y1044" s="39"/>
      <c r="Z1044" s="39"/>
    </row>
    <row r="1045" spans="1:26" ht="15.75" thickBot="1" x14ac:dyDescent="0.3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38"/>
      <c r="R1045" s="38"/>
      <c r="S1045" s="39"/>
      <c r="T1045" s="39"/>
      <c r="U1045" s="39"/>
      <c r="V1045" s="39"/>
      <c r="W1045" s="39"/>
      <c r="X1045" s="39"/>
      <c r="Y1045" s="39"/>
      <c r="Z1045" s="39"/>
    </row>
    <row r="1046" spans="1:26" ht="15.75" thickBot="1" x14ac:dyDescent="0.3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38"/>
      <c r="R1046" s="38"/>
      <c r="S1046" s="39"/>
      <c r="T1046" s="39"/>
      <c r="U1046" s="39"/>
      <c r="V1046" s="39"/>
      <c r="W1046" s="39"/>
      <c r="X1046" s="39"/>
      <c r="Y1046" s="39"/>
      <c r="Z1046" s="39"/>
    </row>
    <row r="1047" spans="1:26" ht="15.75" thickBot="1" x14ac:dyDescent="0.3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38"/>
      <c r="R1047" s="38"/>
      <c r="S1047" s="39"/>
      <c r="T1047" s="39"/>
      <c r="U1047" s="39"/>
      <c r="V1047" s="39"/>
      <c r="W1047" s="39"/>
      <c r="X1047" s="39"/>
      <c r="Y1047" s="39"/>
      <c r="Z1047" s="39"/>
    </row>
    <row r="1048" spans="1:26" ht="15.75" thickBot="1" x14ac:dyDescent="0.3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38"/>
      <c r="R1048" s="38"/>
      <c r="S1048" s="39"/>
      <c r="T1048" s="39"/>
      <c r="U1048" s="39"/>
      <c r="V1048" s="39"/>
      <c r="W1048" s="39"/>
      <c r="X1048" s="39"/>
      <c r="Y1048" s="39"/>
      <c r="Z1048" s="39"/>
    </row>
    <row r="1049" spans="1:26" ht="15.75" thickBot="1" x14ac:dyDescent="0.3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38"/>
      <c r="R1049" s="38"/>
      <c r="S1049" s="39"/>
      <c r="T1049" s="39"/>
      <c r="U1049" s="39"/>
      <c r="V1049" s="39"/>
      <c r="W1049" s="39"/>
      <c r="X1049" s="39"/>
      <c r="Y1049" s="39"/>
      <c r="Z1049" s="39"/>
    </row>
    <row r="1050" spans="1:26" ht="15.75" thickBot="1" x14ac:dyDescent="0.3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38"/>
      <c r="R1050" s="38"/>
      <c r="S1050" s="39"/>
      <c r="T1050" s="39"/>
      <c r="U1050" s="39"/>
      <c r="V1050" s="39"/>
      <c r="W1050" s="39"/>
      <c r="X1050" s="39"/>
      <c r="Y1050" s="39"/>
      <c r="Z1050" s="39"/>
    </row>
    <row r="1051" spans="1:26" ht="15.75" thickBot="1" x14ac:dyDescent="0.3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38"/>
      <c r="R1051" s="38"/>
      <c r="S1051" s="39"/>
      <c r="T1051" s="39"/>
      <c r="U1051" s="39"/>
      <c r="V1051" s="39"/>
      <c r="W1051" s="39"/>
      <c r="X1051" s="39"/>
      <c r="Y1051" s="39"/>
      <c r="Z1051" s="39"/>
    </row>
    <row r="1052" spans="1:26" ht="15.75" thickBot="1" x14ac:dyDescent="0.3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38"/>
      <c r="R1052" s="38"/>
      <c r="S1052" s="39"/>
      <c r="T1052" s="39"/>
      <c r="U1052" s="39"/>
      <c r="V1052" s="39"/>
      <c r="W1052" s="39"/>
      <c r="X1052" s="39"/>
      <c r="Y1052" s="39"/>
      <c r="Z1052" s="39"/>
    </row>
    <row r="1053" spans="1:26" ht="15.75" thickBot="1" x14ac:dyDescent="0.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38"/>
      <c r="R1053" s="38"/>
      <c r="S1053" s="39"/>
      <c r="T1053" s="39"/>
      <c r="U1053" s="39"/>
      <c r="V1053" s="39"/>
      <c r="W1053" s="39"/>
      <c r="X1053" s="39"/>
      <c r="Y1053" s="39"/>
      <c r="Z1053" s="39"/>
    </row>
    <row r="1054" spans="1:26" ht="15.75" thickBot="1" x14ac:dyDescent="0.3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38"/>
      <c r="R1054" s="38"/>
      <c r="S1054" s="39"/>
      <c r="T1054" s="39"/>
      <c r="U1054" s="39"/>
      <c r="V1054" s="39"/>
      <c r="W1054" s="39"/>
      <c r="X1054" s="39"/>
      <c r="Y1054" s="39"/>
      <c r="Z1054" s="39"/>
    </row>
    <row r="1055" spans="1:26" ht="15.75" thickBot="1" x14ac:dyDescent="0.3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38"/>
      <c r="R1055" s="38"/>
      <c r="S1055" s="39"/>
      <c r="T1055" s="39"/>
      <c r="U1055" s="39"/>
      <c r="V1055" s="39"/>
      <c r="W1055" s="39"/>
      <c r="X1055" s="39"/>
      <c r="Y1055" s="39"/>
      <c r="Z1055" s="39"/>
    </row>
    <row r="1056" spans="1:26" ht="15.75" thickBot="1" x14ac:dyDescent="0.3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38"/>
      <c r="R1056" s="38"/>
      <c r="S1056" s="39"/>
      <c r="T1056" s="39"/>
      <c r="U1056" s="39"/>
      <c r="V1056" s="39"/>
      <c r="W1056" s="39"/>
      <c r="X1056" s="39"/>
      <c r="Y1056" s="39"/>
      <c r="Z1056" s="39"/>
    </row>
    <row r="1057" spans="1:26" ht="15.75" thickBot="1" x14ac:dyDescent="0.3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38"/>
      <c r="R1057" s="38"/>
      <c r="S1057" s="39"/>
      <c r="T1057" s="39"/>
      <c r="U1057" s="39"/>
      <c r="V1057" s="39"/>
      <c r="W1057" s="39"/>
      <c r="X1057" s="39"/>
      <c r="Y1057" s="39"/>
      <c r="Z1057" s="39"/>
    </row>
    <row r="1058" spans="1:26" ht="15.75" thickBot="1" x14ac:dyDescent="0.3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38"/>
      <c r="R1058" s="38"/>
      <c r="S1058" s="39"/>
      <c r="T1058" s="39"/>
      <c r="U1058" s="39"/>
      <c r="V1058" s="39"/>
      <c r="W1058" s="39"/>
      <c r="X1058" s="39"/>
      <c r="Y1058" s="39"/>
      <c r="Z1058" s="39"/>
    </row>
    <row r="1059" spans="1:26" ht="15.75" thickBot="1" x14ac:dyDescent="0.3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38"/>
      <c r="R1059" s="38"/>
      <c r="S1059" s="39"/>
      <c r="T1059" s="39"/>
      <c r="U1059" s="39"/>
      <c r="V1059" s="39"/>
      <c r="W1059" s="39"/>
      <c r="X1059" s="39"/>
      <c r="Y1059" s="39"/>
      <c r="Z1059" s="39"/>
    </row>
    <row r="1060" spans="1:26" ht="15.75" thickBot="1" x14ac:dyDescent="0.3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38"/>
      <c r="R1060" s="38"/>
      <c r="S1060" s="39"/>
      <c r="T1060" s="39"/>
      <c r="U1060" s="39"/>
      <c r="V1060" s="39"/>
      <c r="W1060" s="39"/>
      <c r="X1060" s="39"/>
      <c r="Y1060" s="39"/>
      <c r="Z1060" s="39"/>
    </row>
    <row r="1061" spans="1:26" ht="15.75" thickBot="1" x14ac:dyDescent="0.3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38"/>
      <c r="R1061" s="38"/>
      <c r="S1061" s="39"/>
      <c r="T1061" s="39"/>
      <c r="U1061" s="39"/>
      <c r="V1061" s="39"/>
      <c r="W1061" s="39"/>
      <c r="X1061" s="39"/>
      <c r="Y1061" s="39"/>
      <c r="Z1061" s="39"/>
    </row>
    <row r="1062" spans="1:26" ht="15.75" thickBot="1" x14ac:dyDescent="0.3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38"/>
      <c r="R1062" s="38"/>
      <c r="S1062" s="39"/>
      <c r="T1062" s="39"/>
      <c r="U1062" s="39"/>
      <c r="V1062" s="39"/>
      <c r="W1062" s="39"/>
      <c r="X1062" s="39"/>
      <c r="Y1062" s="39"/>
      <c r="Z1062" s="39"/>
    </row>
    <row r="1063" spans="1:26" ht="15.75" thickBot="1" x14ac:dyDescent="0.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38"/>
      <c r="R1063" s="38"/>
      <c r="S1063" s="39"/>
      <c r="T1063" s="39"/>
      <c r="U1063" s="39"/>
      <c r="V1063" s="39"/>
      <c r="W1063" s="39"/>
      <c r="X1063" s="39"/>
      <c r="Y1063" s="39"/>
      <c r="Z1063" s="39"/>
    </row>
    <row r="1064" spans="1:26" ht="15.75" thickBot="1" x14ac:dyDescent="0.3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38"/>
      <c r="R1064" s="38"/>
      <c r="S1064" s="39"/>
      <c r="T1064" s="39"/>
      <c r="U1064" s="39"/>
      <c r="V1064" s="39"/>
      <c r="W1064" s="39"/>
      <c r="X1064" s="39"/>
      <c r="Y1064" s="39"/>
      <c r="Z1064" s="39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6" bestFit="1" customWidth="1"/>
    <col min="2" max="2" width="11.42578125" style="26"/>
  </cols>
  <sheetData>
    <row r="1" spans="1:2" x14ac:dyDescent="0.25">
      <c r="A1" s="56">
        <v>43921</v>
      </c>
      <c r="B1" s="26" t="s">
        <v>136</v>
      </c>
    </row>
    <row r="2" spans="1:2" x14ac:dyDescent="0.25">
      <c r="A2" s="26" t="s">
        <v>137</v>
      </c>
      <c r="B2" s="26" t="s">
        <v>138</v>
      </c>
    </row>
    <row r="3" spans="1:2" x14ac:dyDescent="0.25">
      <c r="A3" s="26" t="s">
        <v>139</v>
      </c>
      <c r="B3" s="26">
        <v>40</v>
      </c>
    </row>
    <row r="4" spans="1:2" x14ac:dyDescent="0.25">
      <c r="B4">
        <v>79801</v>
      </c>
    </row>
    <row r="5" spans="1:2" x14ac:dyDescent="0.25">
      <c r="B5" s="26">
        <v>76814</v>
      </c>
    </row>
    <row r="6" spans="1:2" x14ac:dyDescent="0.25">
      <c r="B6" s="26">
        <f>B4-B5</f>
        <v>2987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G141" sqref="G141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7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7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7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7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7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7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7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7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7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7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7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7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7">
        <v>43917</v>
      </c>
      <c r="B14" s="5" t="s">
        <v>19</v>
      </c>
      <c r="C14" s="4">
        <v>70</v>
      </c>
      <c r="D14" s="5" t="s">
        <v>20</v>
      </c>
      <c r="E14" t="s">
        <v>176</v>
      </c>
      <c r="F14">
        <v>1612</v>
      </c>
      <c r="G14">
        <f>AVERAGE(F8:F14)</f>
        <v>1575.2857142857142</v>
      </c>
    </row>
    <row r="15" spans="1:7" x14ac:dyDescent="0.25">
      <c r="A15" s="27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7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7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7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7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7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7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7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7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7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7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7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7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7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7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7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7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7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7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7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7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7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7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7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7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7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7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7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7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7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7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7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7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7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7">
        <v>43927</v>
      </c>
      <c r="B49" s="5" t="s">
        <v>19</v>
      </c>
      <c r="C49" s="4">
        <v>75</v>
      </c>
      <c r="D49" s="5" t="s">
        <v>22</v>
      </c>
      <c r="F49">
        <v>2805</v>
      </c>
      <c r="G49" s="69">
        <f>AVERAGE(F43:F49)</f>
        <v>3012.4285714285716</v>
      </c>
    </row>
    <row r="50" spans="1:7" x14ac:dyDescent="0.25">
      <c r="A50" s="27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7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7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7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7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7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7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7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7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7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7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7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7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7">
        <v>43929</v>
      </c>
      <c r="B63" s="5" t="s">
        <v>19</v>
      </c>
      <c r="C63" s="4">
        <v>71</v>
      </c>
      <c r="D63" s="5" t="s">
        <v>20</v>
      </c>
      <c r="F63">
        <v>3715</v>
      </c>
      <c r="G63" s="69">
        <f>AVERAGE(F57:F63)</f>
        <v>4448.1428571428569</v>
      </c>
    </row>
    <row r="64" spans="1:7" x14ac:dyDescent="0.25">
      <c r="A64" s="27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7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7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7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7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7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7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7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7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7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7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7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7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7">
        <v>43930</v>
      </c>
      <c r="B77" s="5" t="s">
        <v>23</v>
      </c>
      <c r="C77" s="4">
        <v>61</v>
      </c>
      <c r="D77" s="5" t="s">
        <v>22</v>
      </c>
      <c r="F77">
        <v>5118</v>
      </c>
      <c r="G77" s="69">
        <f>AVERAGE(F71:F77)</f>
        <v>6001.1428571428569</v>
      </c>
    </row>
    <row r="78" spans="1:7" x14ac:dyDescent="0.25">
      <c r="A78" s="27">
        <v>43930</v>
      </c>
      <c r="B78" s="5" t="s">
        <v>23</v>
      </c>
      <c r="C78" s="4">
        <v>62</v>
      </c>
      <c r="D78" s="5" t="s">
        <v>22</v>
      </c>
      <c r="F78">
        <v>5556</v>
      </c>
      <c r="G78" s="69"/>
    </row>
    <row r="79" spans="1:7" x14ac:dyDescent="0.25">
      <c r="A79" s="27">
        <v>43930</v>
      </c>
      <c r="B79" s="5" t="s">
        <v>23</v>
      </c>
      <c r="C79" s="4">
        <v>47</v>
      </c>
      <c r="D79" s="5" t="s">
        <v>20</v>
      </c>
      <c r="F79">
        <v>6477</v>
      </c>
      <c r="G79" s="69"/>
    </row>
    <row r="80" spans="1:7" x14ac:dyDescent="0.25">
      <c r="A80" s="27">
        <v>43930</v>
      </c>
      <c r="B80" s="5" t="s">
        <v>23</v>
      </c>
      <c r="C80" s="4">
        <v>73</v>
      </c>
      <c r="D80" s="5" t="s">
        <v>20</v>
      </c>
      <c r="F80">
        <v>7512</v>
      </c>
      <c r="G80" s="69"/>
    </row>
    <row r="81" spans="1:7" x14ac:dyDescent="0.25">
      <c r="A81" s="27">
        <v>43931</v>
      </c>
      <c r="B81" s="5" t="s">
        <v>19</v>
      </c>
      <c r="C81" s="4">
        <v>67</v>
      </c>
      <c r="D81" s="5" t="s">
        <v>22</v>
      </c>
      <c r="F81">
        <v>8625</v>
      </c>
      <c r="G81" s="69"/>
    </row>
    <row r="82" spans="1:7" x14ac:dyDescent="0.25">
      <c r="A82" s="27">
        <v>43931</v>
      </c>
      <c r="B82" s="5" t="s">
        <v>19</v>
      </c>
      <c r="C82" s="4">
        <v>66</v>
      </c>
      <c r="D82" s="5" t="s">
        <v>25</v>
      </c>
      <c r="F82">
        <v>6443</v>
      </c>
      <c r="G82" s="69"/>
    </row>
    <row r="83" spans="1:7" x14ac:dyDescent="0.25">
      <c r="A83" s="27">
        <v>43931</v>
      </c>
      <c r="B83" s="5" t="s">
        <v>23</v>
      </c>
      <c r="C83" s="4">
        <v>87</v>
      </c>
      <c r="D83" s="5" t="s">
        <v>20</v>
      </c>
      <c r="F83">
        <v>5719</v>
      </c>
      <c r="G83" s="69"/>
    </row>
    <row r="84" spans="1:7" x14ac:dyDescent="0.25">
      <c r="A84" s="27">
        <v>43932</v>
      </c>
      <c r="B84" s="5" t="s">
        <v>19</v>
      </c>
      <c r="C84" s="4">
        <v>47</v>
      </c>
      <c r="D84" s="5" t="s">
        <v>22</v>
      </c>
      <c r="F84">
        <v>7120</v>
      </c>
      <c r="G84" s="69">
        <f>AVERAGE(F78:F84)</f>
        <v>6778.8571428571431</v>
      </c>
    </row>
    <row r="85" spans="1:7" x14ac:dyDescent="0.25">
      <c r="A85" s="27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7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7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7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7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7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7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7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7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7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7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7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7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7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7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7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7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7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7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7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7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7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7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7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7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7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7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7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7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7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7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7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7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7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7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7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7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7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7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7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7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7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7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7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7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7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7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7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7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7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7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7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7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7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7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7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7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7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7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7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7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7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7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7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7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7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7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7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7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7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7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7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7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7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7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7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7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7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7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7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7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7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7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7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7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7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7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7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7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7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7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7">
        <v>43945</v>
      </c>
      <c r="B176" s="5" t="s">
        <v>23</v>
      </c>
      <c r="C176" s="4"/>
      <c r="D176" s="5" t="s">
        <v>20</v>
      </c>
    </row>
    <row r="177" spans="1:4" x14ac:dyDescent="0.25">
      <c r="A177" s="27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7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7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7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7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7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7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7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7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7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7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7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7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7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7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7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7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7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7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7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7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7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7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7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7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7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7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7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7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7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7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7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7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7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7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7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7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7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7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7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7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7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7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7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7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7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7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7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7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7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7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7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7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7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7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7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7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7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7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7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7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7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7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7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7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7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7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7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7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7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7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7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7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7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7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7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7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7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7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7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7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7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7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7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7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7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7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7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7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7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7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7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7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7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7">
        <v>43957</v>
      </c>
      <c r="B271" s="5" t="s">
        <v>19</v>
      </c>
      <c r="C271" s="4"/>
      <c r="D271" s="13" t="s">
        <v>47</v>
      </c>
    </row>
    <row r="272" spans="1:4" x14ac:dyDescent="0.25">
      <c r="A272" s="27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7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7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7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7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7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7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7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7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7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7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7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7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7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7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7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7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7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7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7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7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7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7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7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7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7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7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7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7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7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7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7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7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7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7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7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7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7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7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7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7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7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7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7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7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7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7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7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7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7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7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7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7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7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7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7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7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7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7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7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7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7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7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7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7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7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7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7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7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7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7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7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7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7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7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7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7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7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7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7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7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7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7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7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7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7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7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7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7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7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7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7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7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7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7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7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7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7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7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7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7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7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7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7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7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7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7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7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7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7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7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7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7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7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7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7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7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7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7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7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7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7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7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7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7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7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7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7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7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7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7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7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7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7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7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7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7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7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7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7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7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7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7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7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7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7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7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7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7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7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7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7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7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7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7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7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7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7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7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7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7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7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7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7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7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7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7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7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7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7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7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7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7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7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7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7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7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7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7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7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7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7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7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7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7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7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7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7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7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7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7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7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7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7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7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7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7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7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7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7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7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7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7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7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7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7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7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7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7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7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7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7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7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7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7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7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7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7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7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7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7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7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7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7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7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7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7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7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7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7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7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7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7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7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7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7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7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7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7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7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7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7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7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7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7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7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7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7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7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7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7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7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7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7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7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7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7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7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7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7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7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7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7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7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7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7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7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7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7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7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7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7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7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7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7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7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7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7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7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7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7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7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7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7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7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7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7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7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7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7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7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7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7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7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7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7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7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7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7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7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7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7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7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7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7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7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7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7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7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7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7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7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7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7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7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7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7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7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7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7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7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7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7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7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7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7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7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7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7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7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7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7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7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7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7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7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7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7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7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7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7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7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7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7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7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7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7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7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7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7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7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7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7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7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7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7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7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7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7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7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7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7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7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7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7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7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7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7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7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7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7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7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7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7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7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7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7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7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7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7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7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7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7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7">
        <v>43989</v>
      </c>
      <c r="B655" s="5" t="s">
        <v>19</v>
      </c>
      <c r="C655" s="4"/>
      <c r="D655" s="5" t="s">
        <v>20</v>
      </c>
    </row>
    <row r="656" spans="1:4" x14ac:dyDescent="0.25">
      <c r="A656" s="27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7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7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7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7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7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7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7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7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7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7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7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7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7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7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7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7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7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7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7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7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7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7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7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7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7">
        <v>43990</v>
      </c>
      <c r="B681" s="13" t="s">
        <v>19</v>
      </c>
      <c r="C681" s="4"/>
      <c r="D681" s="13" t="s">
        <v>47</v>
      </c>
    </row>
    <row r="682" spans="1:4" x14ac:dyDescent="0.25">
      <c r="A682" s="27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7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7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7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7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7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7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7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7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7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7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7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7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7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7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7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7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7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7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7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7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7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7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7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7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7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7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7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7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7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7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7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7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7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7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7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7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7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7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7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7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7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7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7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7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7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7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7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7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7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7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7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8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7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7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7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7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7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7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7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7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7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7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7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7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7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7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7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7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7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7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7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7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7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7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7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7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7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7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7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7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7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7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7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7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7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7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7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7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7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7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7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7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7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7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7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7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7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7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7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7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7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7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7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7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7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7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7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7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7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7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7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7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7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7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7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7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7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7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7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7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7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7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7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7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7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7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7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7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7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7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7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7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7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7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7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7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7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7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7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7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7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7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7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7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7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7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7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7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7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7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7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7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7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7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7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7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7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7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7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7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7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7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7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7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7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7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7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7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7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7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7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7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7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7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7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7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7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7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7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7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7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7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7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7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7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7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7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7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7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7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7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7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7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7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7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7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7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7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7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7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7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7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7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7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7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7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7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7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7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7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7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7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7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7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7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7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7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7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7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7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7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7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7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7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7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7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7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7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7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7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7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7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7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7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7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7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7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7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7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7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7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7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7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7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7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7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7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7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7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7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7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7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7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7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7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7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7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7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7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7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7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7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7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7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7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7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7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7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7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7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7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7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7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7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7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7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7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7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7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7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7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7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7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7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7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7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7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7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7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7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7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7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7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7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7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7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7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7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7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7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7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7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7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7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7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7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7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7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7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7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7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7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7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7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7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7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7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7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7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7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7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7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7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7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7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7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7">
        <v>44003</v>
      </c>
      <c r="B1009" s="13" t="s">
        <v>23</v>
      </c>
      <c r="C1009" s="4"/>
      <c r="D1009" s="5" t="s">
        <v>22</v>
      </c>
    </row>
    <row r="1010" spans="1:4" x14ac:dyDescent="0.25">
      <c r="A1010" s="27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7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7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7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7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7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7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7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7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7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7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7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7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7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7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7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7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7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7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7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7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7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7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7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7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7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7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7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7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7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7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7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7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7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7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7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7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7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7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7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7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7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7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7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7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7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7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7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7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7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7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7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7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7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7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7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7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7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7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7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7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7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7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7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7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7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7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7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7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7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7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7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7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7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7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7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7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7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7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7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7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7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7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7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7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7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7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7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7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7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7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7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7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7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7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7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7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7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7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7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7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7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7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7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7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7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7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7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7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7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7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7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7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7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7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7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7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7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7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7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7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7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7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7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7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7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7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7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7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7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7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7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7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7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7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7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7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7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7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7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7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7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7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7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7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7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7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7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7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7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7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7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7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7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7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7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7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7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7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7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7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7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7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7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7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7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7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7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7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7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7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7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7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7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7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7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7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7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7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7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7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7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7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7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7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7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7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7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7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7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7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7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7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7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7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7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7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7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7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7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7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7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7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7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7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7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7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7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7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7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7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7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7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7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7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7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7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7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7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7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7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7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7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7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7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7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7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7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7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7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7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7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7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7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7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7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7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7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7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7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7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7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7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7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7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7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7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7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7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7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7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7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7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7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7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7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7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7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7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7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7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7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7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7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7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7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7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7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7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7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7">
        <v>44011</v>
      </c>
      <c r="B1280" s="13" t="s">
        <v>23</v>
      </c>
      <c r="C1280" s="4"/>
      <c r="D1280" s="5" t="s">
        <v>20</v>
      </c>
    </row>
    <row r="1281" spans="1:4" x14ac:dyDescent="0.25">
      <c r="A1281" s="27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7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7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7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7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7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7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7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7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7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7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7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7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7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7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7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7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7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7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7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7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7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7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7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7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7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7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7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7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7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7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7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7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7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7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7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7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7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7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7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7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7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7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7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7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7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7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7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7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7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7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7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7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7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7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7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7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7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7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7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7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7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7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7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7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7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7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7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7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7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7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7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7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7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7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7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7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7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7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7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7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7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7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7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7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7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7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7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7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7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7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7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7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7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7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7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7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7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7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7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7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7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7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7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7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7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7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7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7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7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7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7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7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7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7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7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7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7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7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7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7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7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7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7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7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7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7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7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7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7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7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7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7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7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7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7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7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7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7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7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7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7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7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7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7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7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7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7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7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7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7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7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7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7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7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7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7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7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7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7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7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7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7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7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7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7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7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7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7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7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7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7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7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7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7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7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7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7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7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7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7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7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7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7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7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7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7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7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7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7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7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7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7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7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7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7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7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7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7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7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7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7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7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7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7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7">
        <v>44017</v>
      </c>
      <c r="B1486" s="13" t="s">
        <v>19</v>
      </c>
      <c r="C1486" s="4"/>
      <c r="D1486" s="5" t="s">
        <v>22</v>
      </c>
    </row>
    <row r="1487" spans="1:4" x14ac:dyDescent="0.25">
      <c r="A1487" s="27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7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7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7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7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7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7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7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7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7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7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7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7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7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7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7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7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7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7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7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7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7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7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7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7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7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7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7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7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7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7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7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7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7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7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7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7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7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7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7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7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7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7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7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7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7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7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7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7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7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7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7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7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7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7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7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7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7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7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7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7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7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7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7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7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7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7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7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7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7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7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7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7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7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7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7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7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7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7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7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7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7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7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7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7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7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7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7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7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7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7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7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7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7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7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7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7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7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7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7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7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7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7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7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7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7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7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7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7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7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7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7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7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7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7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7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7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7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7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7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7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7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7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7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7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7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7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7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7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7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7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7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7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7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7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7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7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7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7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7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7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7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7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7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7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7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7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7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7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7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7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7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7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7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7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7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7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7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7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7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7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7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7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7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7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7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7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7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7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7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7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7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7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7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7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7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7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7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7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7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7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7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7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7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7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7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7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7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7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7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7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7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7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7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7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7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7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7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7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7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7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7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7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7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7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7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7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7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7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7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7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7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7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7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7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7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7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7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7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7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7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7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7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7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7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7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7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7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7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7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7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7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7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7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7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7">
        <v>44021</v>
      </c>
      <c r="B1722" s="13"/>
      <c r="C1722" s="4">
        <v>91</v>
      </c>
      <c r="D1722" s="5" t="s">
        <v>20</v>
      </c>
    </row>
    <row r="1723" spans="1:4" x14ac:dyDescent="0.25">
      <c r="A1723" s="27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7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7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7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7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7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7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7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7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7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7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7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7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7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7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7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7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7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7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7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7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7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7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7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7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7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7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7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7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7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7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7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7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7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7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7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7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7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7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7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7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7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7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7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7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7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7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7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7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7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7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7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7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7">
        <v>44022</v>
      </c>
      <c r="B1776" s="5"/>
      <c r="C1776" s="4">
        <v>84</v>
      </c>
      <c r="D1776" s="5" t="s">
        <v>20</v>
      </c>
    </row>
    <row r="1777" spans="1:4" x14ac:dyDescent="0.25">
      <c r="A1777" s="27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7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7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7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7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7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7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7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7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7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7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7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7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7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7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7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7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7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7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7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7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7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7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7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7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7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7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7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7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7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7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7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7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7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7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7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7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7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7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7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7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7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7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7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7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7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7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7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7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7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7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7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7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7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7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7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7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7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7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7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7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7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7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7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7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7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7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7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7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7">
        <v>44024</v>
      </c>
      <c r="B1846" s="5"/>
      <c r="C1846" s="4">
        <v>81</v>
      </c>
      <c r="D1846" s="5" t="s">
        <v>20</v>
      </c>
    </row>
    <row r="1847" spans="1:4" x14ac:dyDescent="0.25">
      <c r="A1847" s="27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7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7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7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7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7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7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7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7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7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7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7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7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7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7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7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7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7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7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7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7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7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7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7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7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7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7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7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7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7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7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7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7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7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7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7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7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7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7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7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7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7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7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7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7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7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7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7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7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7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7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7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7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7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7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7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7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7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7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7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7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7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7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7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7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7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7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7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7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7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7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7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7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7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7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7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7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7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7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7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7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7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7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7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7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7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7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7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7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7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7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7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7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7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7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7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7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7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7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7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7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7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7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7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7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7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7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7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7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7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7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7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7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7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7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7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7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7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7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7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7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7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7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7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7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7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7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7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7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7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7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7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7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7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7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7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7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7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7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7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7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7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7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7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7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7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7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7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7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7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7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7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7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7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7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7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7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7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7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7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7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7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7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7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7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7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7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7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7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7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7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7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7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7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7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7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7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7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7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7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7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7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7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7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7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7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7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7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7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7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7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7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7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7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7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7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7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7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7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7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7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7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7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7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7">
        <v>44027</v>
      </c>
      <c r="B2051" s="5"/>
      <c r="C2051" s="4">
        <v>92</v>
      </c>
      <c r="D2051" s="5" t="s">
        <v>22</v>
      </c>
    </row>
    <row r="2052" spans="1:4" x14ac:dyDescent="0.25">
      <c r="A2052" s="27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7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7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7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7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7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7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7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7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7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7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7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7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7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7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7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7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7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7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7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7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7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7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7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7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7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7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7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7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7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7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7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7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7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7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7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7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7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7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7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7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7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7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7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7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7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7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7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7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7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7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7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7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7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7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7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7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7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7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7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7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7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7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7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7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7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7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7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7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7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7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7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7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7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7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7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7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7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7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7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7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7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7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7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7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7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7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7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7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7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7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7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7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7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7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7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7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7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7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7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7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7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7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7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7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7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7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7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7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7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7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7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7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7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7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7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7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7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7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7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7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7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7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7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7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7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7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7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7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7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7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7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7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7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7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7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7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7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7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7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7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7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7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7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7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7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7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7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7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7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7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7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7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7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7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7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7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7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7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7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7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7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7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7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7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7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7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7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7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7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7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7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7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7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7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7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7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7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7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7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7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7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7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7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7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7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7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7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7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7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7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7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7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7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7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7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7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7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7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7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7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7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7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7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7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7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7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7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7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7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7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7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7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7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7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7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7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7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7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7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7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7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7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7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7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7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7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7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7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7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7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7">
        <v>44032</v>
      </c>
      <c r="B2283" s="21" t="s">
        <v>19</v>
      </c>
      <c r="D2283" t="s">
        <v>22</v>
      </c>
    </row>
    <row r="2284" spans="1:4" x14ac:dyDescent="0.25">
      <c r="A2284" s="27">
        <v>44032</v>
      </c>
      <c r="B2284" s="21" t="s">
        <v>19</v>
      </c>
      <c r="D2284" t="s">
        <v>22</v>
      </c>
    </row>
    <row r="2285" spans="1:4" x14ac:dyDescent="0.25">
      <c r="A2285" s="27">
        <v>44032</v>
      </c>
      <c r="B2285" s="21" t="s">
        <v>19</v>
      </c>
      <c r="D2285" t="s">
        <v>22</v>
      </c>
    </row>
    <row r="2286" spans="1:4" x14ac:dyDescent="0.25">
      <c r="A2286" s="27">
        <v>44032</v>
      </c>
      <c r="B2286" s="21" t="s">
        <v>19</v>
      </c>
      <c r="D2286" t="s">
        <v>22</v>
      </c>
    </row>
    <row r="2287" spans="1:4" x14ac:dyDescent="0.25">
      <c r="A2287" s="27">
        <v>44032</v>
      </c>
      <c r="B2287" s="21" t="s">
        <v>19</v>
      </c>
      <c r="D2287" t="s">
        <v>22</v>
      </c>
    </row>
    <row r="2288" spans="1:4" x14ac:dyDescent="0.25">
      <c r="A2288" s="27">
        <v>44032</v>
      </c>
      <c r="B2288" s="21" t="s">
        <v>19</v>
      </c>
      <c r="D2288" t="s">
        <v>22</v>
      </c>
    </row>
    <row r="2289" spans="1:4" x14ac:dyDescent="0.25">
      <c r="A2289" s="27">
        <v>44032</v>
      </c>
      <c r="B2289" s="21" t="s">
        <v>19</v>
      </c>
      <c r="D2289" t="s">
        <v>22</v>
      </c>
    </row>
    <row r="2290" spans="1:4" x14ac:dyDescent="0.25">
      <c r="A2290" s="27">
        <v>44032</v>
      </c>
      <c r="B2290" s="21" t="s">
        <v>19</v>
      </c>
      <c r="D2290" t="s">
        <v>22</v>
      </c>
    </row>
    <row r="2291" spans="1:4" x14ac:dyDescent="0.25">
      <c r="A2291" s="27">
        <v>44032</v>
      </c>
      <c r="B2291" s="21" t="s">
        <v>19</v>
      </c>
      <c r="D2291" t="s">
        <v>22</v>
      </c>
    </row>
    <row r="2292" spans="1:4" x14ac:dyDescent="0.25">
      <c r="A2292" s="27">
        <v>44032</v>
      </c>
      <c r="B2292" s="21" t="s">
        <v>19</v>
      </c>
      <c r="D2292" t="s">
        <v>22</v>
      </c>
    </row>
    <row r="2293" spans="1:4" x14ac:dyDescent="0.25">
      <c r="A2293" s="27">
        <v>44032</v>
      </c>
      <c r="B2293" s="21" t="s">
        <v>19</v>
      </c>
      <c r="D2293" t="s">
        <v>22</v>
      </c>
    </row>
    <row r="2294" spans="1:4" x14ac:dyDescent="0.25">
      <c r="A2294" s="27">
        <v>44032</v>
      </c>
      <c r="B2294" s="21" t="s">
        <v>19</v>
      </c>
      <c r="D2294" t="s">
        <v>22</v>
      </c>
    </row>
    <row r="2295" spans="1:4" x14ac:dyDescent="0.25">
      <c r="A2295" s="27">
        <v>44032</v>
      </c>
      <c r="B2295" s="21" t="s">
        <v>19</v>
      </c>
      <c r="D2295" t="s">
        <v>22</v>
      </c>
    </row>
    <row r="2296" spans="1:4" x14ac:dyDescent="0.25">
      <c r="A2296" s="27">
        <v>44032</v>
      </c>
      <c r="B2296" s="21" t="s">
        <v>19</v>
      </c>
      <c r="D2296" t="s">
        <v>22</v>
      </c>
    </row>
    <row r="2297" spans="1:4" x14ac:dyDescent="0.25">
      <c r="A2297" s="27">
        <v>44032</v>
      </c>
      <c r="B2297" s="21" t="s">
        <v>19</v>
      </c>
      <c r="D2297" t="s">
        <v>22</v>
      </c>
    </row>
    <row r="2298" spans="1:4" x14ac:dyDescent="0.25">
      <c r="A2298" s="27">
        <v>44032</v>
      </c>
      <c r="B2298" s="21" t="s">
        <v>19</v>
      </c>
      <c r="D2298" t="s">
        <v>22</v>
      </c>
    </row>
    <row r="2299" spans="1:4" x14ac:dyDescent="0.25">
      <c r="A2299" s="27">
        <v>44032</v>
      </c>
      <c r="B2299" s="21" t="s">
        <v>19</v>
      </c>
      <c r="D2299" t="s">
        <v>22</v>
      </c>
    </row>
    <row r="2300" spans="1:4" x14ac:dyDescent="0.25">
      <c r="A2300" s="27">
        <v>44032</v>
      </c>
      <c r="B2300" s="21" t="s">
        <v>19</v>
      </c>
      <c r="D2300" t="s">
        <v>22</v>
      </c>
    </row>
    <row r="2301" spans="1:4" x14ac:dyDescent="0.25">
      <c r="A2301" s="27">
        <v>44032</v>
      </c>
      <c r="B2301" s="21" t="s">
        <v>19</v>
      </c>
      <c r="D2301" t="s">
        <v>22</v>
      </c>
    </row>
    <row r="2302" spans="1:4" x14ac:dyDescent="0.25">
      <c r="A2302" s="27">
        <v>44032</v>
      </c>
      <c r="B2302" s="21" t="s">
        <v>19</v>
      </c>
      <c r="D2302" t="s">
        <v>22</v>
      </c>
    </row>
    <row r="2303" spans="1:4" x14ac:dyDescent="0.25">
      <c r="A2303" s="27">
        <v>44032</v>
      </c>
      <c r="B2303" s="21" t="s">
        <v>19</v>
      </c>
      <c r="D2303" t="s">
        <v>22</v>
      </c>
    </row>
    <row r="2304" spans="1:4" x14ac:dyDescent="0.25">
      <c r="A2304" s="27">
        <v>44032</v>
      </c>
      <c r="B2304" s="21" t="s">
        <v>19</v>
      </c>
      <c r="D2304" t="s">
        <v>22</v>
      </c>
    </row>
    <row r="2305" spans="1:4" x14ac:dyDescent="0.25">
      <c r="A2305" s="27">
        <v>44032</v>
      </c>
      <c r="B2305" s="21" t="s">
        <v>19</v>
      </c>
      <c r="D2305" t="s">
        <v>22</v>
      </c>
    </row>
    <row r="2306" spans="1:4" x14ac:dyDescent="0.25">
      <c r="A2306" s="27">
        <v>44032</v>
      </c>
      <c r="B2306" s="21" t="s">
        <v>19</v>
      </c>
      <c r="D2306" t="s">
        <v>22</v>
      </c>
    </row>
    <row r="2307" spans="1:4" x14ac:dyDescent="0.25">
      <c r="A2307" s="27">
        <v>44032</v>
      </c>
      <c r="B2307" s="21" t="s">
        <v>19</v>
      </c>
      <c r="D2307" t="s">
        <v>22</v>
      </c>
    </row>
    <row r="2308" spans="1:4" x14ac:dyDescent="0.25">
      <c r="A2308" s="27">
        <v>44032</v>
      </c>
      <c r="B2308" s="21" t="s">
        <v>19</v>
      </c>
      <c r="D2308" t="s">
        <v>22</v>
      </c>
    </row>
    <row r="2309" spans="1:4" x14ac:dyDescent="0.25">
      <c r="A2309" s="27">
        <v>44032</v>
      </c>
      <c r="B2309" s="21" t="s">
        <v>19</v>
      </c>
      <c r="D2309" t="s">
        <v>22</v>
      </c>
    </row>
    <row r="2310" spans="1:4" x14ac:dyDescent="0.25">
      <c r="A2310" s="27">
        <v>44032</v>
      </c>
      <c r="B2310" s="21" t="s">
        <v>19</v>
      </c>
      <c r="D2310" t="s">
        <v>22</v>
      </c>
    </row>
    <row r="2311" spans="1:4" x14ac:dyDescent="0.25">
      <c r="A2311" s="27">
        <v>44032</v>
      </c>
      <c r="B2311" s="21" t="s">
        <v>19</v>
      </c>
      <c r="D2311" t="s">
        <v>22</v>
      </c>
    </row>
    <row r="2312" spans="1:4" x14ac:dyDescent="0.25">
      <c r="A2312" s="27">
        <v>44032</v>
      </c>
      <c r="B2312" s="21" t="s">
        <v>19</v>
      </c>
      <c r="D2312" t="s">
        <v>22</v>
      </c>
    </row>
    <row r="2313" spans="1:4" x14ac:dyDescent="0.25">
      <c r="A2313" s="27">
        <v>44032</v>
      </c>
      <c r="B2313" s="21" t="s">
        <v>19</v>
      </c>
      <c r="D2313" t="s">
        <v>20</v>
      </c>
    </row>
    <row r="2314" spans="1:4" x14ac:dyDescent="0.25">
      <c r="A2314" s="27">
        <v>44032</v>
      </c>
      <c r="B2314" s="21" t="s">
        <v>19</v>
      </c>
      <c r="D2314" t="s">
        <v>20</v>
      </c>
    </row>
    <row r="2315" spans="1:4" x14ac:dyDescent="0.25">
      <c r="A2315" s="27">
        <v>44032</v>
      </c>
      <c r="B2315" s="21" t="s">
        <v>19</v>
      </c>
      <c r="D2315" t="s">
        <v>20</v>
      </c>
    </row>
    <row r="2316" spans="1:4" x14ac:dyDescent="0.25">
      <c r="A2316" s="27">
        <v>44032</v>
      </c>
      <c r="B2316" s="21" t="s">
        <v>19</v>
      </c>
      <c r="D2316" t="s">
        <v>20</v>
      </c>
    </row>
    <row r="2317" spans="1:4" x14ac:dyDescent="0.25">
      <c r="A2317" s="27">
        <v>44032</v>
      </c>
      <c r="B2317" s="21" t="s">
        <v>19</v>
      </c>
      <c r="D2317" t="s">
        <v>20</v>
      </c>
    </row>
    <row r="2318" spans="1:4" x14ac:dyDescent="0.25">
      <c r="A2318" s="27">
        <v>44032</v>
      </c>
      <c r="B2318" s="21" t="s">
        <v>19</v>
      </c>
      <c r="D2318" t="s">
        <v>20</v>
      </c>
    </row>
    <row r="2319" spans="1:4" x14ac:dyDescent="0.25">
      <c r="A2319" s="27">
        <v>44032</v>
      </c>
      <c r="B2319" s="21" t="s">
        <v>19</v>
      </c>
      <c r="D2319" t="s">
        <v>20</v>
      </c>
    </row>
    <row r="2320" spans="1:4" x14ac:dyDescent="0.25">
      <c r="A2320" s="27">
        <v>44032</v>
      </c>
      <c r="B2320" s="21" t="s">
        <v>19</v>
      </c>
      <c r="D2320" t="s">
        <v>20</v>
      </c>
    </row>
    <row r="2321" spans="1:4" x14ac:dyDescent="0.25">
      <c r="A2321" s="27">
        <v>44032</v>
      </c>
      <c r="B2321" s="21" t="s">
        <v>19</v>
      </c>
      <c r="D2321" t="s">
        <v>20</v>
      </c>
    </row>
    <row r="2322" spans="1:4" x14ac:dyDescent="0.25">
      <c r="A2322" s="27">
        <v>44032</v>
      </c>
      <c r="B2322" s="21" t="s">
        <v>19</v>
      </c>
      <c r="D2322" t="s">
        <v>20</v>
      </c>
    </row>
    <row r="2323" spans="1:4" x14ac:dyDescent="0.25">
      <c r="A2323" s="27">
        <v>44032</v>
      </c>
      <c r="B2323" s="21" t="s">
        <v>19</v>
      </c>
      <c r="D2323" t="s">
        <v>20</v>
      </c>
    </row>
    <row r="2324" spans="1:4" x14ac:dyDescent="0.25">
      <c r="A2324" s="27">
        <v>44032</v>
      </c>
      <c r="B2324" s="21" t="s">
        <v>19</v>
      </c>
      <c r="D2324" t="s">
        <v>20</v>
      </c>
    </row>
    <row r="2325" spans="1:4" x14ac:dyDescent="0.25">
      <c r="A2325" s="27">
        <v>44032</v>
      </c>
      <c r="B2325" s="21" t="s">
        <v>19</v>
      </c>
      <c r="D2325" t="s">
        <v>20</v>
      </c>
    </row>
    <row r="2326" spans="1:4" x14ac:dyDescent="0.25">
      <c r="A2326" s="27">
        <v>44032</v>
      </c>
      <c r="B2326" s="21" t="s">
        <v>19</v>
      </c>
      <c r="D2326" t="s">
        <v>20</v>
      </c>
    </row>
    <row r="2327" spans="1:4" x14ac:dyDescent="0.25">
      <c r="A2327" s="27">
        <v>44032</v>
      </c>
      <c r="B2327" s="21" t="s">
        <v>19</v>
      </c>
      <c r="D2327" t="s">
        <v>25</v>
      </c>
    </row>
    <row r="2328" spans="1:4" x14ac:dyDescent="0.25">
      <c r="A2328" s="27">
        <v>44032</v>
      </c>
      <c r="B2328" s="21" t="s">
        <v>19</v>
      </c>
      <c r="D2328" t="s">
        <v>25</v>
      </c>
    </row>
    <row r="2329" spans="1:4" x14ac:dyDescent="0.25">
      <c r="A2329" s="27">
        <v>44032</v>
      </c>
      <c r="B2329" s="21" t="s">
        <v>23</v>
      </c>
      <c r="D2329" t="s">
        <v>22</v>
      </c>
    </row>
    <row r="2330" spans="1:4" x14ac:dyDescent="0.25">
      <c r="A2330" s="27">
        <v>44032</v>
      </c>
      <c r="B2330" s="21" t="s">
        <v>23</v>
      </c>
      <c r="D2330" t="s">
        <v>22</v>
      </c>
    </row>
    <row r="2331" spans="1:4" x14ac:dyDescent="0.25">
      <c r="A2331" s="27">
        <v>44032</v>
      </c>
      <c r="B2331" s="21" t="s">
        <v>23</v>
      </c>
      <c r="D2331" t="s">
        <v>22</v>
      </c>
    </row>
    <row r="2332" spans="1:4" x14ac:dyDescent="0.25">
      <c r="A2332" s="27">
        <v>44032</v>
      </c>
      <c r="B2332" s="21" t="s">
        <v>23</v>
      </c>
      <c r="D2332" t="s">
        <v>22</v>
      </c>
    </row>
    <row r="2333" spans="1:4" x14ac:dyDescent="0.25">
      <c r="A2333" s="27">
        <v>44032</v>
      </c>
      <c r="B2333" s="21" t="s">
        <v>23</v>
      </c>
      <c r="D2333" t="s">
        <v>22</v>
      </c>
    </row>
    <row r="2334" spans="1:4" x14ac:dyDescent="0.25">
      <c r="A2334" s="27">
        <v>44032</v>
      </c>
      <c r="B2334" s="21" t="s">
        <v>23</v>
      </c>
      <c r="D2334" t="s">
        <v>22</v>
      </c>
    </row>
    <row r="2335" spans="1:4" x14ac:dyDescent="0.25">
      <c r="A2335" s="27">
        <v>44032</v>
      </c>
      <c r="B2335" s="21" t="s">
        <v>23</v>
      </c>
      <c r="D2335" t="s">
        <v>22</v>
      </c>
    </row>
    <row r="2336" spans="1:4" x14ac:dyDescent="0.25">
      <c r="A2336" s="27">
        <v>44032</v>
      </c>
      <c r="B2336" s="21" t="s">
        <v>23</v>
      </c>
      <c r="D2336" t="s">
        <v>22</v>
      </c>
    </row>
    <row r="2337" spans="1:4" x14ac:dyDescent="0.25">
      <c r="A2337" s="27">
        <v>44032</v>
      </c>
      <c r="B2337" s="21" t="s">
        <v>23</v>
      </c>
      <c r="D2337" t="s">
        <v>22</v>
      </c>
    </row>
    <row r="2338" spans="1:4" x14ac:dyDescent="0.25">
      <c r="A2338" s="27">
        <v>44032</v>
      </c>
      <c r="B2338" s="21" t="s">
        <v>23</v>
      </c>
      <c r="D2338" t="s">
        <v>22</v>
      </c>
    </row>
    <row r="2339" spans="1:4" x14ac:dyDescent="0.25">
      <c r="A2339" s="27">
        <v>44032</v>
      </c>
      <c r="B2339" s="21" t="s">
        <v>23</v>
      </c>
      <c r="D2339" t="s">
        <v>22</v>
      </c>
    </row>
    <row r="2340" spans="1:4" x14ac:dyDescent="0.25">
      <c r="A2340" s="27">
        <v>44032</v>
      </c>
      <c r="B2340" s="21" t="s">
        <v>23</v>
      </c>
      <c r="D2340" t="s">
        <v>22</v>
      </c>
    </row>
    <row r="2341" spans="1:4" x14ac:dyDescent="0.25">
      <c r="A2341" s="27">
        <v>44032</v>
      </c>
      <c r="B2341" s="21" t="s">
        <v>23</v>
      </c>
      <c r="D2341" t="s">
        <v>22</v>
      </c>
    </row>
    <row r="2342" spans="1:4" x14ac:dyDescent="0.25">
      <c r="A2342" s="27">
        <v>44032</v>
      </c>
      <c r="B2342" s="21" t="s">
        <v>23</v>
      </c>
      <c r="D2342" t="s">
        <v>22</v>
      </c>
    </row>
    <row r="2343" spans="1:4" x14ac:dyDescent="0.25">
      <c r="A2343" s="27">
        <v>44032</v>
      </c>
      <c r="B2343" s="21" t="s">
        <v>23</v>
      </c>
      <c r="D2343" t="s">
        <v>22</v>
      </c>
    </row>
    <row r="2344" spans="1:4" x14ac:dyDescent="0.25">
      <c r="A2344" s="27">
        <v>44032</v>
      </c>
      <c r="B2344" s="21" t="s">
        <v>23</v>
      </c>
      <c r="D2344" t="s">
        <v>22</v>
      </c>
    </row>
    <row r="2345" spans="1:4" x14ac:dyDescent="0.25">
      <c r="A2345" s="27">
        <v>44032</v>
      </c>
      <c r="B2345" s="21" t="s">
        <v>23</v>
      </c>
      <c r="D2345" t="s">
        <v>22</v>
      </c>
    </row>
    <row r="2346" spans="1:4" x14ac:dyDescent="0.25">
      <c r="A2346" s="27">
        <v>44032</v>
      </c>
      <c r="B2346" s="21" t="s">
        <v>23</v>
      </c>
      <c r="D2346" t="s">
        <v>20</v>
      </c>
    </row>
    <row r="2347" spans="1:4" x14ac:dyDescent="0.25">
      <c r="A2347" s="27">
        <v>44032</v>
      </c>
      <c r="B2347" s="21" t="s">
        <v>23</v>
      </c>
      <c r="D2347" t="s">
        <v>20</v>
      </c>
    </row>
    <row r="2348" spans="1:4" x14ac:dyDescent="0.25">
      <c r="A2348" s="27">
        <v>44032</v>
      </c>
      <c r="B2348" s="21" t="s">
        <v>23</v>
      </c>
      <c r="D2348" t="s">
        <v>20</v>
      </c>
    </row>
    <row r="2349" spans="1:4" x14ac:dyDescent="0.25">
      <c r="A2349" s="27">
        <v>44032</v>
      </c>
      <c r="B2349" s="21" t="s">
        <v>23</v>
      </c>
      <c r="D2349" t="s">
        <v>20</v>
      </c>
    </row>
    <row r="2350" spans="1:4" x14ac:dyDescent="0.25">
      <c r="A2350" s="27">
        <v>44032</v>
      </c>
      <c r="B2350" s="21" t="s">
        <v>23</v>
      </c>
      <c r="D2350" t="s">
        <v>20</v>
      </c>
    </row>
    <row r="2351" spans="1:4" x14ac:dyDescent="0.25">
      <c r="A2351" s="27">
        <v>44032</v>
      </c>
      <c r="B2351" s="21" t="s">
        <v>23</v>
      </c>
      <c r="D2351" t="s">
        <v>20</v>
      </c>
    </row>
    <row r="2352" spans="1:4" x14ac:dyDescent="0.25">
      <c r="A2352" s="27">
        <v>44032</v>
      </c>
      <c r="B2352" s="21" t="s">
        <v>23</v>
      </c>
      <c r="D2352" t="s">
        <v>20</v>
      </c>
    </row>
    <row r="2353" spans="1:4" x14ac:dyDescent="0.25">
      <c r="A2353" s="27">
        <v>44032</v>
      </c>
      <c r="B2353" s="21" t="s">
        <v>23</v>
      </c>
      <c r="D2353" t="s">
        <v>20</v>
      </c>
    </row>
    <row r="2354" spans="1:4" x14ac:dyDescent="0.25">
      <c r="A2354" s="27">
        <v>44032</v>
      </c>
      <c r="B2354" s="21" t="s">
        <v>23</v>
      </c>
      <c r="D2354" t="s">
        <v>20</v>
      </c>
    </row>
    <row r="2355" spans="1:4" x14ac:dyDescent="0.25">
      <c r="A2355" s="27">
        <v>44032</v>
      </c>
      <c r="B2355" s="21" t="s">
        <v>23</v>
      </c>
      <c r="D2355" t="s">
        <v>20</v>
      </c>
    </row>
    <row r="2356" spans="1:4" x14ac:dyDescent="0.25">
      <c r="A2356" s="27">
        <v>44032</v>
      </c>
      <c r="B2356" s="21" t="s">
        <v>23</v>
      </c>
      <c r="D2356" t="s">
        <v>20</v>
      </c>
    </row>
    <row r="2357" spans="1:4" x14ac:dyDescent="0.25">
      <c r="A2357" s="27">
        <v>44032</v>
      </c>
      <c r="B2357" s="21" t="s">
        <v>23</v>
      </c>
      <c r="D2357" t="s">
        <v>20</v>
      </c>
    </row>
    <row r="2358" spans="1:4" x14ac:dyDescent="0.25">
      <c r="A2358" s="27">
        <v>44032</v>
      </c>
      <c r="B2358" s="21" t="s">
        <v>23</v>
      </c>
      <c r="D2358" t="s">
        <v>20</v>
      </c>
    </row>
    <row r="2359" spans="1:4" x14ac:dyDescent="0.25">
      <c r="A2359" s="27">
        <v>44032</v>
      </c>
      <c r="B2359" s="21" t="s">
        <v>23</v>
      </c>
      <c r="D2359" t="s">
        <v>20</v>
      </c>
    </row>
    <row r="2360" spans="1:4" x14ac:dyDescent="0.25">
      <c r="A2360" s="27">
        <v>44032</v>
      </c>
      <c r="B2360" s="21" t="s">
        <v>23</v>
      </c>
      <c r="D2360" t="s">
        <v>20</v>
      </c>
    </row>
    <row r="2361" spans="1:4" x14ac:dyDescent="0.25">
      <c r="A2361" s="27">
        <v>44032</v>
      </c>
      <c r="B2361" s="21" t="s">
        <v>23</v>
      </c>
      <c r="D2361" t="s">
        <v>20</v>
      </c>
    </row>
    <row r="2362" spans="1:4" x14ac:dyDescent="0.25">
      <c r="A2362" s="27">
        <v>44032</v>
      </c>
      <c r="B2362" s="21" t="s">
        <v>23</v>
      </c>
      <c r="D2362" t="s">
        <v>20</v>
      </c>
    </row>
    <row r="2363" spans="1:4" x14ac:dyDescent="0.25">
      <c r="A2363" s="27">
        <v>44032</v>
      </c>
      <c r="B2363" s="21" t="s">
        <v>23</v>
      </c>
      <c r="D2363" t="s">
        <v>20</v>
      </c>
    </row>
    <row r="2364" spans="1:4" x14ac:dyDescent="0.25">
      <c r="A2364" s="27">
        <v>44032</v>
      </c>
      <c r="B2364" s="21" t="s">
        <v>23</v>
      </c>
      <c r="D2364" t="s">
        <v>20</v>
      </c>
    </row>
    <row r="2365" spans="1:4" x14ac:dyDescent="0.25">
      <c r="A2365" s="27">
        <v>44032</v>
      </c>
      <c r="B2365" s="21" t="s">
        <v>23</v>
      </c>
      <c r="D2365" t="s">
        <v>20</v>
      </c>
    </row>
    <row r="2366" spans="1:4" x14ac:dyDescent="0.25">
      <c r="A2366" s="27">
        <v>44032</v>
      </c>
      <c r="B2366" s="21" t="s">
        <v>23</v>
      </c>
      <c r="D2366" t="s">
        <v>20</v>
      </c>
    </row>
    <row r="2367" spans="1:4" x14ac:dyDescent="0.25">
      <c r="A2367" s="27">
        <v>44032</v>
      </c>
      <c r="B2367" s="21" t="s">
        <v>23</v>
      </c>
      <c r="D2367" t="s">
        <v>20</v>
      </c>
    </row>
    <row r="2368" spans="1:4" x14ac:dyDescent="0.25">
      <c r="A2368" s="27">
        <v>44032</v>
      </c>
      <c r="B2368" s="21" t="s">
        <v>23</v>
      </c>
      <c r="D2368" t="s">
        <v>20</v>
      </c>
    </row>
    <row r="2369" spans="1:4" x14ac:dyDescent="0.25">
      <c r="A2369" s="27">
        <v>44032</v>
      </c>
      <c r="B2369" s="21" t="s">
        <v>23</v>
      </c>
      <c r="D2369" t="s">
        <v>20</v>
      </c>
    </row>
    <row r="2370" spans="1:4" x14ac:dyDescent="0.25">
      <c r="A2370" s="27">
        <v>44032</v>
      </c>
      <c r="B2370" s="21" t="s">
        <v>23</v>
      </c>
      <c r="D2370" t="s">
        <v>20</v>
      </c>
    </row>
    <row r="2371" spans="1:4" x14ac:dyDescent="0.25">
      <c r="A2371" s="27">
        <v>44032</v>
      </c>
      <c r="B2371" s="21" t="s">
        <v>23</v>
      </c>
      <c r="D2371" t="s">
        <v>20</v>
      </c>
    </row>
    <row r="2372" spans="1:4" x14ac:dyDescent="0.25">
      <c r="A2372" s="27">
        <v>44032</v>
      </c>
      <c r="B2372" s="21" t="s">
        <v>23</v>
      </c>
      <c r="D2372" t="s">
        <v>20</v>
      </c>
    </row>
    <row r="2373" spans="1:4" x14ac:dyDescent="0.25">
      <c r="A2373" s="27">
        <v>44032</v>
      </c>
      <c r="B2373" s="21" t="s">
        <v>23</v>
      </c>
      <c r="D2373" t="s">
        <v>24</v>
      </c>
    </row>
    <row r="2374" spans="1:4" x14ac:dyDescent="0.25">
      <c r="A2374" s="27">
        <v>44032</v>
      </c>
      <c r="B2374" s="21" t="s">
        <v>23</v>
      </c>
      <c r="D2374" t="s">
        <v>25</v>
      </c>
    </row>
    <row r="2375" spans="1:4" x14ac:dyDescent="0.25">
      <c r="A2375" s="27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2020-08-28T12:26:14Z</dcterms:modified>
</cp:coreProperties>
</file>