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F858C19E-6E2F-4242-9E15-D299EAE3ECEE}" xr6:coauthVersionLast="45" xr6:coauthVersionMax="45" xr10:uidLastSave="{00000000-0000-0000-0000-000000000000}"/>
  <bookViews>
    <workbookView xWindow="9885" yWindow="195" windowWidth="11625" windowHeight="10695" tabRatio="66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argentina_gral!$A$1:$R$183</definedName>
    <definedName name="_xlnm._FilterDatabase" localSheetId="1" hidden="1">casos_provincias!$A$1:$E$7369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1" i="1" l="1"/>
  <c r="S311" i="1"/>
  <c r="J311" i="1"/>
  <c r="F311" i="1"/>
  <c r="E311" i="1"/>
  <c r="C311" i="1"/>
  <c r="T311" i="1" s="1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D7441" i="3"/>
  <c r="D7440" i="3"/>
  <c r="D7439" i="3"/>
  <c r="D7438" i="3"/>
  <c r="D7437" i="3"/>
  <c r="D7436" i="3"/>
  <c r="D7435" i="3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M309" i="1" l="1"/>
  <c r="J305" i="1"/>
  <c r="J306" i="1"/>
  <c r="I305" i="1"/>
  <c r="I306" i="1"/>
  <c r="Q310" i="1"/>
  <c r="M310" i="1"/>
  <c r="J310" i="1"/>
  <c r="M305" i="1"/>
  <c r="M306" i="1"/>
  <c r="Q305" i="1"/>
  <c r="Q306" i="1"/>
  <c r="Q307" i="1"/>
  <c r="Q308" i="1"/>
  <c r="Q309" i="1"/>
  <c r="R310" i="1"/>
  <c r="S310" i="1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F310" i="1"/>
  <c r="E310" i="1"/>
  <c r="C310" i="1"/>
  <c r="T310" i="1" s="1"/>
  <c r="F7393" i="3" l="1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R309" i="1"/>
  <c r="S309" i="1"/>
  <c r="J309" i="1"/>
  <c r="F309" i="1"/>
  <c r="E309" i="1"/>
  <c r="C309" i="1"/>
  <c r="T309" i="1" l="1"/>
  <c r="R308" i="1"/>
  <c r="S308" i="1"/>
  <c r="T308" i="1"/>
  <c r="J308" i="1"/>
  <c r="F308" i="1"/>
  <c r="E308" i="1"/>
  <c r="C308" i="1"/>
  <c r="F307" i="1"/>
  <c r="R307" i="1" l="1"/>
  <c r="S307" i="1"/>
  <c r="R306" i="1" l="1"/>
  <c r="S306" i="1"/>
  <c r="F306" i="1"/>
  <c r="M304" i="1"/>
  <c r="R305" i="1"/>
  <c r="S305" i="1"/>
  <c r="F305" i="1"/>
  <c r="R304" i="1"/>
  <c r="S304" i="1"/>
  <c r="F304" i="1"/>
  <c r="M301" i="1" l="1"/>
  <c r="M302" i="1"/>
  <c r="M303" i="1"/>
  <c r="R303" i="1"/>
  <c r="S303" i="1"/>
  <c r="F303" i="1"/>
  <c r="R302" i="1"/>
  <c r="S302" i="1"/>
  <c r="F302" i="1"/>
  <c r="M299" i="1"/>
  <c r="M300" i="1"/>
  <c r="R301" i="1"/>
  <c r="S301" i="1"/>
  <c r="F301" i="1"/>
  <c r="R300" i="1"/>
  <c r="S300" i="1"/>
  <c r="R299" i="1"/>
  <c r="S299" i="1"/>
  <c r="F300" i="1"/>
  <c r="M296" i="1"/>
  <c r="M297" i="1"/>
  <c r="M298" i="1"/>
  <c r="R298" i="1"/>
  <c r="S298" i="1"/>
  <c r="F299" i="1"/>
  <c r="F298" i="1"/>
  <c r="R297" i="1"/>
  <c r="S297" i="1"/>
  <c r="F297" i="1"/>
  <c r="M295" i="1"/>
  <c r="R296" i="1" l="1"/>
  <c r="S296" i="1"/>
  <c r="F296" i="1"/>
  <c r="R295" i="1" l="1"/>
  <c r="S295" i="1"/>
  <c r="F295" i="1"/>
  <c r="M293" i="1" l="1"/>
  <c r="M294" i="1"/>
  <c r="R294" i="1"/>
  <c r="S294" i="1"/>
  <c r="F294" i="1"/>
  <c r="R293" i="1"/>
  <c r="S293" i="1"/>
  <c r="F293" i="1"/>
  <c r="M288" i="1"/>
  <c r="M289" i="1"/>
  <c r="M290" i="1"/>
  <c r="M291" i="1"/>
  <c r="M292" i="1"/>
  <c r="F292" i="1"/>
  <c r="R292" i="1"/>
  <c r="S292" i="1"/>
  <c r="R291" i="1"/>
  <c r="S291" i="1"/>
  <c r="F291" i="1"/>
  <c r="R290" i="1"/>
  <c r="S290" i="1"/>
  <c r="F290" i="1"/>
  <c r="R289" i="1"/>
  <c r="S289" i="1"/>
  <c r="F289" i="1"/>
  <c r="F288" i="1" l="1"/>
  <c r="R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R287" i="1" l="1"/>
  <c r="S287" i="1"/>
  <c r="R286" i="1"/>
  <c r="S286" i="1"/>
  <c r="R285" i="1"/>
  <c r="S285" i="1"/>
  <c r="M284" i="1" l="1"/>
  <c r="M282" i="1"/>
  <c r="M283" i="1"/>
  <c r="R284" i="1"/>
  <c r="S284" i="1"/>
  <c r="R283" i="1"/>
  <c r="S283" i="1"/>
  <c r="R282" i="1" l="1"/>
  <c r="S282" i="1"/>
  <c r="M277" i="1" l="1"/>
  <c r="M278" i="1"/>
  <c r="M279" i="1"/>
  <c r="M280" i="1"/>
  <c r="M281" i="1"/>
  <c r="S281" i="1"/>
  <c r="R281" i="1"/>
  <c r="R280" i="1"/>
  <c r="S280" i="1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7" i="1" s="1"/>
  <c r="T306" i="1"/>
</calcChain>
</file>

<file path=xl/sharedStrings.xml><?xml version="1.0" encoding="utf-8"?>
<sst xmlns="http://schemas.openxmlformats.org/spreadsheetml/2006/main" count="12576" uniqueCount="153">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</sst>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71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 vertical="center"/>
    </xf>
    <xf numFmtId="171" fontId="0" fillId="40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/>
    </xf>
    <xf numFmtId="171" fontId="0" fillId="0" borderId="1" xfId="43" applyNumberFormat="1" applyFont="1" applyFill="1" applyBorder="1" applyAlignment="1">
      <alignment horizontal="center" vertical="center"/>
    </xf>
    <xf numFmtId="171" fontId="0" fillId="2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Fill="1" applyBorder="1" applyAlignment="1">
      <alignment horizontal="center"/>
    </xf>
    <xf numFmtId="171" fontId="0" fillId="0" borderId="4" xfId="43" applyNumberFormat="1" applyFont="1" applyBorder="1" applyAlignment="1">
      <alignment horizontal="center"/>
    </xf>
    <xf numFmtId="171" fontId="0" fillId="38" borderId="1" xfId="43" applyNumberFormat="1" applyFont="1" applyFill="1" applyBorder="1" applyAlignment="1">
      <alignment horizontal="center"/>
    </xf>
    <xf numFmtId="171" fontId="0" fillId="39" borderId="5" xfId="43" applyNumberFormat="1" applyFont="1" applyFill="1" applyBorder="1" applyAlignment="1">
      <alignment horizontal="center"/>
    </xf>
    <xf numFmtId="171" fontId="0" fillId="0" borderId="5" xfId="43" applyNumberFormat="1" applyFont="1" applyBorder="1" applyAlignment="1">
      <alignment horizontal="center"/>
    </xf>
    <xf numFmtId="171" fontId="0" fillId="39" borderId="1" xfId="43" applyNumberFormat="1" applyFont="1" applyFill="1" applyBorder="1" applyAlignment="1">
      <alignment horizontal="center"/>
    </xf>
    <xf numFmtId="171" fontId="34" fillId="0" borderId="1" xfId="43" applyNumberFormat="1" applyFont="1" applyBorder="1" applyAlignment="1">
      <alignment horizontal="center"/>
    </xf>
    <xf numFmtId="171" fontId="35" fillId="0" borderId="1" xfId="43" applyNumberFormat="1" applyFont="1" applyBorder="1" applyAlignment="1">
      <alignment horizontal="center"/>
    </xf>
    <xf numFmtId="171" fontId="0" fillId="0" borderId="39" xfId="43" applyNumberFormat="1" applyFont="1" applyBorder="1" applyAlignment="1">
      <alignment horizontal="center"/>
    </xf>
    <xf numFmtId="171" fontId="0" fillId="0" borderId="55" xfId="43" applyNumberFormat="1" applyFont="1" applyBorder="1" applyAlignment="1">
      <alignment horizontal="center"/>
    </xf>
    <xf numFmtId="171" fontId="33" fillId="0" borderId="1" xfId="43" applyNumberFormat="1" applyFont="1" applyBorder="1" applyAlignment="1">
      <alignment horizontal="center"/>
    </xf>
    <xf numFmtId="171" fontId="0" fillId="0" borderId="61" xfId="43" applyNumberFormat="1" applyFont="1" applyBorder="1" applyAlignment="1">
      <alignment horizontal="center"/>
    </xf>
    <xf numFmtId="171" fontId="0" fillId="0" borderId="64" xfId="43" applyNumberFormat="1" applyFont="1" applyBorder="1" applyAlignment="1">
      <alignment horizontal="center"/>
    </xf>
    <xf numFmtId="171" fontId="0" fillId="0" borderId="65" xfId="43" applyNumberFormat="1" applyFont="1" applyBorder="1" applyAlignment="1">
      <alignment horizontal="center"/>
    </xf>
    <xf numFmtId="171" fontId="0" fillId="0" borderId="0" xfId="43" applyNumberFormat="1" applyFont="1" applyAlignment="1">
      <alignment horizontal="center"/>
    </xf>
    <xf numFmtId="171" fontId="0" fillId="4" borderId="1" xfId="43" applyNumberFormat="1" applyFont="1" applyFill="1" applyBorder="1" applyAlignment="1">
      <alignment horizontal="center"/>
    </xf>
    <xf numFmtId="171" fontId="0" fillId="6" borderId="1" xfId="43" applyNumberFormat="1" applyFont="1" applyFill="1" applyBorder="1" applyAlignment="1">
      <alignment horizontal="center"/>
    </xf>
    <xf numFmtId="171" fontId="26" fillId="0" borderId="1" xfId="43" applyNumberFormat="1" applyFont="1" applyBorder="1" applyAlignment="1">
      <alignment horizontal="center" vertical="center"/>
    </xf>
    <xf numFmtId="171" fontId="33" fillId="0" borderId="5" xfId="43" applyNumberFormat="1" applyFont="1" applyBorder="1" applyAlignment="1">
      <alignment horizontal="center"/>
    </xf>
    <xf numFmtId="171" fontId="0" fillId="2" borderId="1" xfId="43" applyNumberFormat="1" applyFont="1" applyFill="1" applyBorder="1" applyAlignment="1">
      <alignment horizontal="center"/>
    </xf>
    <xf numFmtId="171" fontId="3" fillId="0" borderId="1" xfId="43" applyNumberFormat="1" applyFont="1" applyBorder="1" applyAlignment="1">
      <alignment horizontal="center" vertical="center"/>
    </xf>
    <xf numFmtId="171" fontId="4" fillId="0" borderId="1" xfId="43" applyNumberFormat="1" applyFont="1" applyBorder="1" applyAlignment="1">
      <alignment horizontal="center" wrapText="1"/>
    </xf>
    <xf numFmtId="171" fontId="2" fillId="0" borderId="1" xfId="43" applyNumberFormat="1" applyFont="1" applyBorder="1" applyAlignment="1">
      <alignment horizontal="center" wrapText="1"/>
    </xf>
    <xf numFmtId="171" fontId="2" fillId="2" borderId="1" xfId="43" applyNumberFormat="1" applyFont="1" applyFill="1" applyBorder="1" applyAlignment="1">
      <alignment horizontal="center" wrapText="1"/>
    </xf>
    <xf numFmtId="171" fontId="2" fillId="0" borderId="1" xfId="43" applyNumberFormat="1" applyFont="1" applyFill="1" applyBorder="1" applyAlignment="1">
      <alignment horizontal="center" wrapText="1"/>
    </xf>
    <xf numFmtId="171" fontId="3" fillId="0" borderId="55" xfId="43" applyNumberFormat="1" applyFont="1" applyBorder="1" applyAlignment="1">
      <alignment horizontal="center"/>
    </xf>
    <xf numFmtId="171" fontId="3" fillId="0" borderId="1" xfId="43" applyNumberFormat="1" applyFont="1" applyBorder="1" applyAlignment="1">
      <alignment horizontal="center"/>
    </xf>
    <xf numFmtId="171" fontId="3" fillId="0" borderId="5" xfId="43" applyNumberFormat="1" applyFont="1" applyBorder="1" applyAlignment="1">
      <alignment horizontal="center"/>
    </xf>
    <xf numFmtId="171" fontId="3" fillId="0" borderId="64" xfId="43" applyNumberFormat="1" applyFont="1" applyBorder="1" applyAlignment="1">
      <alignment horizontal="center"/>
    </xf>
    <xf numFmtId="171" fontId="3" fillId="0" borderId="65" xfId="43" applyNumberFormat="1" applyFont="1" applyBorder="1" applyAlignment="1">
      <alignment horizontal="center"/>
    </xf>
    <xf numFmtId="171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71" fontId="20" fillId="5" borderId="1" xfId="43" applyNumberFormat="1" applyFont="1" applyFill="1" applyBorder="1" applyAlignment="1">
      <alignment horizontal="center" vertical="center" wrapText="1"/>
    </xf>
    <xf numFmtId="171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12"/>
  <sheetViews>
    <sheetView topLeftCell="J1" zoomScale="70" zoomScaleNormal="70" workbookViewId="0">
      <pane ySplit="1" topLeftCell="A293" activePane="bottomLeft" state="frozen"/>
      <selection pane="bottomLeft" activeCell="U311" sqref="U311"/>
    </sheetView>
  </sheetViews>
  <sheetFormatPr baseColWidth="10" defaultRowHeight="15" x14ac:dyDescent="0.25"/>
  <cols>
    <col min="1" max="1" width="12.42578125" style="63" customWidth="1"/>
    <col min="2" max="2" width="12" style="232" bestFit="1" customWidth="1"/>
    <col min="3" max="3" width="13.140625" style="232" bestFit="1" customWidth="1"/>
    <col min="4" max="4" width="9.140625" style="232" customWidth="1"/>
    <col min="5" max="5" width="10" style="232" customWidth="1"/>
    <col min="6" max="6" width="11.42578125" style="232" customWidth="1"/>
    <col min="7" max="7" width="17.5703125" style="248" customWidth="1"/>
    <col min="8" max="8" width="11.42578125" style="232" customWidth="1"/>
    <col min="9" max="9" width="11.5703125" style="80" bestFit="1" customWidth="1"/>
    <col min="10" max="10" width="13.140625" style="80" bestFit="1" customWidth="1"/>
    <col min="11" max="11" width="12" style="29" customWidth="1"/>
    <col min="12" max="12" width="13.140625" style="29" customWidth="1"/>
    <col min="13" max="13" width="14.140625" style="80" customWidth="1"/>
    <col min="14" max="17" width="11.5703125" style="80" bestFit="1" customWidth="1"/>
    <col min="18" max="18" width="12.5703125" style="80" customWidth="1"/>
    <col min="19" max="19" width="10" style="22" customWidth="1"/>
    <col min="20" max="20" width="10" style="80" customWidth="1"/>
    <col min="21" max="23" width="11.42578125" style="6"/>
    <col min="24" max="24" width="13.7109375" style="6" customWidth="1"/>
    <col min="25" max="16384" width="11.42578125" style="6"/>
  </cols>
  <sheetData>
    <row r="1" spans="1:20" s="254" customFormat="1" ht="42.75" customHeight="1" x14ac:dyDescent="0.25">
      <c r="A1" s="249" t="s">
        <v>49</v>
      </c>
      <c r="B1" s="250" t="s">
        <v>0</v>
      </c>
      <c r="C1" s="250" t="s">
        <v>1</v>
      </c>
      <c r="D1" s="250" t="s">
        <v>2</v>
      </c>
      <c r="E1" s="250" t="s">
        <v>3</v>
      </c>
      <c r="F1" s="250" t="s">
        <v>150</v>
      </c>
      <c r="G1" s="251" t="s">
        <v>4</v>
      </c>
      <c r="H1" s="250" t="s">
        <v>5</v>
      </c>
      <c r="I1" s="252" t="s">
        <v>6</v>
      </c>
      <c r="J1" s="252" t="s">
        <v>7</v>
      </c>
      <c r="K1" s="253" t="s">
        <v>8</v>
      </c>
      <c r="L1" s="253" t="s">
        <v>9</v>
      </c>
      <c r="M1" s="252" t="s">
        <v>10</v>
      </c>
      <c r="N1" s="252" t="s">
        <v>11</v>
      </c>
      <c r="O1" s="252" t="s">
        <v>12</v>
      </c>
      <c r="P1" s="252" t="s">
        <v>13</v>
      </c>
      <c r="Q1" s="252" t="s">
        <v>14</v>
      </c>
      <c r="R1" s="252" t="s">
        <v>149</v>
      </c>
      <c r="S1" s="252" t="s">
        <v>151</v>
      </c>
      <c r="T1" s="252" t="s">
        <v>152</v>
      </c>
    </row>
    <row r="2" spans="1:20" x14ac:dyDescent="0.25">
      <c r="A2" s="2">
        <v>43893</v>
      </c>
      <c r="B2" s="213">
        <v>1</v>
      </c>
      <c r="C2" s="213">
        <v>1</v>
      </c>
      <c r="D2" s="213">
        <v>0</v>
      </c>
      <c r="E2" s="213">
        <v>0</v>
      </c>
      <c r="F2" s="213"/>
      <c r="G2" s="238">
        <v>0</v>
      </c>
      <c r="H2" s="213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13">
        <v>0</v>
      </c>
      <c r="C3" s="213">
        <v>1</v>
      </c>
      <c r="D3" s="213">
        <v>0</v>
      </c>
      <c r="E3" s="213">
        <v>0</v>
      </c>
      <c r="F3" s="215">
        <f t="shared" ref="F3:F66" si="0">G3-G2</f>
        <v>0</v>
      </c>
      <c r="G3" s="238">
        <v>0</v>
      </c>
      <c r="H3" s="213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13">
        <v>1</v>
      </c>
      <c r="C4" s="213">
        <v>2</v>
      </c>
      <c r="D4" s="213">
        <v>0</v>
      </c>
      <c r="E4" s="213">
        <v>0</v>
      </c>
      <c r="F4" s="215">
        <f t="shared" si="0"/>
        <v>0</v>
      </c>
      <c r="G4" s="238">
        <v>0</v>
      </c>
      <c r="H4" s="213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13">
        <v>6</v>
      </c>
      <c r="C5" s="213">
        <v>8</v>
      </c>
      <c r="D5" s="213">
        <v>0</v>
      </c>
      <c r="E5" s="213">
        <v>0</v>
      </c>
      <c r="F5" s="215">
        <f t="shared" si="0"/>
        <v>0</v>
      </c>
      <c r="G5" s="238">
        <v>0</v>
      </c>
      <c r="H5" s="213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13">
        <v>1</v>
      </c>
      <c r="C6" s="213">
        <v>9</v>
      </c>
      <c r="D6" s="213">
        <v>1</v>
      </c>
      <c r="E6" s="213">
        <v>1</v>
      </c>
      <c r="F6" s="215">
        <f t="shared" si="0"/>
        <v>0</v>
      </c>
      <c r="G6" s="238">
        <v>0</v>
      </c>
      <c r="H6" s="213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13">
        <v>3</v>
      </c>
      <c r="C7" s="213">
        <v>12</v>
      </c>
      <c r="D7" s="213">
        <v>0</v>
      </c>
      <c r="E7" s="213">
        <v>1</v>
      </c>
      <c r="F7" s="215">
        <f t="shared" si="0"/>
        <v>0</v>
      </c>
      <c r="G7" s="238">
        <v>0</v>
      </c>
      <c r="H7" s="213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13">
        <v>5</v>
      </c>
      <c r="C8" s="213">
        <v>17</v>
      </c>
      <c r="D8" s="213">
        <v>0</v>
      </c>
      <c r="E8" s="213">
        <v>1</v>
      </c>
      <c r="F8" s="215">
        <f t="shared" si="0"/>
        <v>0</v>
      </c>
      <c r="G8" s="238">
        <v>0</v>
      </c>
      <c r="H8" s="213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13">
        <v>2</v>
      </c>
      <c r="C9" s="213">
        <v>19</v>
      </c>
      <c r="D9" s="213">
        <v>0</v>
      </c>
      <c r="E9" s="213">
        <v>1</v>
      </c>
      <c r="F9" s="215">
        <f t="shared" si="0"/>
        <v>0</v>
      </c>
      <c r="G9" s="238">
        <v>0</v>
      </c>
      <c r="H9" s="213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13">
        <v>2</v>
      </c>
      <c r="C10" s="213">
        <v>21</v>
      </c>
      <c r="D10" s="213">
        <v>0</v>
      </c>
      <c r="E10" s="213">
        <v>1</v>
      </c>
      <c r="F10" s="215">
        <f t="shared" si="0"/>
        <v>0</v>
      </c>
      <c r="G10" s="238">
        <v>0</v>
      </c>
      <c r="H10" s="213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13">
        <v>10</v>
      </c>
      <c r="C11" s="213">
        <v>31</v>
      </c>
      <c r="D11" s="213">
        <v>0</v>
      </c>
      <c r="E11" s="213">
        <v>1</v>
      </c>
      <c r="F11" s="215">
        <f t="shared" si="0"/>
        <v>0</v>
      </c>
      <c r="G11" s="238">
        <v>0</v>
      </c>
      <c r="H11" s="213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13">
        <v>3</v>
      </c>
      <c r="C12" s="213">
        <v>34</v>
      </c>
      <c r="D12" s="213">
        <v>1</v>
      </c>
      <c r="E12" s="213">
        <v>2</v>
      </c>
      <c r="F12" s="215">
        <f t="shared" si="0"/>
        <v>0</v>
      </c>
      <c r="G12" s="238">
        <v>0</v>
      </c>
      <c r="H12" s="213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13">
        <v>11</v>
      </c>
      <c r="C13" s="213">
        <v>45</v>
      </c>
      <c r="D13" s="213">
        <v>0</v>
      </c>
      <c r="E13" s="213">
        <v>2</v>
      </c>
      <c r="F13" s="215">
        <f t="shared" si="0"/>
        <v>0</v>
      </c>
      <c r="G13" s="238">
        <v>0</v>
      </c>
      <c r="H13" s="213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13">
        <v>11</v>
      </c>
      <c r="C14" s="213">
        <v>56</v>
      </c>
      <c r="D14" s="213">
        <v>0</v>
      </c>
      <c r="E14" s="213">
        <v>2</v>
      </c>
      <c r="F14" s="215">
        <f t="shared" si="0"/>
        <v>0</v>
      </c>
      <c r="G14" s="238">
        <v>0</v>
      </c>
      <c r="H14" s="213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13">
        <v>9</v>
      </c>
      <c r="C15" s="213">
        <v>65</v>
      </c>
      <c r="D15" s="213">
        <v>0</v>
      </c>
      <c r="E15" s="213">
        <v>2</v>
      </c>
      <c r="F15" s="215">
        <f t="shared" si="0"/>
        <v>0</v>
      </c>
      <c r="G15" s="238">
        <v>0</v>
      </c>
      <c r="H15" s="213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13">
        <v>13</v>
      </c>
      <c r="C16" s="213">
        <v>78</v>
      </c>
      <c r="D16" s="213">
        <v>0</v>
      </c>
      <c r="E16" s="213">
        <v>2</v>
      </c>
      <c r="F16" s="215">
        <f t="shared" si="0"/>
        <v>0</v>
      </c>
      <c r="G16" s="238">
        <v>0</v>
      </c>
      <c r="H16" s="213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13">
        <v>19</v>
      </c>
      <c r="C17" s="213">
        <v>97</v>
      </c>
      <c r="D17" s="213">
        <v>1</v>
      </c>
      <c r="E17" s="213">
        <v>3</v>
      </c>
      <c r="F17" s="215">
        <f t="shared" si="0"/>
        <v>18</v>
      </c>
      <c r="G17" s="238">
        <v>18</v>
      </c>
      <c r="H17" s="213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13">
        <v>31</v>
      </c>
      <c r="C18" s="213">
        <v>128</v>
      </c>
      <c r="D18" s="213">
        <v>0</v>
      </c>
      <c r="E18" s="213">
        <v>3</v>
      </c>
      <c r="F18" s="215">
        <f t="shared" si="0"/>
        <v>5</v>
      </c>
      <c r="G18" s="238">
        <v>23</v>
      </c>
      <c r="H18" s="213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13">
        <v>30</v>
      </c>
      <c r="C19" s="213">
        <v>158</v>
      </c>
      <c r="D19" s="213">
        <v>0</v>
      </c>
      <c r="E19" s="213">
        <v>3</v>
      </c>
      <c r="F19" s="215">
        <f t="shared" si="0"/>
        <v>4</v>
      </c>
      <c r="G19" s="238">
        <v>27</v>
      </c>
      <c r="H19" s="213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13">
        <v>67</v>
      </c>
      <c r="C20" s="213">
        <v>225</v>
      </c>
      <c r="D20" s="213">
        <v>1</v>
      </c>
      <c r="E20" s="213">
        <v>4</v>
      </c>
      <c r="F20" s="215">
        <f t="shared" si="0"/>
        <v>4</v>
      </c>
      <c r="G20" s="238">
        <v>31</v>
      </c>
      <c r="H20" s="213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13">
        <v>41</v>
      </c>
      <c r="C21" s="213">
        <v>266</v>
      </c>
      <c r="D21" s="213">
        <v>0</v>
      </c>
      <c r="E21" s="213">
        <v>4</v>
      </c>
      <c r="F21" s="215">
        <f t="shared" si="0"/>
        <v>20</v>
      </c>
      <c r="G21" s="238">
        <v>51</v>
      </c>
      <c r="H21" s="213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14">
        <v>36</v>
      </c>
      <c r="C22" s="214">
        <v>301</v>
      </c>
      <c r="D22" s="214">
        <v>0</v>
      </c>
      <c r="E22" s="213">
        <v>4</v>
      </c>
      <c r="F22" s="215">
        <f t="shared" si="0"/>
        <v>1</v>
      </c>
      <c r="G22" s="238">
        <v>52</v>
      </c>
      <c r="H22" s="213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13">
        <v>86</v>
      </c>
      <c r="C23" s="213">
        <v>387</v>
      </c>
      <c r="D23" s="214">
        <v>2</v>
      </c>
      <c r="E23" s="213">
        <v>6</v>
      </c>
      <c r="F23" s="215">
        <f t="shared" si="0"/>
        <v>11</v>
      </c>
      <c r="G23" s="238">
        <v>63</v>
      </c>
      <c r="H23" s="213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13">
        <v>117</v>
      </c>
      <c r="C24" s="213">
        <v>503</v>
      </c>
      <c r="D24" s="213">
        <v>2</v>
      </c>
      <c r="E24" s="213">
        <v>8</v>
      </c>
      <c r="F24" s="215">
        <f t="shared" si="0"/>
        <v>9</v>
      </c>
      <c r="G24" s="238">
        <v>72</v>
      </c>
      <c r="H24" s="213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13">
        <v>87</v>
      </c>
      <c r="C25" s="213">
        <v>589</v>
      </c>
      <c r="D25" s="213">
        <v>4</v>
      </c>
      <c r="E25" s="213">
        <v>12</v>
      </c>
      <c r="F25" s="215">
        <f t="shared" si="0"/>
        <v>3</v>
      </c>
      <c r="G25" s="238">
        <v>75</v>
      </c>
      <c r="H25" s="213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13">
        <v>101</v>
      </c>
      <c r="C26" s="213">
        <v>690</v>
      </c>
      <c r="D26" s="213">
        <v>5</v>
      </c>
      <c r="E26" s="213">
        <v>17</v>
      </c>
      <c r="F26" s="215">
        <f t="shared" si="0"/>
        <v>5</v>
      </c>
      <c r="G26" s="238">
        <v>80</v>
      </c>
      <c r="H26" s="213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13">
        <v>55</v>
      </c>
      <c r="C27" s="213">
        <v>745</v>
      </c>
      <c r="D27" s="213">
        <v>2</v>
      </c>
      <c r="E27" s="213">
        <v>19</v>
      </c>
      <c r="F27" s="215">
        <f t="shared" si="0"/>
        <v>11</v>
      </c>
      <c r="G27" s="238">
        <v>91</v>
      </c>
      <c r="H27" s="213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13">
        <v>75</v>
      </c>
      <c r="C28" s="213">
        <v>820</v>
      </c>
      <c r="D28" s="213">
        <v>1</v>
      </c>
      <c r="E28" s="213">
        <v>20</v>
      </c>
      <c r="F28" s="215">
        <f t="shared" si="0"/>
        <v>137</v>
      </c>
      <c r="G28" s="238">
        <v>228</v>
      </c>
      <c r="H28" s="213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13">
        <v>146</v>
      </c>
      <c r="C29" s="213">
        <v>966</v>
      </c>
      <c r="D29" s="213">
        <v>5</v>
      </c>
      <c r="E29" s="213">
        <v>25</v>
      </c>
      <c r="F29" s="215">
        <f t="shared" si="0"/>
        <v>12</v>
      </c>
      <c r="G29" s="238">
        <v>240</v>
      </c>
      <c r="H29" s="213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13">
        <v>88</v>
      </c>
      <c r="C30" s="213">
        <v>1054</v>
      </c>
      <c r="D30" s="213">
        <v>3</v>
      </c>
      <c r="E30" s="213">
        <v>28</v>
      </c>
      <c r="F30" s="215">
        <f t="shared" si="0"/>
        <v>8</v>
      </c>
      <c r="G30" s="238">
        <v>248</v>
      </c>
      <c r="H30" s="213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13">
        <v>79</v>
      </c>
      <c r="C31" s="213">
        <v>1133</v>
      </c>
      <c r="D31" s="213">
        <v>5</v>
      </c>
      <c r="E31" s="213">
        <v>33</v>
      </c>
      <c r="F31" s="215">
        <f t="shared" si="0"/>
        <v>8</v>
      </c>
      <c r="G31" s="238">
        <v>256</v>
      </c>
      <c r="H31" s="213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13">
        <v>132</v>
      </c>
      <c r="C32" s="213">
        <v>1265</v>
      </c>
      <c r="D32" s="213">
        <v>4</v>
      </c>
      <c r="E32" s="213">
        <v>37</v>
      </c>
      <c r="F32" s="215">
        <f t="shared" si="0"/>
        <v>10</v>
      </c>
      <c r="G32" s="238">
        <v>266</v>
      </c>
      <c r="H32" s="213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13">
        <v>88</v>
      </c>
      <c r="C33" s="213">
        <v>1353</v>
      </c>
      <c r="D33" s="213">
        <v>5</v>
      </c>
      <c r="E33" s="213">
        <v>42</v>
      </c>
      <c r="F33" s="215">
        <f t="shared" si="0"/>
        <v>13</v>
      </c>
      <c r="G33" s="238">
        <v>279</v>
      </c>
      <c r="H33" s="213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13">
        <v>98</v>
      </c>
      <c r="C34" s="213">
        <v>1451</v>
      </c>
      <c r="D34" s="213">
        <v>1</v>
      </c>
      <c r="E34" s="213">
        <v>43</v>
      </c>
      <c r="F34" s="215">
        <f t="shared" si="0"/>
        <v>1</v>
      </c>
      <c r="G34" s="238">
        <v>280</v>
      </c>
      <c r="H34" s="213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13">
        <v>103</v>
      </c>
      <c r="C35" s="213">
        <v>1554</v>
      </c>
      <c r="D35" s="213">
        <v>3</v>
      </c>
      <c r="E35" s="213">
        <v>46</v>
      </c>
      <c r="F35" s="215">
        <f t="shared" si="0"/>
        <v>45</v>
      </c>
      <c r="G35" s="238">
        <v>325</v>
      </c>
      <c r="H35" s="213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13">
        <v>74</v>
      </c>
      <c r="C36" s="213">
        <v>1628</v>
      </c>
      <c r="D36" s="213">
        <v>7</v>
      </c>
      <c r="E36" s="213">
        <v>53</v>
      </c>
      <c r="F36" s="215">
        <f t="shared" si="0"/>
        <v>13</v>
      </c>
      <c r="G36" s="238">
        <v>338</v>
      </c>
      <c r="H36" s="213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13">
        <v>87</v>
      </c>
      <c r="C37" s="213">
        <v>1715</v>
      </c>
      <c r="D37" s="213">
        <v>7</v>
      </c>
      <c r="E37" s="213">
        <v>60</v>
      </c>
      <c r="F37" s="215">
        <f t="shared" si="0"/>
        <v>20</v>
      </c>
      <c r="G37" s="238">
        <v>358</v>
      </c>
      <c r="H37" s="213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13">
        <v>80</v>
      </c>
      <c r="C38" s="213">
        <v>1795</v>
      </c>
      <c r="D38" s="213">
        <v>5</v>
      </c>
      <c r="E38" s="213">
        <v>65</v>
      </c>
      <c r="F38" s="215">
        <f t="shared" si="0"/>
        <v>7</v>
      </c>
      <c r="G38" s="238">
        <v>365</v>
      </c>
      <c r="H38" s="213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13">
        <v>99</v>
      </c>
      <c r="C39" s="213">
        <v>1894</v>
      </c>
      <c r="D39" s="213">
        <v>14</v>
      </c>
      <c r="E39" s="213">
        <v>79</v>
      </c>
      <c r="F39" s="215">
        <f t="shared" si="0"/>
        <v>10</v>
      </c>
      <c r="G39" s="238">
        <v>375</v>
      </c>
      <c r="H39" s="213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13">
        <v>81</v>
      </c>
      <c r="C40" s="213">
        <v>1975</v>
      </c>
      <c r="D40" s="213">
        <v>3</v>
      </c>
      <c r="E40" s="213">
        <v>82</v>
      </c>
      <c r="F40" s="215">
        <f t="shared" si="0"/>
        <v>65</v>
      </c>
      <c r="G40" s="238">
        <v>440</v>
      </c>
      <c r="H40" s="213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13">
        <v>167</v>
      </c>
      <c r="C41" s="213">
        <v>2142</v>
      </c>
      <c r="D41" s="213">
        <v>7</v>
      </c>
      <c r="E41" s="213">
        <v>89</v>
      </c>
      <c r="F41" s="215">
        <f t="shared" si="0"/>
        <v>28</v>
      </c>
      <c r="G41" s="238">
        <v>468</v>
      </c>
      <c r="H41" s="213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13">
        <v>66</v>
      </c>
      <c r="C42" s="213">
        <v>2208</v>
      </c>
      <c r="D42" s="213">
        <v>6</v>
      </c>
      <c r="E42" s="213">
        <v>95</v>
      </c>
      <c r="F42" s="215">
        <f t="shared" si="0"/>
        <v>47</v>
      </c>
      <c r="G42" s="238">
        <v>515</v>
      </c>
      <c r="H42" s="213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13">
        <v>69</v>
      </c>
      <c r="C43" s="213">
        <v>2277</v>
      </c>
      <c r="D43" s="213">
        <v>3</v>
      </c>
      <c r="E43" s="213">
        <v>98</v>
      </c>
      <c r="F43" s="215">
        <f t="shared" si="0"/>
        <v>44</v>
      </c>
      <c r="G43" s="238">
        <v>559</v>
      </c>
      <c r="H43" s="213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13">
        <v>166</v>
      </c>
      <c r="C44" s="213">
        <v>2443</v>
      </c>
      <c r="D44" s="213">
        <v>7</v>
      </c>
      <c r="E44" s="213">
        <v>105</v>
      </c>
      <c r="F44" s="215">
        <f t="shared" si="0"/>
        <v>37</v>
      </c>
      <c r="G44" s="238">
        <v>596</v>
      </c>
      <c r="H44" s="213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13">
        <v>128</v>
      </c>
      <c r="C45" s="213">
        <v>2571</v>
      </c>
      <c r="D45" s="213">
        <v>7</v>
      </c>
      <c r="E45" s="213">
        <v>112</v>
      </c>
      <c r="F45" s="215">
        <f t="shared" si="0"/>
        <v>35</v>
      </c>
      <c r="G45" s="238">
        <v>631</v>
      </c>
      <c r="H45" s="213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13">
        <v>98</v>
      </c>
      <c r="C46" s="213">
        <v>2669</v>
      </c>
      <c r="D46" s="213">
        <v>10</v>
      </c>
      <c r="E46" s="213">
        <v>122</v>
      </c>
      <c r="F46" s="215">
        <f t="shared" si="0"/>
        <v>35</v>
      </c>
      <c r="G46" s="238">
        <v>666</v>
      </c>
      <c r="H46" s="213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13">
        <v>89</v>
      </c>
      <c r="C47" s="213">
        <v>2758</v>
      </c>
      <c r="D47" s="213">
        <v>7</v>
      </c>
      <c r="E47" s="213">
        <v>129</v>
      </c>
      <c r="F47" s="215">
        <f t="shared" si="0"/>
        <v>19</v>
      </c>
      <c r="G47" s="238">
        <v>685</v>
      </c>
      <c r="H47" s="213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13">
        <v>81</v>
      </c>
      <c r="C48" s="213">
        <v>2839</v>
      </c>
      <c r="D48" s="213">
        <v>3</v>
      </c>
      <c r="E48" s="213">
        <v>132</v>
      </c>
      <c r="F48" s="215">
        <f t="shared" si="0"/>
        <v>24</v>
      </c>
      <c r="G48" s="238">
        <v>709</v>
      </c>
      <c r="H48" s="213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13">
        <v>102</v>
      </c>
      <c r="C49" s="213">
        <v>2941</v>
      </c>
      <c r="D49" s="213">
        <v>2</v>
      </c>
      <c r="E49" s="213">
        <v>134</v>
      </c>
      <c r="F49" s="215">
        <f t="shared" si="0"/>
        <v>28</v>
      </c>
      <c r="G49" s="238">
        <v>737</v>
      </c>
      <c r="H49" s="213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13">
        <v>90</v>
      </c>
      <c r="C50" s="213">
        <v>3031</v>
      </c>
      <c r="D50" s="213">
        <v>8</v>
      </c>
      <c r="E50" s="213">
        <v>142</v>
      </c>
      <c r="F50" s="215">
        <f t="shared" si="0"/>
        <v>103</v>
      </c>
      <c r="G50" s="238">
        <v>840</v>
      </c>
      <c r="H50" s="213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13">
        <v>113</v>
      </c>
      <c r="C51" s="213">
        <v>3144</v>
      </c>
      <c r="D51" s="213">
        <v>9</v>
      </c>
      <c r="E51" s="213">
        <v>151</v>
      </c>
      <c r="F51" s="215">
        <f t="shared" si="0"/>
        <v>32</v>
      </c>
      <c r="G51" s="238">
        <v>872</v>
      </c>
      <c r="H51" s="213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13">
        <v>144</v>
      </c>
      <c r="C52" s="213">
        <v>3288</v>
      </c>
      <c r="D52" s="213">
        <v>8</v>
      </c>
      <c r="E52" s="213">
        <v>159</v>
      </c>
      <c r="F52" s="215">
        <f t="shared" si="0"/>
        <v>47</v>
      </c>
      <c r="G52" s="238">
        <v>919</v>
      </c>
      <c r="H52" s="213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13">
        <v>147</v>
      </c>
      <c r="C53" s="213">
        <v>3435</v>
      </c>
      <c r="D53" s="213">
        <v>6</v>
      </c>
      <c r="E53" s="213">
        <v>165</v>
      </c>
      <c r="F53" s="215">
        <f t="shared" si="0"/>
        <v>57</v>
      </c>
      <c r="G53" s="238">
        <v>976</v>
      </c>
      <c r="H53" s="213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13">
        <v>172</v>
      </c>
      <c r="C54" s="213">
        <v>3607</v>
      </c>
      <c r="D54" s="213">
        <v>11</v>
      </c>
      <c r="E54" s="213">
        <v>176</v>
      </c>
      <c r="F54" s="215">
        <f t="shared" si="0"/>
        <v>54</v>
      </c>
      <c r="G54" s="238">
        <v>1030</v>
      </c>
      <c r="H54" s="213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13">
        <v>173</v>
      </c>
      <c r="C55" s="213">
        <v>3780</v>
      </c>
      <c r="D55" s="213">
        <v>9</v>
      </c>
      <c r="E55" s="213">
        <v>185</v>
      </c>
      <c r="F55" s="215">
        <f t="shared" si="0"/>
        <v>77</v>
      </c>
      <c r="G55" s="238">
        <v>1107</v>
      </c>
      <c r="H55" s="213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13">
        <v>112</v>
      </c>
      <c r="C56" s="213">
        <v>3892</v>
      </c>
      <c r="D56" s="213">
        <v>7</v>
      </c>
      <c r="E56" s="213">
        <v>192</v>
      </c>
      <c r="F56" s="215">
        <f t="shared" si="0"/>
        <v>33</v>
      </c>
      <c r="G56" s="238">
        <v>1140</v>
      </c>
      <c r="H56" s="213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13">
        <v>111</v>
      </c>
      <c r="C57" s="213">
        <v>4003</v>
      </c>
      <c r="D57" s="213">
        <v>5</v>
      </c>
      <c r="E57" s="213">
        <v>197</v>
      </c>
      <c r="F57" s="215">
        <f t="shared" si="0"/>
        <v>22</v>
      </c>
      <c r="G57" s="238">
        <v>1162</v>
      </c>
      <c r="H57" s="213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13">
        <v>124</v>
      </c>
      <c r="C58" s="213">
        <v>4127</v>
      </c>
      <c r="D58" s="213">
        <v>10</v>
      </c>
      <c r="E58" s="213">
        <v>207</v>
      </c>
      <c r="F58" s="215">
        <f t="shared" si="0"/>
        <v>30</v>
      </c>
      <c r="G58" s="238">
        <v>1192</v>
      </c>
      <c r="H58" s="213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13">
        <v>158</v>
      </c>
      <c r="C59" s="213">
        <v>4285</v>
      </c>
      <c r="D59" s="213">
        <v>7</v>
      </c>
      <c r="E59" s="213">
        <v>214</v>
      </c>
      <c r="F59" s="215">
        <f t="shared" si="0"/>
        <v>64</v>
      </c>
      <c r="G59" s="238">
        <v>1256</v>
      </c>
      <c r="H59" s="213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13">
        <v>143</v>
      </c>
      <c r="C60" s="213">
        <v>4428</v>
      </c>
      <c r="D60" s="213">
        <v>4</v>
      </c>
      <c r="E60" s="213">
        <v>218</v>
      </c>
      <c r="F60" s="215">
        <f t="shared" si="0"/>
        <v>36</v>
      </c>
      <c r="G60" s="238">
        <v>1292</v>
      </c>
      <c r="H60" s="213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13">
        <v>105</v>
      </c>
      <c r="C61" s="213">
        <v>4532</v>
      </c>
      <c r="D61" s="213">
        <v>7</v>
      </c>
      <c r="E61" s="213">
        <v>225</v>
      </c>
      <c r="F61" s="215">
        <f t="shared" si="0"/>
        <v>28</v>
      </c>
      <c r="G61" s="238">
        <v>1320</v>
      </c>
      <c r="H61" s="213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13">
        <v>149</v>
      </c>
      <c r="C62" s="213">
        <v>4681</v>
      </c>
      <c r="D62" s="213">
        <v>12</v>
      </c>
      <c r="E62" s="213">
        <v>237</v>
      </c>
      <c r="F62" s="215">
        <f t="shared" si="0"/>
        <v>34</v>
      </c>
      <c r="G62" s="238">
        <v>1354</v>
      </c>
      <c r="H62" s="213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13">
        <v>103</v>
      </c>
      <c r="C63" s="213">
        <v>4784</v>
      </c>
      <c r="D63" s="213">
        <v>9</v>
      </c>
      <c r="E63" s="213">
        <v>246</v>
      </c>
      <c r="F63" s="215">
        <f t="shared" si="0"/>
        <v>88</v>
      </c>
      <c r="G63" s="238">
        <v>1442</v>
      </c>
      <c r="H63" s="213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13">
        <v>104</v>
      </c>
      <c r="C64" s="213">
        <v>4887</v>
      </c>
      <c r="D64" s="213">
        <v>14</v>
      </c>
      <c r="E64" s="213">
        <v>260</v>
      </c>
      <c r="F64" s="215">
        <f t="shared" si="0"/>
        <v>30</v>
      </c>
      <c r="G64" s="238">
        <v>1472</v>
      </c>
      <c r="H64" s="213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13">
        <v>134</v>
      </c>
      <c r="C65" s="213">
        <v>5020</v>
      </c>
      <c r="D65" s="213">
        <v>4</v>
      </c>
      <c r="E65" s="213">
        <v>264</v>
      </c>
      <c r="F65" s="215">
        <f t="shared" si="0"/>
        <v>52</v>
      </c>
      <c r="G65" s="238">
        <v>1524</v>
      </c>
      <c r="H65" s="213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13">
        <v>188</v>
      </c>
      <c r="C66" s="213">
        <v>5208</v>
      </c>
      <c r="D66" s="213">
        <v>9</v>
      </c>
      <c r="E66" s="213">
        <v>273</v>
      </c>
      <c r="F66" s="215">
        <f t="shared" si="0"/>
        <v>77</v>
      </c>
      <c r="G66" s="238">
        <v>1601</v>
      </c>
      <c r="H66" s="213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13">
        <v>163</v>
      </c>
      <c r="C67" s="213">
        <v>5371</v>
      </c>
      <c r="D67" s="213">
        <v>9</v>
      </c>
      <c r="E67" s="213">
        <v>282</v>
      </c>
      <c r="F67" s="215">
        <f t="shared" ref="F67:F130" si="5">G67-G66</f>
        <v>0</v>
      </c>
      <c r="G67" s="238">
        <v>1601</v>
      </c>
      <c r="H67" s="213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13">
        <v>240</v>
      </c>
      <c r="C68" s="213">
        <v>5611</v>
      </c>
      <c r="D68" s="213">
        <v>11</v>
      </c>
      <c r="E68" s="213">
        <v>293</v>
      </c>
      <c r="F68" s="215">
        <f t="shared" si="5"/>
        <v>127</v>
      </c>
      <c r="G68" s="238">
        <v>1728</v>
      </c>
      <c r="H68" s="213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13">
        <v>165</v>
      </c>
      <c r="C69" s="213">
        <v>5776</v>
      </c>
      <c r="D69" s="213">
        <v>7</v>
      </c>
      <c r="E69" s="213">
        <v>300</v>
      </c>
      <c r="F69" s="215">
        <f t="shared" si="5"/>
        <v>29</v>
      </c>
      <c r="G69" s="238">
        <v>1757</v>
      </c>
      <c r="H69" s="213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13">
        <v>258</v>
      </c>
      <c r="C70" s="213">
        <v>6034</v>
      </c>
      <c r="D70" s="213">
        <v>5</v>
      </c>
      <c r="E70" s="213">
        <v>305</v>
      </c>
      <c r="F70" s="215">
        <f t="shared" si="5"/>
        <v>80</v>
      </c>
      <c r="G70" s="238">
        <v>1837</v>
      </c>
      <c r="H70" s="213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13">
        <v>244</v>
      </c>
      <c r="C71" s="213">
        <v>6278</v>
      </c>
      <c r="D71" s="213">
        <v>9</v>
      </c>
      <c r="E71" s="213">
        <v>314</v>
      </c>
      <c r="F71" s="215">
        <f t="shared" si="5"/>
        <v>25</v>
      </c>
      <c r="G71" s="238">
        <v>1862</v>
      </c>
      <c r="H71" s="213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13">
        <v>285</v>
      </c>
      <c r="C72" s="213">
        <v>6563</v>
      </c>
      <c r="D72" s="213">
        <v>5</v>
      </c>
      <c r="E72" s="213">
        <v>319</v>
      </c>
      <c r="F72" s="215">
        <f t="shared" si="5"/>
        <v>404</v>
      </c>
      <c r="G72" s="238">
        <v>2266</v>
      </c>
      <c r="H72" s="213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13">
        <v>316</v>
      </c>
      <c r="C73" s="213">
        <v>6879</v>
      </c>
      <c r="D73" s="213">
        <v>10</v>
      </c>
      <c r="E73" s="213">
        <v>329</v>
      </c>
      <c r="F73" s="215">
        <f t="shared" si="5"/>
        <v>119</v>
      </c>
      <c r="G73" s="238">
        <v>2385</v>
      </c>
      <c r="H73" s="213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13">
        <v>255</v>
      </c>
      <c r="C74" s="213">
        <v>7134</v>
      </c>
      <c r="D74" s="213">
        <v>24</v>
      </c>
      <c r="E74" s="213">
        <v>353</v>
      </c>
      <c r="F74" s="215">
        <f t="shared" si="5"/>
        <v>112</v>
      </c>
      <c r="G74" s="238">
        <v>2497</v>
      </c>
      <c r="H74" s="213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13">
        <v>345</v>
      </c>
      <c r="C75" s="213">
        <v>7479</v>
      </c>
      <c r="D75" s="213">
        <v>3</v>
      </c>
      <c r="E75" s="213">
        <v>356</v>
      </c>
      <c r="F75" s="215">
        <f t="shared" si="5"/>
        <v>37</v>
      </c>
      <c r="G75" s="238">
        <v>2534</v>
      </c>
      <c r="H75" s="213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13">
        <v>327</v>
      </c>
      <c r="C76" s="213">
        <v>7805</v>
      </c>
      <c r="D76" s="213">
        <v>7</v>
      </c>
      <c r="E76" s="213">
        <v>363</v>
      </c>
      <c r="F76" s="215">
        <f t="shared" si="5"/>
        <v>35</v>
      </c>
      <c r="G76" s="238">
        <v>2569</v>
      </c>
      <c r="H76" s="213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13">
        <v>263</v>
      </c>
      <c r="C77" s="213">
        <v>8086</v>
      </c>
      <c r="D77" s="213">
        <v>10</v>
      </c>
      <c r="E77" s="213">
        <v>373</v>
      </c>
      <c r="F77" s="215">
        <f t="shared" si="5"/>
        <v>56</v>
      </c>
      <c r="G77" s="238">
        <v>2625</v>
      </c>
      <c r="H77" s="213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13">
        <v>303</v>
      </c>
      <c r="C78" s="213">
        <v>8371</v>
      </c>
      <c r="D78" s="213">
        <v>9</v>
      </c>
      <c r="E78" s="213">
        <v>382</v>
      </c>
      <c r="F78" s="215">
        <f t="shared" si="5"/>
        <v>247</v>
      </c>
      <c r="G78" s="238">
        <v>2872</v>
      </c>
      <c r="H78" s="213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13">
        <v>438</v>
      </c>
      <c r="C79" s="213">
        <v>8809</v>
      </c>
      <c r="D79" s="213">
        <v>11</v>
      </c>
      <c r="E79" s="213">
        <v>393</v>
      </c>
      <c r="F79" s="215">
        <f t="shared" si="5"/>
        <v>61</v>
      </c>
      <c r="G79" s="238">
        <v>2933</v>
      </c>
      <c r="H79" s="213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13">
        <v>474</v>
      </c>
      <c r="C80" s="213">
        <v>9283</v>
      </c>
      <c r="D80" s="213">
        <v>10</v>
      </c>
      <c r="E80" s="213">
        <v>403</v>
      </c>
      <c r="F80" s="215">
        <f t="shared" si="5"/>
        <v>99</v>
      </c>
      <c r="G80" s="238">
        <v>3032</v>
      </c>
      <c r="H80" s="213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13">
        <v>648</v>
      </c>
      <c r="C81" s="213">
        <v>9931</v>
      </c>
      <c r="D81" s="213">
        <v>13</v>
      </c>
      <c r="E81" s="213">
        <v>416</v>
      </c>
      <c r="F81" s="215">
        <f t="shared" si="5"/>
        <v>30</v>
      </c>
      <c r="G81" s="238">
        <v>3062</v>
      </c>
      <c r="H81" s="213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13">
        <v>718</v>
      </c>
      <c r="C82" s="213">
        <v>10649</v>
      </c>
      <c r="D82" s="213">
        <v>18</v>
      </c>
      <c r="E82" s="213">
        <v>433</v>
      </c>
      <c r="F82" s="215">
        <f t="shared" si="5"/>
        <v>468</v>
      </c>
      <c r="G82" s="238">
        <v>3530</v>
      </c>
      <c r="H82" s="213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13">
        <v>704</v>
      </c>
      <c r="C83" s="213">
        <v>11353</v>
      </c>
      <c r="D83" s="213">
        <v>12</v>
      </c>
      <c r="E83" s="213">
        <v>445</v>
      </c>
      <c r="F83" s="215">
        <f t="shared" si="5"/>
        <v>202</v>
      </c>
      <c r="G83" s="238">
        <v>3732</v>
      </c>
      <c r="H83" s="213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13">
        <v>723</v>
      </c>
      <c r="C84" s="213">
        <v>12076</v>
      </c>
      <c r="D84" s="213">
        <v>8</v>
      </c>
      <c r="E84" s="213">
        <v>452</v>
      </c>
      <c r="F84" s="215">
        <f t="shared" si="5"/>
        <v>267</v>
      </c>
      <c r="G84" s="238">
        <v>3999</v>
      </c>
      <c r="H84" s="213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13">
        <v>552</v>
      </c>
      <c r="C85" s="213">
        <v>12628</v>
      </c>
      <c r="D85" s="213">
        <v>15</v>
      </c>
      <c r="E85" s="213">
        <v>467</v>
      </c>
      <c r="F85" s="215">
        <f t="shared" si="5"/>
        <v>168</v>
      </c>
      <c r="G85" s="238">
        <v>4167</v>
      </c>
      <c r="H85" s="213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13">
        <v>600</v>
      </c>
      <c r="C86" s="213">
        <v>13228</v>
      </c>
      <c r="D86" s="213">
        <v>23</v>
      </c>
      <c r="E86" s="213">
        <v>490</v>
      </c>
      <c r="F86" s="215">
        <f t="shared" si="5"/>
        <v>182</v>
      </c>
      <c r="G86" s="238">
        <v>4349</v>
      </c>
      <c r="H86" s="213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13">
        <v>706</v>
      </c>
      <c r="C87" s="213">
        <v>13933</v>
      </c>
      <c r="D87" s="213">
        <v>10</v>
      </c>
      <c r="E87" s="213">
        <v>500</v>
      </c>
      <c r="F87" s="215">
        <f t="shared" si="5"/>
        <v>268</v>
      </c>
      <c r="G87" s="238">
        <v>4617</v>
      </c>
      <c r="H87" s="213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13">
        <v>769</v>
      </c>
      <c r="C88" s="213">
        <v>14702</v>
      </c>
      <c r="D88" s="213">
        <v>8</v>
      </c>
      <c r="E88" s="213">
        <v>508</v>
      </c>
      <c r="F88" s="215">
        <f t="shared" si="5"/>
        <v>171</v>
      </c>
      <c r="G88" s="238">
        <v>4788</v>
      </c>
      <c r="H88" s="213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5">
        <v>717</v>
      </c>
      <c r="C89" s="215">
        <v>15419</v>
      </c>
      <c r="D89" s="215">
        <v>12</v>
      </c>
      <c r="E89" s="213">
        <v>520</v>
      </c>
      <c r="F89" s="215">
        <f t="shared" si="5"/>
        <v>312</v>
      </c>
      <c r="G89" s="238">
        <v>5100</v>
      </c>
      <c r="H89" s="213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13">
        <v>795</v>
      </c>
      <c r="C90" s="213">
        <v>16214</v>
      </c>
      <c r="D90" s="213">
        <v>8</v>
      </c>
      <c r="E90" s="213">
        <v>528</v>
      </c>
      <c r="F90" s="215">
        <f t="shared" si="5"/>
        <v>236</v>
      </c>
      <c r="G90" s="238">
        <v>5336</v>
      </c>
      <c r="H90" s="213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13">
        <v>637</v>
      </c>
      <c r="C91" s="213">
        <v>16851</v>
      </c>
      <c r="D91" s="213">
        <v>11</v>
      </c>
      <c r="E91" s="213">
        <v>539</v>
      </c>
      <c r="F91" s="215">
        <f t="shared" si="5"/>
        <v>185</v>
      </c>
      <c r="G91" s="238">
        <v>5521</v>
      </c>
      <c r="H91" s="213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13">
        <v>564</v>
      </c>
      <c r="C92" s="213">
        <v>17415</v>
      </c>
      <c r="D92" s="213">
        <v>17</v>
      </c>
      <c r="E92" s="213">
        <v>556</v>
      </c>
      <c r="F92" s="215">
        <f t="shared" si="5"/>
        <v>188</v>
      </c>
      <c r="G92" s="238">
        <v>5709</v>
      </c>
      <c r="H92" s="213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13">
        <v>904</v>
      </c>
      <c r="C93" s="213">
        <v>18319</v>
      </c>
      <c r="D93" s="213">
        <v>13</v>
      </c>
      <c r="E93" s="213">
        <v>569</v>
      </c>
      <c r="F93" s="215">
        <f t="shared" si="5"/>
        <v>187</v>
      </c>
      <c r="G93" s="238">
        <v>5896</v>
      </c>
      <c r="H93" s="213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13">
        <v>949</v>
      </c>
      <c r="C94" s="213">
        <v>19268</v>
      </c>
      <c r="D94" s="215">
        <v>14</v>
      </c>
      <c r="E94" s="215">
        <v>583</v>
      </c>
      <c r="F94" s="215">
        <f t="shared" si="5"/>
        <v>97</v>
      </c>
      <c r="G94" s="238">
        <v>5993</v>
      </c>
      <c r="H94" s="213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13">
        <v>929</v>
      </c>
      <c r="C95" s="215">
        <v>20197</v>
      </c>
      <c r="D95" s="215">
        <v>25</v>
      </c>
      <c r="E95" s="215">
        <v>608</v>
      </c>
      <c r="F95" s="215">
        <f t="shared" si="5"/>
        <v>95</v>
      </c>
      <c r="G95" s="238">
        <v>6088</v>
      </c>
      <c r="H95" s="213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13">
        <v>840</v>
      </c>
      <c r="C96" s="213">
        <v>21037</v>
      </c>
      <c r="D96" s="213">
        <v>24</v>
      </c>
      <c r="E96" s="215">
        <v>632</v>
      </c>
      <c r="F96" s="215">
        <f t="shared" si="5"/>
        <v>92</v>
      </c>
      <c r="G96" s="238">
        <v>6180</v>
      </c>
      <c r="H96" s="213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13">
        <v>983</v>
      </c>
      <c r="C97" s="213">
        <v>22020</v>
      </c>
      <c r="D97" s="215">
        <v>16</v>
      </c>
      <c r="E97" s="215">
        <v>648</v>
      </c>
      <c r="F97" s="215">
        <f t="shared" si="5"/>
        <v>729</v>
      </c>
      <c r="G97" s="238">
        <v>6909</v>
      </c>
      <c r="H97" s="213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13">
        <v>774</v>
      </c>
      <c r="C98" s="213">
        <v>22794</v>
      </c>
      <c r="D98" s="215">
        <v>15</v>
      </c>
      <c r="E98" s="215">
        <v>664</v>
      </c>
      <c r="F98" s="215">
        <f t="shared" si="5"/>
        <v>396</v>
      </c>
      <c r="G98" s="238">
        <v>7305</v>
      </c>
      <c r="H98" s="213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6">
        <v>826</v>
      </c>
      <c r="C99" s="216">
        <v>23620</v>
      </c>
      <c r="D99" s="215">
        <v>29</v>
      </c>
      <c r="E99" s="215">
        <v>693</v>
      </c>
      <c r="F99" s="215">
        <f t="shared" si="5"/>
        <v>263</v>
      </c>
      <c r="G99" s="238">
        <v>7568</v>
      </c>
      <c r="H99" s="213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6">
        <v>1141</v>
      </c>
      <c r="C100" s="216">
        <v>24761</v>
      </c>
      <c r="D100" s="215">
        <v>24</v>
      </c>
      <c r="E100" s="218">
        <v>717</v>
      </c>
      <c r="F100" s="215">
        <f t="shared" si="5"/>
        <v>423</v>
      </c>
      <c r="G100" s="238">
        <v>7991</v>
      </c>
      <c r="H100" s="213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6">
        <v>1226</v>
      </c>
      <c r="C101" s="215">
        <v>25987</v>
      </c>
      <c r="D101" s="215">
        <v>18</v>
      </c>
      <c r="E101" s="218">
        <v>735</v>
      </c>
      <c r="F101" s="215">
        <f t="shared" si="5"/>
        <v>341</v>
      </c>
      <c r="G101" s="238">
        <v>8332</v>
      </c>
      <c r="H101" s="213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6">
        <v>1386</v>
      </c>
      <c r="C102" s="215">
        <v>27373</v>
      </c>
      <c r="D102" s="215">
        <v>30</v>
      </c>
      <c r="E102" s="218">
        <v>765</v>
      </c>
      <c r="F102" s="215">
        <f t="shared" si="5"/>
        <v>411</v>
      </c>
      <c r="G102" s="238">
        <v>8743</v>
      </c>
      <c r="H102" s="213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6">
        <v>1391</v>
      </c>
      <c r="C103" s="215">
        <v>28764</v>
      </c>
      <c r="D103" s="215">
        <v>20</v>
      </c>
      <c r="E103" s="218">
        <v>785</v>
      </c>
      <c r="F103" s="215">
        <f t="shared" si="5"/>
        <v>340</v>
      </c>
      <c r="G103" s="238">
        <v>9083</v>
      </c>
      <c r="H103" s="213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7">
        <v>1531</v>
      </c>
      <c r="C104" s="215">
        <v>30295</v>
      </c>
      <c r="D104" s="215">
        <v>30</v>
      </c>
      <c r="E104" s="215">
        <v>815</v>
      </c>
      <c r="F104" s="215">
        <f t="shared" si="5"/>
        <v>481</v>
      </c>
      <c r="G104" s="239">
        <v>9564</v>
      </c>
      <c r="H104" s="240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6">
        <v>1282</v>
      </c>
      <c r="C105" s="215">
        <v>31577</v>
      </c>
      <c r="D105" s="215">
        <v>18</v>
      </c>
      <c r="E105" s="215">
        <v>833</v>
      </c>
      <c r="F105" s="215">
        <f t="shared" si="5"/>
        <v>327</v>
      </c>
      <c r="G105" s="239">
        <v>9891</v>
      </c>
      <c r="H105" s="241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6">
        <v>1208</v>
      </c>
      <c r="C106" s="215">
        <v>32785</v>
      </c>
      <c r="D106" s="215">
        <v>21</v>
      </c>
      <c r="E106" s="215">
        <v>854</v>
      </c>
      <c r="F106" s="215">
        <f t="shared" si="5"/>
        <v>273</v>
      </c>
      <c r="G106" s="239">
        <v>10164</v>
      </c>
      <c r="H106" s="242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6">
        <v>1374</v>
      </c>
      <c r="C107" s="215">
        <v>34159</v>
      </c>
      <c r="D107" s="215">
        <v>24</v>
      </c>
      <c r="E107" s="218">
        <v>878</v>
      </c>
      <c r="F107" s="215">
        <f t="shared" si="5"/>
        <v>348</v>
      </c>
      <c r="G107" s="239">
        <v>10512</v>
      </c>
      <c r="H107" s="242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5">
        <v>1393</v>
      </c>
      <c r="C108" s="215">
        <v>35552</v>
      </c>
      <c r="D108" s="215">
        <v>35</v>
      </c>
      <c r="E108" s="218">
        <v>913</v>
      </c>
      <c r="F108" s="215">
        <f t="shared" si="5"/>
        <v>209</v>
      </c>
      <c r="G108" s="239">
        <v>10721</v>
      </c>
      <c r="H108" s="242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6">
        <v>1958</v>
      </c>
      <c r="C109" s="215">
        <v>37510</v>
      </c>
      <c r="D109" s="215">
        <v>35</v>
      </c>
      <c r="E109" s="218">
        <v>948</v>
      </c>
      <c r="F109" s="215">
        <f t="shared" si="5"/>
        <v>1130</v>
      </c>
      <c r="G109" s="239">
        <v>11851</v>
      </c>
      <c r="H109" s="215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6">
        <v>2060</v>
      </c>
      <c r="C110" s="215">
        <v>39570</v>
      </c>
      <c r="D110" s="215">
        <v>31</v>
      </c>
      <c r="E110" s="218">
        <v>979</v>
      </c>
      <c r="F110" s="215">
        <f t="shared" si="5"/>
        <v>355</v>
      </c>
      <c r="G110" s="239">
        <v>12206</v>
      </c>
      <c r="H110" s="215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6">
        <v>1634</v>
      </c>
      <c r="C111" s="218">
        <v>41204</v>
      </c>
      <c r="D111" s="218">
        <v>12</v>
      </c>
      <c r="E111" s="218">
        <v>991</v>
      </c>
      <c r="F111" s="215">
        <f t="shared" si="5"/>
        <v>522</v>
      </c>
      <c r="G111" s="239">
        <v>12728</v>
      </c>
      <c r="H111" s="215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6">
        <v>1581</v>
      </c>
      <c r="C112" s="215">
        <v>42785</v>
      </c>
      <c r="D112" s="218">
        <v>19</v>
      </c>
      <c r="E112" s="215">
        <v>1011</v>
      </c>
      <c r="F112" s="215">
        <f t="shared" si="5"/>
        <v>425</v>
      </c>
      <c r="G112" s="243">
        <v>13153</v>
      </c>
      <c r="H112" s="215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6">
        <v>2146</v>
      </c>
      <c r="C113" s="218">
        <v>44931</v>
      </c>
      <c r="D113" s="215">
        <v>32</v>
      </c>
      <c r="E113" s="215">
        <f>E112+D113</f>
        <v>1043</v>
      </c>
      <c r="F113" s="215">
        <f t="shared" si="5"/>
        <v>423</v>
      </c>
      <c r="G113" s="243">
        <v>13576</v>
      </c>
      <c r="H113" s="215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5">
        <v>2285</v>
      </c>
      <c r="C114" s="215">
        <f>C113+B114</f>
        <v>47216</v>
      </c>
      <c r="D114" s="215">
        <v>35</v>
      </c>
      <c r="E114" s="215">
        <f>E113+D114</f>
        <v>1078</v>
      </c>
      <c r="F114" s="215">
        <f t="shared" si="5"/>
        <v>240</v>
      </c>
      <c r="G114" s="243">
        <v>13816</v>
      </c>
      <c r="H114" s="215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6">
        <v>2635</v>
      </c>
      <c r="C115" s="215">
        <v>49851</v>
      </c>
      <c r="D115" s="215">
        <v>38</v>
      </c>
      <c r="E115" s="215">
        <v>1116</v>
      </c>
      <c r="F115" s="215">
        <f t="shared" si="5"/>
        <v>972</v>
      </c>
      <c r="G115" s="243">
        <v>14788</v>
      </c>
      <c r="H115" s="215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5">
        <v>2606</v>
      </c>
      <c r="C116" s="218">
        <v>52457</v>
      </c>
      <c r="D116" s="215">
        <v>34</v>
      </c>
      <c r="E116" s="215">
        <v>1150</v>
      </c>
      <c r="F116" s="215">
        <f t="shared" si="5"/>
        <v>3628</v>
      </c>
      <c r="G116" s="243">
        <v>18416</v>
      </c>
      <c r="H116" s="215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6">
        <v>2886</v>
      </c>
      <c r="C117" s="215">
        <v>55343</v>
      </c>
      <c r="D117" s="218">
        <v>34</v>
      </c>
      <c r="E117" s="218">
        <v>1184</v>
      </c>
      <c r="F117" s="215">
        <f t="shared" si="5"/>
        <v>727</v>
      </c>
      <c r="G117" s="243">
        <v>19143</v>
      </c>
      <c r="H117" s="215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8">
        <v>2401</v>
      </c>
      <c r="C118" s="215">
        <v>57744</v>
      </c>
      <c r="D118" s="215">
        <v>23</v>
      </c>
      <c r="E118" s="218">
        <v>1207</v>
      </c>
      <c r="F118" s="215">
        <f t="shared" si="5"/>
        <v>991</v>
      </c>
      <c r="G118" s="243">
        <v>20134</v>
      </c>
      <c r="H118" s="215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6">
        <v>2189</v>
      </c>
      <c r="C119" s="215">
        <f>C118+B119</f>
        <v>59933</v>
      </c>
      <c r="D119" s="215">
        <v>26</v>
      </c>
      <c r="E119" s="215">
        <f>E118+D119</f>
        <v>1233</v>
      </c>
      <c r="F119" s="215">
        <f t="shared" si="5"/>
        <v>1004</v>
      </c>
      <c r="G119" s="243">
        <v>21138</v>
      </c>
      <c r="H119" s="215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8">
        <v>2335</v>
      </c>
      <c r="C120" s="215">
        <f>C119+B120</f>
        <v>62268</v>
      </c>
      <c r="D120" s="215">
        <v>48</v>
      </c>
      <c r="E120" s="215">
        <f>E119+D120</f>
        <v>1281</v>
      </c>
      <c r="F120" s="215">
        <f t="shared" si="5"/>
        <v>890</v>
      </c>
      <c r="G120" s="243">
        <v>22028</v>
      </c>
      <c r="H120" s="215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5">
        <v>2262</v>
      </c>
      <c r="C121" s="215">
        <v>64530</v>
      </c>
      <c r="D121" s="215">
        <v>27</v>
      </c>
      <c r="E121" s="215">
        <v>1307</v>
      </c>
      <c r="F121" s="215">
        <f t="shared" si="5"/>
        <v>1012</v>
      </c>
      <c r="G121" s="243">
        <v>23040</v>
      </c>
      <c r="H121" s="215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8">
        <v>2667</v>
      </c>
      <c r="C122" s="215">
        <f>C121+B122</f>
        <v>67197</v>
      </c>
      <c r="D122" s="215">
        <v>44</v>
      </c>
      <c r="E122" s="215">
        <f>E121+D122</f>
        <v>1351</v>
      </c>
      <c r="F122" s="215">
        <f t="shared" si="5"/>
        <v>1146</v>
      </c>
      <c r="G122" s="243">
        <v>24186</v>
      </c>
      <c r="H122" s="215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8">
        <v>2744</v>
      </c>
      <c r="C123" s="215">
        <f>C122+B123</f>
        <v>69941</v>
      </c>
      <c r="D123" s="215">
        <v>34</v>
      </c>
      <c r="E123" s="215">
        <f>D123+E122</f>
        <v>1385</v>
      </c>
      <c r="F123" s="215">
        <f t="shared" si="5"/>
        <v>1038</v>
      </c>
      <c r="G123" s="243">
        <v>25224</v>
      </c>
      <c r="H123" s="215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6">
        <v>2845</v>
      </c>
      <c r="C124" s="213">
        <f>C123+B124</f>
        <v>72786</v>
      </c>
      <c r="D124" s="213">
        <v>52</v>
      </c>
      <c r="E124" s="213">
        <f>E123+D124</f>
        <v>1437</v>
      </c>
      <c r="F124" s="215">
        <f t="shared" si="5"/>
        <v>706</v>
      </c>
      <c r="G124" s="243">
        <v>25930</v>
      </c>
      <c r="H124" s="213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6">
        <v>2590</v>
      </c>
      <c r="C125" s="213">
        <f>C124+B125</f>
        <v>75376</v>
      </c>
      <c r="D125" s="213">
        <v>44</v>
      </c>
      <c r="E125" s="213">
        <f>E124+D125</f>
        <v>1481</v>
      </c>
      <c r="F125" s="215">
        <f t="shared" si="5"/>
        <v>1667</v>
      </c>
      <c r="G125" s="243">
        <v>27597</v>
      </c>
      <c r="H125" s="213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8">
        <v>2439</v>
      </c>
      <c r="C126" s="215">
        <v>77815</v>
      </c>
      <c r="D126" s="215">
        <v>26</v>
      </c>
      <c r="E126" s="215">
        <f>E125+D126</f>
        <v>1507</v>
      </c>
      <c r="F126" s="215">
        <f t="shared" si="5"/>
        <v>934</v>
      </c>
      <c r="G126" s="243">
        <v>28531</v>
      </c>
      <c r="H126" s="213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5">
        <v>2632</v>
      </c>
      <c r="C127" s="215">
        <v>80447</v>
      </c>
      <c r="D127" s="215">
        <v>75</v>
      </c>
      <c r="E127" s="215">
        <v>1582</v>
      </c>
      <c r="F127" s="215">
        <f t="shared" si="5"/>
        <v>1564</v>
      </c>
      <c r="G127" s="243">
        <v>30095</v>
      </c>
      <c r="H127" s="213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5">
        <v>2979</v>
      </c>
      <c r="C128" s="215">
        <v>83426</v>
      </c>
      <c r="D128" s="215">
        <v>62</v>
      </c>
      <c r="E128" s="218">
        <v>1644</v>
      </c>
      <c r="F128" s="215">
        <f t="shared" si="5"/>
        <v>6407</v>
      </c>
      <c r="G128" s="243">
        <v>36502</v>
      </c>
      <c r="H128" s="215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5">
        <v>3604</v>
      </c>
      <c r="C129" s="218">
        <v>87030</v>
      </c>
      <c r="D129" s="215">
        <v>51</v>
      </c>
      <c r="E129" s="233">
        <v>1695</v>
      </c>
      <c r="F129" s="215">
        <f t="shared" si="5"/>
        <v>1811</v>
      </c>
      <c r="G129" s="243">
        <v>38313</v>
      </c>
      <c r="H129" s="215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8">
        <v>3663</v>
      </c>
      <c r="C130" s="218">
        <v>90693</v>
      </c>
      <c r="D130" s="215">
        <v>26</v>
      </c>
      <c r="E130" s="218">
        <v>1721</v>
      </c>
      <c r="F130" s="215">
        <f t="shared" si="5"/>
        <v>671</v>
      </c>
      <c r="G130" s="243">
        <v>38984</v>
      </c>
      <c r="H130" s="215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8">
        <v>3367</v>
      </c>
      <c r="C131" s="215">
        <v>94060</v>
      </c>
      <c r="D131" s="215">
        <v>54</v>
      </c>
      <c r="E131" s="218">
        <v>1775</v>
      </c>
      <c r="F131" s="215">
        <f t="shared" ref="F131:F194" si="12">G131-G130</f>
        <v>2424</v>
      </c>
      <c r="G131" s="243">
        <v>41408</v>
      </c>
      <c r="H131" s="215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8">
        <v>3449</v>
      </c>
      <c r="C132" s="218">
        <v>97509</v>
      </c>
      <c r="D132" s="215">
        <v>36</v>
      </c>
      <c r="E132" s="218">
        <v>1811</v>
      </c>
      <c r="F132" s="215">
        <f t="shared" si="12"/>
        <v>1286</v>
      </c>
      <c r="G132" s="243">
        <v>42694</v>
      </c>
      <c r="H132" s="215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8">
        <v>2657</v>
      </c>
      <c r="C133" s="218">
        <v>100166</v>
      </c>
      <c r="D133" s="218">
        <v>34</v>
      </c>
      <c r="E133" s="218">
        <v>1845</v>
      </c>
      <c r="F133" s="215">
        <f t="shared" si="12"/>
        <v>1479</v>
      </c>
      <c r="G133" s="243">
        <v>44173</v>
      </c>
      <c r="H133" s="215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5">
        <v>3099</v>
      </c>
      <c r="C134" s="215">
        <v>103265</v>
      </c>
      <c r="D134" s="215">
        <v>58</v>
      </c>
      <c r="E134" s="215">
        <v>1903</v>
      </c>
      <c r="F134" s="215">
        <f t="shared" si="12"/>
        <v>1294</v>
      </c>
      <c r="G134" s="243">
        <v>45467</v>
      </c>
      <c r="H134" s="215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5">
        <v>3645</v>
      </c>
      <c r="C135" s="218">
        <v>106910</v>
      </c>
      <c r="D135" s="215">
        <v>65</v>
      </c>
      <c r="E135" s="215">
        <v>1968</v>
      </c>
      <c r="F135" s="215">
        <f t="shared" si="12"/>
        <v>1831</v>
      </c>
      <c r="G135" s="243">
        <v>47298</v>
      </c>
      <c r="H135" s="215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8">
        <v>4250</v>
      </c>
      <c r="C136" s="215">
        <f>C135+B136</f>
        <v>111160</v>
      </c>
      <c r="D136" s="215">
        <v>82</v>
      </c>
      <c r="E136" s="215">
        <v>2050</v>
      </c>
      <c r="F136" s="215">
        <f t="shared" si="12"/>
        <v>1822</v>
      </c>
      <c r="G136" s="243">
        <v>49120</v>
      </c>
      <c r="H136" s="215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5">
        <v>3624</v>
      </c>
      <c r="C137" s="216">
        <v>114783</v>
      </c>
      <c r="D137" s="215">
        <v>62</v>
      </c>
      <c r="E137" s="215">
        <v>2112</v>
      </c>
      <c r="F137" s="215">
        <f t="shared" si="12"/>
        <v>660</v>
      </c>
      <c r="G137" s="243">
        <v>49780</v>
      </c>
      <c r="H137" s="215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8">
        <v>4518</v>
      </c>
      <c r="C138" s="215">
        <f>C137+B138</f>
        <v>119301</v>
      </c>
      <c r="D138" s="215">
        <v>66</v>
      </c>
      <c r="E138" s="215">
        <v>2178</v>
      </c>
      <c r="F138" s="215">
        <f t="shared" si="12"/>
        <v>0</v>
      </c>
      <c r="G138" s="243">
        <v>49780</v>
      </c>
      <c r="H138" s="215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5">
        <f>3223+82</f>
        <v>3305</v>
      </c>
      <c r="C139" s="215">
        <f>C138+B139</f>
        <v>122606</v>
      </c>
      <c r="D139" s="215">
        <v>42</v>
      </c>
      <c r="E139" s="215">
        <v>2220</v>
      </c>
      <c r="F139" s="215">
        <f t="shared" si="12"/>
        <v>2827</v>
      </c>
      <c r="G139" s="243">
        <v>52607</v>
      </c>
      <c r="H139" s="215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5">
        <v>4231</v>
      </c>
      <c r="C140" s="215">
        <f>C139+B140</f>
        <v>126837</v>
      </c>
      <c r="D140" s="215">
        <v>40</v>
      </c>
      <c r="E140" s="215">
        <v>2260</v>
      </c>
      <c r="F140" s="215">
        <f t="shared" si="12"/>
        <v>3306</v>
      </c>
      <c r="G140" s="243">
        <v>55913</v>
      </c>
      <c r="H140" s="215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5">
        <v>3937</v>
      </c>
      <c r="C141" s="215">
        <v>130774</v>
      </c>
      <c r="D141" s="215">
        <v>113</v>
      </c>
      <c r="E141" s="215">
        <f t="shared" ref="E141:E146" si="14">E140+D141</f>
        <v>2373</v>
      </c>
      <c r="F141" s="215">
        <f t="shared" si="12"/>
        <v>2685</v>
      </c>
      <c r="G141" s="243">
        <v>58598</v>
      </c>
      <c r="H141" s="215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5">
        <v>5344</v>
      </c>
      <c r="C142" s="215">
        <f t="shared" ref="C142:C154" si="15">C141+B142</f>
        <v>136118</v>
      </c>
      <c r="D142" s="215">
        <v>117</v>
      </c>
      <c r="E142" s="215">
        <f t="shared" si="14"/>
        <v>2490</v>
      </c>
      <c r="F142" s="215">
        <f t="shared" si="12"/>
        <v>1933</v>
      </c>
      <c r="G142" s="243">
        <v>60531</v>
      </c>
      <c r="H142" s="215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5">
        <v>5782</v>
      </c>
      <c r="C143" s="215">
        <f t="shared" si="15"/>
        <v>141900</v>
      </c>
      <c r="D143" s="215">
        <v>98</v>
      </c>
      <c r="E143" s="215">
        <f t="shared" si="14"/>
        <v>2588</v>
      </c>
      <c r="F143" s="215">
        <f t="shared" si="12"/>
        <v>2284</v>
      </c>
      <c r="G143" s="243">
        <v>62815</v>
      </c>
      <c r="H143" s="215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9">
        <v>6127</v>
      </c>
      <c r="C144" s="215">
        <f t="shared" si="15"/>
        <v>148027</v>
      </c>
      <c r="D144" s="215">
        <f>29+85</f>
        <v>114</v>
      </c>
      <c r="E144" s="215">
        <f t="shared" si="14"/>
        <v>2702</v>
      </c>
      <c r="F144" s="215">
        <f t="shared" si="12"/>
        <v>2632</v>
      </c>
      <c r="G144" s="243">
        <v>65447</v>
      </c>
      <c r="H144" s="215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5">
        <v>5493</v>
      </c>
      <c r="C145" s="215">
        <f t="shared" si="15"/>
        <v>153520</v>
      </c>
      <c r="D145" s="215">
        <f>20+85</f>
        <v>105</v>
      </c>
      <c r="E145" s="215">
        <f t="shared" si="14"/>
        <v>2807</v>
      </c>
      <c r="F145" s="215">
        <f t="shared" si="12"/>
        <v>2575</v>
      </c>
      <c r="G145" s="243">
        <v>68022</v>
      </c>
      <c r="H145" s="215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5">
        <v>4814</v>
      </c>
      <c r="C146" s="215">
        <f t="shared" si="15"/>
        <v>158334</v>
      </c>
      <c r="D146" s="215">
        <v>86</v>
      </c>
      <c r="E146" s="215">
        <f t="shared" si="14"/>
        <v>2893</v>
      </c>
      <c r="F146" s="215">
        <f t="shared" si="12"/>
        <v>2496</v>
      </c>
      <c r="G146" s="243">
        <v>70518</v>
      </c>
      <c r="H146" s="215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5">
        <v>4192</v>
      </c>
      <c r="C147" s="215">
        <f t="shared" si="15"/>
        <v>162526</v>
      </c>
      <c r="D147" s="215">
        <v>45</v>
      </c>
      <c r="E147" s="215">
        <f>E146+D147</f>
        <v>2938</v>
      </c>
      <c r="F147" s="215">
        <f t="shared" si="12"/>
        <v>2057</v>
      </c>
      <c r="G147" s="243">
        <v>72575</v>
      </c>
      <c r="H147" s="215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5">
        <v>4890</v>
      </c>
      <c r="C148" s="215">
        <f t="shared" si="15"/>
        <v>167416</v>
      </c>
      <c r="D148" s="215">
        <f>17+104</f>
        <v>121</v>
      </c>
      <c r="E148" s="215">
        <f>E147+D148</f>
        <v>3059</v>
      </c>
      <c r="F148" s="215">
        <f t="shared" si="12"/>
        <v>2508</v>
      </c>
      <c r="G148" s="243">
        <v>75083</v>
      </c>
      <c r="H148" s="215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5">
        <v>5939</v>
      </c>
      <c r="C149" s="215">
        <f t="shared" si="15"/>
        <v>173355</v>
      </c>
      <c r="D149" s="215">
        <f>23+97</f>
        <v>120</v>
      </c>
      <c r="E149" s="215">
        <v>3178</v>
      </c>
      <c r="F149" s="215">
        <f t="shared" si="12"/>
        <v>2772</v>
      </c>
      <c r="G149" s="243">
        <v>77855</v>
      </c>
      <c r="H149" s="215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5">
        <v>5641</v>
      </c>
      <c r="C150" s="215">
        <f t="shared" si="15"/>
        <v>178996</v>
      </c>
      <c r="D150" s="215">
        <v>110</v>
      </c>
      <c r="E150" s="215">
        <f>E149+D150</f>
        <v>3288</v>
      </c>
      <c r="F150" s="215">
        <f t="shared" si="12"/>
        <v>2741</v>
      </c>
      <c r="G150" s="243">
        <v>80596</v>
      </c>
      <c r="H150" s="215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5">
        <v>6377</v>
      </c>
      <c r="C151" s="215">
        <f t="shared" si="15"/>
        <v>185373</v>
      </c>
      <c r="D151" s="215">
        <f>23+131</f>
        <v>154</v>
      </c>
      <c r="E151" s="215">
        <f>E150+D151</f>
        <v>3442</v>
      </c>
      <c r="F151" s="215">
        <f t="shared" si="12"/>
        <v>3184</v>
      </c>
      <c r="G151" s="243">
        <v>83780</v>
      </c>
      <c r="H151" s="215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5">
        <v>5929</v>
      </c>
      <c r="C152" s="215">
        <f t="shared" si="15"/>
        <v>191302</v>
      </c>
      <c r="D152" s="215">
        <f>25+77</f>
        <v>102</v>
      </c>
      <c r="E152" s="215">
        <f>E151+D152</f>
        <v>3544</v>
      </c>
      <c r="F152" s="215">
        <f t="shared" si="12"/>
        <v>2719</v>
      </c>
      <c r="G152" s="243">
        <v>86499</v>
      </c>
      <c r="H152" s="215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5">
        <v>5241</v>
      </c>
      <c r="C153" s="215">
        <f t="shared" si="15"/>
        <v>196543</v>
      </c>
      <c r="D153" s="215">
        <f>15+38</f>
        <v>53</v>
      </c>
      <c r="E153" s="215">
        <v>3596</v>
      </c>
      <c r="F153" s="215">
        <f t="shared" si="12"/>
        <v>2527</v>
      </c>
      <c r="G153" s="243">
        <v>89026</v>
      </c>
      <c r="H153" s="215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5">
        <v>5376</v>
      </c>
      <c r="C154" s="215">
        <f t="shared" si="15"/>
        <v>201919</v>
      </c>
      <c r="D154" s="215">
        <f>15+36</f>
        <v>51</v>
      </c>
      <c r="E154" s="215">
        <f t="shared" ref="E154:E159" si="21">E153+D154</f>
        <v>3647</v>
      </c>
      <c r="F154" s="215">
        <f t="shared" si="12"/>
        <v>2276</v>
      </c>
      <c r="G154" s="243">
        <v>91302</v>
      </c>
      <c r="H154" s="215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8">
        <v>4824</v>
      </c>
      <c r="C155" s="215">
        <f>C154+B155</f>
        <v>206743</v>
      </c>
      <c r="D155" s="215">
        <v>164</v>
      </c>
      <c r="E155" s="215">
        <f t="shared" si="21"/>
        <v>3811</v>
      </c>
      <c r="F155" s="215">
        <f t="shared" si="12"/>
        <v>2827</v>
      </c>
      <c r="G155" s="243">
        <v>94129</v>
      </c>
      <c r="H155" s="215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8">
        <v>6792</v>
      </c>
      <c r="C156" s="215">
        <f>C155+B156</f>
        <v>213535</v>
      </c>
      <c r="D156" s="234">
        <f>116+52</f>
        <v>168</v>
      </c>
      <c r="E156" s="215">
        <f t="shared" si="21"/>
        <v>3979</v>
      </c>
      <c r="F156" s="215">
        <f t="shared" si="12"/>
        <v>2819</v>
      </c>
      <c r="G156" s="243">
        <v>96948</v>
      </c>
      <c r="H156" s="215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8">
        <v>7147</v>
      </c>
      <c r="C157" s="215">
        <f>C156+B157</f>
        <v>220682</v>
      </c>
      <c r="D157" s="215">
        <f>30+97</f>
        <v>127</v>
      </c>
      <c r="E157" s="215">
        <f t="shared" si="21"/>
        <v>4106</v>
      </c>
      <c r="F157" s="215">
        <f t="shared" si="12"/>
        <v>2904</v>
      </c>
      <c r="G157" s="243">
        <v>99852</v>
      </c>
      <c r="H157" s="215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8">
        <v>7513</v>
      </c>
      <c r="C158" s="215">
        <f>C157+B158</f>
        <v>228195</v>
      </c>
      <c r="D158" s="215">
        <v>145</v>
      </c>
      <c r="E158" s="215">
        <f t="shared" si="21"/>
        <v>4251</v>
      </c>
      <c r="F158" s="215">
        <f t="shared" si="12"/>
        <v>3445</v>
      </c>
      <c r="G158" s="243">
        <v>103297</v>
      </c>
      <c r="H158" s="215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6">
        <f t="shared" si="13"/>
        <v>3445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8">
        <v>7482</v>
      </c>
      <c r="C159" s="215">
        <f>C158+B159</f>
        <v>235677</v>
      </c>
      <c r="D159" s="215">
        <v>160</v>
      </c>
      <c r="E159" s="215">
        <f t="shared" si="21"/>
        <v>4411</v>
      </c>
      <c r="F159" s="215">
        <f t="shared" si="12"/>
        <v>4945</v>
      </c>
      <c r="G159" s="243">
        <v>108242</v>
      </c>
      <c r="H159" s="215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6">
        <f t="shared" si="13"/>
        <v>4945</v>
      </c>
      <c r="S159" s="61">
        <f t="shared" si="18"/>
        <v>1.0510144362075693E-2</v>
      </c>
      <c r="T159" s="51">
        <f t="shared" si="17"/>
        <v>1.8716293910733758E-2</v>
      </c>
      <c r="V159" s="130"/>
    </row>
    <row r="160" spans="1:22" x14ac:dyDescent="0.25">
      <c r="A160" s="2">
        <v>44051</v>
      </c>
      <c r="B160" s="218">
        <v>6134</v>
      </c>
      <c r="C160" s="215">
        <f>B160+C159</f>
        <v>241811</v>
      </c>
      <c r="D160" s="215">
        <v>112</v>
      </c>
      <c r="E160" s="215">
        <f t="shared" ref="E160:E165" si="22">E159+D160</f>
        <v>4523</v>
      </c>
      <c r="F160" s="215">
        <f t="shared" si="12"/>
        <v>61867</v>
      </c>
      <c r="G160" s="243">
        <v>170109</v>
      </c>
      <c r="H160" s="215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6">
        <f t="shared" si="13"/>
        <v>61867</v>
      </c>
      <c r="S160" s="61">
        <f t="shared" si="18"/>
        <v>2.2358177406630049E-2</v>
      </c>
      <c r="T160" s="51">
        <f t="shared" si="17"/>
        <v>1.870469085360054E-2</v>
      </c>
      <c r="V160" s="130"/>
    </row>
    <row r="161" spans="1:22" x14ac:dyDescent="0.25">
      <c r="A161" s="2">
        <v>44052</v>
      </c>
      <c r="B161" s="218">
        <v>4688</v>
      </c>
      <c r="C161" s="215">
        <f t="shared" ref="C161:C169" si="23">C160+B161</f>
        <v>246499</v>
      </c>
      <c r="D161" s="215">
        <v>83</v>
      </c>
      <c r="E161" s="215">
        <f t="shared" si="22"/>
        <v>4606</v>
      </c>
      <c r="F161" s="215">
        <f t="shared" si="12"/>
        <v>4865</v>
      </c>
      <c r="G161" s="243">
        <v>174974</v>
      </c>
      <c r="H161" s="215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6">
        <f t="shared" si="13"/>
        <v>4865</v>
      </c>
      <c r="S161" s="61">
        <f>H161/(C161-E161-G161)</f>
        <v>2.3386482165005454E-2</v>
      </c>
      <c r="T161" s="51">
        <f t="shared" si="17"/>
        <v>1.8685674181233999E-2</v>
      </c>
      <c r="V161" s="130"/>
    </row>
    <row r="162" spans="1:22" x14ac:dyDescent="0.25">
      <c r="A162" s="62">
        <v>44053</v>
      </c>
      <c r="B162" s="218">
        <v>7369</v>
      </c>
      <c r="C162" s="215">
        <f t="shared" si="23"/>
        <v>253868</v>
      </c>
      <c r="D162" s="215">
        <f>27+131</f>
        <v>158</v>
      </c>
      <c r="E162" s="215">
        <f t="shared" si="22"/>
        <v>4764</v>
      </c>
      <c r="F162" s="215">
        <f t="shared" si="12"/>
        <v>6424</v>
      </c>
      <c r="G162" s="243">
        <v>181398</v>
      </c>
      <c r="H162" s="215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6">
        <f t="shared" si="13"/>
        <v>6424</v>
      </c>
      <c r="S162" s="61">
        <f t="shared" ref="S162:S205" si="25">H162/(C162-E162-G162)</f>
        <v>2.3173721679024015E-2</v>
      </c>
      <c r="T162" s="51">
        <f t="shared" si="17"/>
        <v>1.8765657743394205E-2</v>
      </c>
      <c r="V162" s="130"/>
    </row>
    <row r="163" spans="1:22" x14ac:dyDescent="0.25">
      <c r="A163" s="2">
        <v>44054</v>
      </c>
      <c r="B163" s="218">
        <v>7043</v>
      </c>
      <c r="C163" s="215">
        <f t="shared" si="23"/>
        <v>260911</v>
      </c>
      <c r="D163" s="215">
        <f>21+220</f>
        <v>241</v>
      </c>
      <c r="E163" s="215">
        <f t="shared" si="22"/>
        <v>5005</v>
      </c>
      <c r="F163" s="215">
        <f t="shared" si="12"/>
        <v>5885</v>
      </c>
      <c r="G163" s="243">
        <v>187283</v>
      </c>
      <c r="H163" s="215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6">
        <f t="shared" si="13"/>
        <v>5885</v>
      </c>
      <c r="S163" s="61">
        <f t="shared" si="25"/>
        <v>2.3097212304912348E-2</v>
      </c>
      <c r="T163" s="51">
        <f t="shared" si="17"/>
        <v>1.9182786467416092E-2</v>
      </c>
      <c r="V163" s="130"/>
    </row>
    <row r="164" spans="1:22" x14ac:dyDescent="0.25">
      <c r="A164" s="2">
        <v>44055</v>
      </c>
      <c r="B164" s="218">
        <v>7663</v>
      </c>
      <c r="C164" s="215">
        <f t="shared" si="23"/>
        <v>268574</v>
      </c>
      <c r="D164" s="215">
        <f>84+125</f>
        <v>209</v>
      </c>
      <c r="E164" s="215">
        <f t="shared" si="22"/>
        <v>5214</v>
      </c>
      <c r="F164" s="215">
        <f t="shared" si="12"/>
        <v>5151</v>
      </c>
      <c r="G164" s="243">
        <v>192434</v>
      </c>
      <c r="H164" s="215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6">
        <f t="shared" si="13"/>
        <v>5151</v>
      </c>
      <c r="S164" s="61">
        <f t="shared" si="25"/>
        <v>2.3432873699348617E-2</v>
      </c>
      <c r="T164" s="51">
        <f t="shared" si="17"/>
        <v>1.9413643911919992E-2</v>
      </c>
      <c r="V164" s="130"/>
    </row>
    <row r="165" spans="1:22" x14ac:dyDescent="0.25">
      <c r="A165" s="2">
        <v>44056</v>
      </c>
      <c r="B165" s="218">
        <v>7498</v>
      </c>
      <c r="C165" s="215">
        <f t="shared" si="23"/>
        <v>276072</v>
      </c>
      <c r="D165" s="215">
        <f>33+116</f>
        <v>149</v>
      </c>
      <c r="E165" s="215">
        <f t="shared" si="22"/>
        <v>5363</v>
      </c>
      <c r="F165" s="215">
        <f t="shared" si="12"/>
        <v>6571</v>
      </c>
      <c r="G165" s="243">
        <v>199005</v>
      </c>
      <c r="H165" s="215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6">
        <f t="shared" si="13"/>
        <v>6571</v>
      </c>
      <c r="S165" s="61">
        <f t="shared" si="25"/>
        <v>2.3457547696083901E-2</v>
      </c>
      <c r="T165" s="51">
        <f t="shared" si="17"/>
        <v>1.9426091744182677E-2</v>
      </c>
      <c r="V165" s="130"/>
    </row>
    <row r="166" spans="1:22" x14ac:dyDescent="0.25">
      <c r="A166" s="2">
        <v>44057</v>
      </c>
      <c r="B166" s="218">
        <v>6365</v>
      </c>
      <c r="C166" s="215">
        <f t="shared" si="23"/>
        <v>282437</v>
      </c>
      <c r="D166" s="215">
        <f>66+99</f>
        <v>165</v>
      </c>
      <c r="E166" s="215">
        <f t="shared" ref="E166:E171" si="26">E165+D166</f>
        <v>5528</v>
      </c>
      <c r="F166" s="215">
        <f t="shared" si="12"/>
        <v>6692</v>
      </c>
      <c r="G166" s="243">
        <v>205697</v>
      </c>
      <c r="H166" s="215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6">
        <f t="shared" si="13"/>
        <v>6692</v>
      </c>
      <c r="S166" s="61">
        <f t="shared" si="25"/>
        <v>2.4125147447059483E-2</v>
      </c>
      <c r="T166" s="51">
        <f t="shared" si="17"/>
        <v>1.9572506435063395E-2</v>
      </c>
      <c r="V166" s="130"/>
    </row>
    <row r="167" spans="1:22" x14ac:dyDescent="0.25">
      <c r="A167" s="54">
        <v>44058</v>
      </c>
      <c r="B167" s="215">
        <v>6663</v>
      </c>
      <c r="C167" s="215">
        <f t="shared" si="23"/>
        <v>289100</v>
      </c>
      <c r="D167" s="215">
        <f>38+72-1</f>
        <v>109</v>
      </c>
      <c r="E167" s="215">
        <f t="shared" si="26"/>
        <v>5637</v>
      </c>
      <c r="F167" s="215">
        <f t="shared" si="12"/>
        <v>6005</v>
      </c>
      <c r="G167" s="243">
        <v>211702</v>
      </c>
      <c r="H167" s="215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6">
        <f t="shared" si="13"/>
        <v>6005</v>
      </c>
      <c r="S167" s="61">
        <f t="shared" si="25"/>
        <v>2.3912710246512731E-2</v>
      </c>
      <c r="T167" s="51">
        <f t="shared" si="17"/>
        <v>1.9498443445174679E-2</v>
      </c>
      <c r="V167" s="130"/>
    </row>
    <row r="168" spans="1:22" x14ac:dyDescent="0.25">
      <c r="A168" s="54">
        <v>44059</v>
      </c>
      <c r="B168" s="215">
        <v>5469</v>
      </c>
      <c r="C168" s="215">
        <f t="shared" si="23"/>
        <v>294569</v>
      </c>
      <c r="D168" s="215">
        <f>20+46</f>
        <v>66</v>
      </c>
      <c r="E168" s="215">
        <f t="shared" si="26"/>
        <v>5703</v>
      </c>
      <c r="F168" s="215">
        <f t="shared" si="12"/>
        <v>6148</v>
      </c>
      <c r="G168" s="243">
        <v>217850</v>
      </c>
      <c r="H168" s="215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6">
        <f t="shared" si="13"/>
        <v>6148</v>
      </c>
      <c r="S168" s="61">
        <f t="shared" si="25"/>
        <v>2.4050918102962712E-2</v>
      </c>
      <c r="T168" s="51">
        <f t="shared" si="17"/>
        <v>1.9360489392977537E-2</v>
      </c>
      <c r="V168" s="130"/>
    </row>
    <row r="169" spans="1:22" x14ac:dyDescent="0.25">
      <c r="A169" s="62">
        <v>44060</v>
      </c>
      <c r="B169" s="215">
        <v>4557</v>
      </c>
      <c r="C169" s="215">
        <f t="shared" si="23"/>
        <v>299126</v>
      </c>
      <c r="D169" s="215">
        <f>47+64</f>
        <v>111</v>
      </c>
      <c r="E169" s="215">
        <f t="shared" si="26"/>
        <v>5814</v>
      </c>
      <c r="F169" s="215">
        <f t="shared" si="12"/>
        <v>5681</v>
      </c>
      <c r="G169" s="243">
        <v>223531</v>
      </c>
      <c r="H169" s="222">
        <v>1749</v>
      </c>
      <c r="I169" s="38">
        <v>13483</v>
      </c>
      <c r="J169" s="38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6">
        <f t="shared" si="13"/>
        <v>5681</v>
      </c>
      <c r="S169" s="61">
        <f t="shared" si="25"/>
        <v>2.5064129204224645E-2</v>
      </c>
      <c r="T169" s="51">
        <f t="shared" si="17"/>
        <v>1.9436625368573778E-2</v>
      </c>
      <c r="V169" s="130"/>
    </row>
    <row r="170" spans="1:22" x14ac:dyDescent="0.25">
      <c r="A170" s="2">
        <v>44061</v>
      </c>
      <c r="B170" s="215">
        <v>6840</v>
      </c>
      <c r="C170" s="215">
        <f t="shared" ref="C170:C177" si="28">C169+B170</f>
        <v>305966</v>
      </c>
      <c r="D170" s="215">
        <f>63+170</f>
        <v>233</v>
      </c>
      <c r="E170" s="215">
        <f t="shared" si="26"/>
        <v>6047</v>
      </c>
      <c r="F170" s="215">
        <f t="shared" si="12"/>
        <v>5194</v>
      </c>
      <c r="G170" s="243">
        <v>228725</v>
      </c>
      <c r="H170" s="215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6">
        <f t="shared" si="13"/>
        <v>5194</v>
      </c>
      <c r="S170" s="61">
        <f t="shared" si="25"/>
        <v>2.5268983341292805E-2</v>
      </c>
      <c r="T170" s="51">
        <f t="shared" si="17"/>
        <v>1.9763633867815378E-2</v>
      </c>
      <c r="V170" s="130"/>
    </row>
    <row r="171" spans="1:22" x14ac:dyDescent="0.25">
      <c r="A171" s="2">
        <v>44062</v>
      </c>
      <c r="B171" s="215">
        <v>6693</v>
      </c>
      <c r="C171" s="215">
        <f t="shared" si="28"/>
        <v>312659</v>
      </c>
      <c r="D171" s="215">
        <f>217+66</f>
        <v>283</v>
      </c>
      <c r="E171" s="215">
        <f t="shared" si="26"/>
        <v>6330</v>
      </c>
      <c r="F171" s="215">
        <f t="shared" si="12"/>
        <v>4926</v>
      </c>
      <c r="G171" s="243">
        <v>233651</v>
      </c>
      <c r="H171" s="215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6">
        <f t="shared" si="13"/>
        <v>4926</v>
      </c>
      <c r="S171" s="61">
        <f t="shared" si="25"/>
        <v>2.4697982883403507E-2</v>
      </c>
      <c r="T171" s="51">
        <f t="shared" si="17"/>
        <v>2.0245698988354724E-2</v>
      </c>
      <c r="V171" s="130"/>
    </row>
    <row r="172" spans="1:22" x14ac:dyDescent="0.25">
      <c r="A172" s="2">
        <v>44063</v>
      </c>
      <c r="B172" s="220">
        <v>8225</v>
      </c>
      <c r="C172" s="215">
        <f t="shared" si="28"/>
        <v>320884</v>
      </c>
      <c r="D172" s="215">
        <f>111+75</f>
        <v>186</v>
      </c>
      <c r="E172" s="215">
        <f>E171+D172</f>
        <v>6516</v>
      </c>
      <c r="F172" s="215">
        <f t="shared" si="12"/>
        <v>6155</v>
      </c>
      <c r="G172" s="243">
        <v>239806</v>
      </c>
      <c r="H172" s="215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6">
        <f t="shared" si="13"/>
        <v>6155</v>
      </c>
      <c r="S172" s="61">
        <f t="shared" si="25"/>
        <v>2.4570156379925431E-2</v>
      </c>
      <c r="T172" s="51">
        <f t="shared" si="17"/>
        <v>2.0306403560165043E-2</v>
      </c>
      <c r="V172" s="130"/>
    </row>
    <row r="173" spans="1:22" x14ac:dyDescent="0.25">
      <c r="A173" s="2">
        <v>44064</v>
      </c>
      <c r="B173" s="215">
        <v>8159</v>
      </c>
      <c r="C173" s="215">
        <f t="shared" si="28"/>
        <v>329043</v>
      </c>
      <c r="D173" s="215">
        <f>50+164</f>
        <v>214</v>
      </c>
      <c r="E173" s="215">
        <f>E172+D173</f>
        <v>6730</v>
      </c>
      <c r="F173" s="215">
        <f t="shared" si="12"/>
        <v>5975</v>
      </c>
      <c r="G173" s="243">
        <v>245781</v>
      </c>
      <c r="H173" s="222">
        <v>1853</v>
      </c>
      <c r="I173" s="38">
        <v>21032</v>
      </c>
      <c r="J173" s="38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6">
        <f t="shared" si="13"/>
        <v>5975</v>
      </c>
      <c r="S173" s="61">
        <f t="shared" si="25"/>
        <v>2.4212094287356923E-2</v>
      </c>
      <c r="T173" s="51">
        <f t="shared" si="17"/>
        <v>2.0453253830046529E-2</v>
      </c>
      <c r="V173" s="130"/>
    </row>
    <row r="174" spans="1:22" x14ac:dyDescent="0.25">
      <c r="A174" s="2">
        <v>44065</v>
      </c>
      <c r="B174" s="215">
        <v>7759</v>
      </c>
      <c r="C174" s="215">
        <f t="shared" si="28"/>
        <v>336802</v>
      </c>
      <c r="D174" s="215">
        <v>118</v>
      </c>
      <c r="E174" s="215">
        <f>E173+D174</f>
        <v>6848</v>
      </c>
      <c r="F174" s="215">
        <f t="shared" si="12"/>
        <v>5619</v>
      </c>
      <c r="G174" s="243">
        <v>251400</v>
      </c>
      <c r="H174" s="222">
        <v>1907</v>
      </c>
      <c r="I174" s="38">
        <v>18837</v>
      </c>
      <c r="J174" s="38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6">
        <f t="shared" si="13"/>
        <v>5619</v>
      </c>
      <c r="S174" s="61">
        <f t="shared" si="25"/>
        <v>2.4276294014308628E-2</v>
      </c>
      <c r="T174" s="51">
        <f t="shared" si="17"/>
        <v>2.0332420828854936E-2</v>
      </c>
      <c r="V174" s="130"/>
    </row>
    <row r="175" spans="1:22" x14ac:dyDescent="0.25">
      <c r="A175" s="2">
        <v>44066</v>
      </c>
      <c r="B175" s="215">
        <v>5352</v>
      </c>
      <c r="C175" s="215">
        <f t="shared" si="28"/>
        <v>342154</v>
      </c>
      <c r="D175" s="215">
        <f>99+37</f>
        <v>136</v>
      </c>
      <c r="E175" s="215">
        <f>E174+D175</f>
        <v>6984</v>
      </c>
      <c r="F175" s="215">
        <f t="shared" si="12"/>
        <v>5389</v>
      </c>
      <c r="G175" s="243">
        <v>256789</v>
      </c>
      <c r="H175" s="215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6">
        <f t="shared" si="13"/>
        <v>5389</v>
      </c>
      <c r="S175" s="61">
        <f t="shared" si="25"/>
        <v>2.4521248772023833E-2</v>
      </c>
      <c r="T175" s="51">
        <f t="shared" si="17"/>
        <v>2.041186132560192E-2</v>
      </c>
      <c r="V175" s="130"/>
    </row>
    <row r="176" spans="1:22" x14ac:dyDescent="0.25">
      <c r="A176" s="62">
        <v>44067</v>
      </c>
      <c r="B176" s="215">
        <v>8713</v>
      </c>
      <c r="C176" s="215">
        <f t="shared" si="28"/>
        <v>350867</v>
      </c>
      <c r="D176" s="215">
        <f>95+286</f>
        <v>381</v>
      </c>
      <c r="E176" s="215">
        <f>D176+E175</f>
        <v>7365</v>
      </c>
      <c r="F176" s="215">
        <f t="shared" si="12"/>
        <v>6413</v>
      </c>
      <c r="G176" s="243">
        <v>263202</v>
      </c>
      <c r="H176" s="215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6">
        <f t="shared" si="13"/>
        <v>6413</v>
      </c>
      <c r="S176" s="61">
        <f t="shared" si="25"/>
        <v>2.4408468244084682E-2</v>
      </c>
      <c r="T176" s="51">
        <f t="shared" si="17"/>
        <v>2.0990859784476738E-2</v>
      </c>
      <c r="V176" s="130"/>
    </row>
    <row r="177" spans="1:22" s="57" customFormat="1" x14ac:dyDescent="0.25">
      <c r="A177" s="2">
        <v>44068</v>
      </c>
      <c r="B177" s="215">
        <v>8771</v>
      </c>
      <c r="C177" s="215">
        <f t="shared" si="28"/>
        <v>359638</v>
      </c>
      <c r="D177" s="215">
        <f>36+162</f>
        <v>198</v>
      </c>
      <c r="E177" s="215">
        <f t="shared" ref="E177:E192" si="30">E176+D177</f>
        <v>7563</v>
      </c>
      <c r="F177" s="215">
        <f t="shared" si="12"/>
        <v>5599</v>
      </c>
      <c r="G177" s="243">
        <v>268801</v>
      </c>
      <c r="H177" s="215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6">
        <f t="shared" si="13"/>
        <v>5599</v>
      </c>
      <c r="S177" s="61">
        <f t="shared" si="25"/>
        <v>2.3897014674448207E-2</v>
      </c>
      <c r="T177" s="51">
        <f t="shared" si="17"/>
        <v>2.1029479643419217E-2</v>
      </c>
      <c r="U177" s="127"/>
      <c r="V177" s="130"/>
    </row>
    <row r="178" spans="1:22" x14ac:dyDescent="0.25">
      <c r="A178" s="2">
        <v>44069</v>
      </c>
      <c r="B178" s="215">
        <v>10550</v>
      </c>
      <c r="C178" s="215">
        <f t="shared" ref="C178:C192" si="31">C177+B178</f>
        <v>370188</v>
      </c>
      <c r="D178" s="215">
        <f>98+178</f>
        <v>276</v>
      </c>
      <c r="E178" s="215">
        <f t="shared" si="30"/>
        <v>7839</v>
      </c>
      <c r="F178" s="215">
        <f t="shared" si="12"/>
        <v>5657</v>
      </c>
      <c r="G178" s="243">
        <v>274458</v>
      </c>
      <c r="H178" s="215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6">
        <f t="shared" si="13"/>
        <v>5657</v>
      </c>
      <c r="S178" s="61">
        <f t="shared" si="25"/>
        <v>2.300576850872103E-2</v>
      </c>
      <c r="T178" s="51">
        <f t="shared" si="17"/>
        <v>2.1175726927939318E-2</v>
      </c>
      <c r="V178" s="130"/>
    </row>
    <row r="179" spans="1:22" x14ac:dyDescent="0.25">
      <c r="A179" s="2">
        <v>44070</v>
      </c>
      <c r="B179" s="215">
        <v>10104</v>
      </c>
      <c r="C179" s="215">
        <f t="shared" si="31"/>
        <v>380292</v>
      </c>
      <c r="D179" s="215">
        <f>105+106</f>
        <v>211</v>
      </c>
      <c r="E179" s="215">
        <f t="shared" si="30"/>
        <v>8050</v>
      </c>
      <c r="F179" s="215">
        <f t="shared" si="12"/>
        <v>0</v>
      </c>
      <c r="G179" s="243">
        <v>274458</v>
      </c>
      <c r="H179" s="215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6">
        <f t="shared" si="13"/>
        <v>0</v>
      </c>
      <c r="S179" s="61">
        <f t="shared" si="25"/>
        <v>2.1220240530148083E-2</v>
      </c>
      <c r="T179" s="51">
        <f t="shared" si="17"/>
        <v>2.1167944632019604E-2</v>
      </c>
      <c r="V179" s="130"/>
    </row>
    <row r="180" spans="1:22" x14ac:dyDescent="0.25">
      <c r="A180" s="2">
        <v>44071</v>
      </c>
      <c r="B180" s="221">
        <v>11717</v>
      </c>
      <c r="C180" s="222">
        <f t="shared" si="31"/>
        <v>392009</v>
      </c>
      <c r="D180" s="222">
        <f>80+142</f>
        <v>222</v>
      </c>
      <c r="E180" s="222">
        <f t="shared" si="30"/>
        <v>8272</v>
      </c>
      <c r="F180" s="215">
        <f t="shared" si="12"/>
        <v>12762</v>
      </c>
      <c r="G180" s="243">
        <v>287220</v>
      </c>
      <c r="H180" s="222">
        <v>2114</v>
      </c>
      <c r="I180" s="38">
        <v>25481</v>
      </c>
      <c r="J180" s="38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6">
        <f t="shared" si="13"/>
        <v>12762</v>
      </c>
      <c r="S180" s="61">
        <f t="shared" si="25"/>
        <v>2.1902877213340655E-2</v>
      </c>
      <c r="T180" s="51">
        <f t="shared" si="17"/>
        <v>2.1101556341818681E-2</v>
      </c>
      <c r="V180" s="130"/>
    </row>
    <row r="181" spans="1:22" x14ac:dyDescent="0.25">
      <c r="A181" s="60">
        <v>44072</v>
      </c>
      <c r="B181" s="222">
        <v>9230</v>
      </c>
      <c r="C181" s="222">
        <f t="shared" si="31"/>
        <v>401239</v>
      </c>
      <c r="D181" s="222">
        <f>34+47</f>
        <v>81</v>
      </c>
      <c r="E181" s="222">
        <f t="shared" si="30"/>
        <v>8353</v>
      </c>
      <c r="F181" s="215">
        <f t="shared" si="12"/>
        <v>6787</v>
      </c>
      <c r="G181" s="243">
        <v>294007</v>
      </c>
      <c r="H181" s="222">
        <v>2192</v>
      </c>
      <c r="I181" s="38">
        <v>19910</v>
      </c>
      <c r="J181" s="38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6">
        <f t="shared" si="13"/>
        <v>6787</v>
      </c>
      <c r="S181" s="61">
        <f t="shared" si="25"/>
        <v>2.2168508985730032E-2</v>
      </c>
      <c r="T181" s="51">
        <f t="shared" si="17"/>
        <v>2.0818016194836492E-2</v>
      </c>
      <c r="U181" s="16"/>
      <c r="V181" s="130"/>
    </row>
    <row r="182" spans="1:22" x14ac:dyDescent="0.25">
      <c r="A182" s="2">
        <v>44073</v>
      </c>
      <c r="B182" s="215">
        <v>7187</v>
      </c>
      <c r="C182" s="215">
        <f t="shared" si="31"/>
        <v>408426</v>
      </c>
      <c r="D182" s="215">
        <f>48+55</f>
        <v>103</v>
      </c>
      <c r="E182" s="215">
        <f t="shared" si="30"/>
        <v>8456</v>
      </c>
      <c r="F182" s="215">
        <f t="shared" si="12"/>
        <v>6188</v>
      </c>
      <c r="G182" s="243">
        <v>300195</v>
      </c>
      <c r="H182" s="215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6">
        <f t="shared" si="13"/>
        <v>6188</v>
      </c>
      <c r="S182" s="61">
        <f t="shared" si="25"/>
        <v>2.2370333249812076E-2</v>
      </c>
      <c r="T182" s="51">
        <f t="shared" si="17"/>
        <v>2.0703872917003326E-2</v>
      </c>
      <c r="V182" s="130"/>
    </row>
    <row r="183" spans="1:22" x14ac:dyDescent="0.25">
      <c r="A183" s="62">
        <v>44074</v>
      </c>
      <c r="B183" s="222">
        <v>9309</v>
      </c>
      <c r="C183" s="222">
        <f t="shared" si="31"/>
        <v>417735</v>
      </c>
      <c r="D183" s="222">
        <f>41+162</f>
        <v>203</v>
      </c>
      <c r="E183" s="222">
        <f t="shared" si="30"/>
        <v>8659</v>
      </c>
      <c r="F183" s="215">
        <f t="shared" si="12"/>
        <v>8181</v>
      </c>
      <c r="G183" s="243">
        <v>308376</v>
      </c>
      <c r="H183" s="222">
        <v>2273</v>
      </c>
      <c r="I183" s="38">
        <v>19845</v>
      </c>
      <c r="J183" s="38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6">
        <f t="shared" si="13"/>
        <v>8181</v>
      </c>
      <c r="S183" s="61">
        <f t="shared" si="25"/>
        <v>2.2571996027805363E-2</v>
      </c>
      <c r="T183" s="51">
        <f t="shared" si="17"/>
        <v>2.0728452248435014E-2</v>
      </c>
      <c r="V183" s="130"/>
    </row>
    <row r="184" spans="1:22" x14ac:dyDescent="0.25">
      <c r="A184" s="64">
        <v>44075</v>
      </c>
      <c r="B184" s="215">
        <v>10504</v>
      </c>
      <c r="C184" s="215">
        <f t="shared" si="31"/>
        <v>428239</v>
      </c>
      <c r="D184" s="215">
        <f>70+189</f>
        <v>259</v>
      </c>
      <c r="E184" s="215">
        <f t="shared" si="30"/>
        <v>8918</v>
      </c>
      <c r="F184" s="215">
        <f t="shared" si="12"/>
        <v>7154</v>
      </c>
      <c r="G184" s="243">
        <v>315530</v>
      </c>
      <c r="H184" s="215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6">
        <f t="shared" si="13"/>
        <v>7154</v>
      </c>
      <c r="S184" s="61">
        <f t="shared" si="25"/>
        <v>2.2294803981077357E-2</v>
      </c>
      <c r="T184" s="51">
        <f t="shared" si="17"/>
        <v>2.0824819785213396E-2</v>
      </c>
      <c r="V184" s="130"/>
    </row>
    <row r="185" spans="1:22" x14ac:dyDescent="0.25">
      <c r="A185" s="64">
        <v>44076</v>
      </c>
      <c r="B185" s="215">
        <v>10933</v>
      </c>
      <c r="C185" s="215">
        <f t="shared" si="31"/>
        <v>439172</v>
      </c>
      <c r="D185" s="215">
        <f>52+146</f>
        <v>198</v>
      </c>
      <c r="E185" s="215">
        <f t="shared" si="30"/>
        <v>9116</v>
      </c>
      <c r="F185" s="215">
        <f t="shared" si="12"/>
        <v>6931</v>
      </c>
      <c r="G185" s="243">
        <v>322461</v>
      </c>
      <c r="H185" s="215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6">
        <f t="shared" si="13"/>
        <v>6931</v>
      </c>
      <c r="S185" s="61">
        <f t="shared" si="25"/>
        <v>2.1924810632464334E-2</v>
      </c>
      <c r="T185" s="51">
        <f t="shared" si="17"/>
        <v>2.075724317579445E-2</v>
      </c>
      <c r="V185" s="130"/>
    </row>
    <row r="186" spans="1:22" x14ac:dyDescent="0.25">
      <c r="A186" s="64">
        <v>44077</v>
      </c>
      <c r="B186" s="223">
        <v>12026</v>
      </c>
      <c r="C186" s="215">
        <f t="shared" si="31"/>
        <v>451198</v>
      </c>
      <c r="D186" s="215">
        <f>38+206</f>
        <v>244</v>
      </c>
      <c r="E186" s="215">
        <f t="shared" si="30"/>
        <v>9360</v>
      </c>
      <c r="F186" s="215">
        <f t="shared" si="12"/>
        <v>9160</v>
      </c>
      <c r="G186" s="243">
        <v>331621</v>
      </c>
      <c r="H186" s="215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6">
        <f t="shared" si="13"/>
        <v>9160</v>
      </c>
      <c r="S186" s="61">
        <f t="shared" si="25"/>
        <v>2.1720787174392336E-2</v>
      </c>
      <c r="T186" s="51">
        <f t="shared" si="17"/>
        <v>2.0744772804843992E-2</v>
      </c>
      <c r="V186" s="130"/>
    </row>
    <row r="187" spans="1:22" x14ac:dyDescent="0.25">
      <c r="A187" s="64">
        <v>44078</v>
      </c>
      <c r="B187" s="215">
        <v>10684</v>
      </c>
      <c r="C187" s="215">
        <f t="shared" si="31"/>
        <v>461882</v>
      </c>
      <c r="D187" s="215">
        <f>107+155</f>
        <v>262</v>
      </c>
      <c r="E187" s="215">
        <f t="shared" si="30"/>
        <v>9622</v>
      </c>
      <c r="F187" s="215">
        <f t="shared" si="12"/>
        <v>8760</v>
      </c>
      <c r="G187" s="243">
        <v>340381</v>
      </c>
      <c r="H187" s="215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6">
        <f t="shared" si="13"/>
        <v>8760</v>
      </c>
      <c r="S187" s="61">
        <f t="shared" si="25"/>
        <v>2.167520267431779E-2</v>
      </c>
      <c r="T187" s="51">
        <f t="shared" si="17"/>
        <v>2.0832160595130357E-2</v>
      </c>
      <c r="V187" s="130"/>
    </row>
    <row r="188" spans="1:22" x14ac:dyDescent="0.25">
      <c r="A188" s="64">
        <v>44079</v>
      </c>
      <c r="B188" s="222">
        <v>9924</v>
      </c>
      <c r="C188" s="222">
        <f t="shared" si="31"/>
        <v>471806</v>
      </c>
      <c r="D188" s="222">
        <f>62+55</f>
        <v>117</v>
      </c>
      <c r="E188" s="222">
        <f t="shared" si="30"/>
        <v>9739</v>
      </c>
      <c r="F188" s="215">
        <f t="shared" si="12"/>
        <v>8751</v>
      </c>
      <c r="G188" s="243">
        <v>349132</v>
      </c>
      <c r="H188" s="222">
        <v>2456</v>
      </c>
      <c r="I188" s="38">
        <v>22363</v>
      </c>
      <c r="J188" s="38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6">
        <f t="shared" si="13"/>
        <v>8751</v>
      </c>
      <c r="S188" s="61">
        <f t="shared" si="25"/>
        <v>2.1747022623633063E-2</v>
      </c>
      <c r="T188" s="51">
        <f t="shared" si="17"/>
        <v>2.0641958771189853E-2</v>
      </c>
      <c r="V188" s="130"/>
    </row>
    <row r="189" spans="1:22" x14ac:dyDescent="0.25">
      <c r="A189" s="64">
        <v>44080</v>
      </c>
      <c r="B189" s="215">
        <v>6986</v>
      </c>
      <c r="C189" s="215">
        <f t="shared" si="31"/>
        <v>478792</v>
      </c>
      <c r="D189" s="215">
        <f>67+51+1</f>
        <v>119</v>
      </c>
      <c r="E189" s="215">
        <f t="shared" si="30"/>
        <v>9858</v>
      </c>
      <c r="F189" s="215">
        <f t="shared" si="12"/>
        <v>8256</v>
      </c>
      <c r="G189" s="243">
        <v>357388</v>
      </c>
      <c r="H189" s="215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6">
        <f t="shared" si="13"/>
        <v>8256</v>
      </c>
      <c r="S189" s="61">
        <f t="shared" si="25"/>
        <v>2.2519857278611513E-2</v>
      </c>
      <c r="T189" s="51">
        <f t="shared" si="17"/>
        <v>2.0589316446390081E-2</v>
      </c>
      <c r="V189" s="130"/>
    </row>
    <row r="190" spans="1:22" x14ac:dyDescent="0.25">
      <c r="A190" s="72">
        <v>44081</v>
      </c>
      <c r="B190" s="222">
        <v>9215</v>
      </c>
      <c r="C190" s="222">
        <f t="shared" si="31"/>
        <v>488007</v>
      </c>
      <c r="D190" s="222">
        <f>53+215</f>
        <v>268</v>
      </c>
      <c r="E190" s="222">
        <f t="shared" si="30"/>
        <v>10126</v>
      </c>
      <c r="F190" s="215">
        <f t="shared" si="12"/>
        <v>9202</v>
      </c>
      <c r="G190" s="243">
        <v>366590</v>
      </c>
      <c r="H190" s="222">
        <v>2698</v>
      </c>
      <c r="I190" s="38">
        <v>20475</v>
      </c>
      <c r="J190" s="38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6">
        <f t="shared" si="13"/>
        <v>9202</v>
      </c>
      <c r="S190" s="61">
        <f t="shared" si="25"/>
        <v>2.4242750986153416E-2</v>
      </c>
      <c r="T190" s="51">
        <f t="shared" si="17"/>
        <v>2.074970236082679E-2</v>
      </c>
      <c r="V190" s="130"/>
    </row>
    <row r="191" spans="1:22" x14ac:dyDescent="0.25">
      <c r="A191" s="64">
        <v>44082</v>
      </c>
      <c r="B191" s="215">
        <v>12027</v>
      </c>
      <c r="C191" s="215">
        <f t="shared" si="31"/>
        <v>500034</v>
      </c>
      <c r="D191" s="215">
        <f>50+227</f>
        <v>277</v>
      </c>
      <c r="E191" s="215">
        <f t="shared" si="30"/>
        <v>10403</v>
      </c>
      <c r="F191" s="215">
        <f t="shared" si="12"/>
        <v>15900</v>
      </c>
      <c r="G191" s="243">
        <v>382490</v>
      </c>
      <c r="H191" s="215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6">
        <f t="shared" si="13"/>
        <v>15900</v>
      </c>
      <c r="S191" s="61">
        <f t="shared" si="25"/>
        <v>2.5377773214735722E-2</v>
      </c>
      <c r="T191" s="51">
        <f t="shared" si="17"/>
        <v>2.0804585288200401E-2</v>
      </c>
      <c r="V191" s="130"/>
    </row>
    <row r="192" spans="1:22" x14ac:dyDescent="0.25">
      <c r="A192" s="64">
        <v>44083</v>
      </c>
      <c r="B192" s="215">
        <v>12259</v>
      </c>
      <c r="C192" s="215">
        <f t="shared" si="31"/>
        <v>512293</v>
      </c>
      <c r="D192" s="215">
        <f>52+202</f>
        <v>254</v>
      </c>
      <c r="E192" s="215">
        <f t="shared" si="30"/>
        <v>10657</v>
      </c>
      <c r="F192" s="215">
        <f t="shared" si="12"/>
        <v>7608</v>
      </c>
      <c r="G192" s="243">
        <v>390098</v>
      </c>
      <c r="H192" s="215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6">
        <f t="shared" si="13"/>
        <v>7608</v>
      </c>
      <c r="S192" s="61">
        <f t="shared" si="25"/>
        <v>2.5363553228496118E-2</v>
      </c>
      <c r="T192" s="51">
        <f t="shared" si="17"/>
        <v>2.0802548541557272E-2</v>
      </c>
      <c r="V192" s="130"/>
    </row>
    <row r="193" spans="1:22" x14ac:dyDescent="0.25">
      <c r="A193" s="64">
        <v>44084</v>
      </c>
      <c r="B193" s="215">
        <v>11905</v>
      </c>
      <c r="C193" s="215">
        <f t="shared" ref="C193:C207" si="37">C192+B193</f>
        <v>524198</v>
      </c>
      <c r="D193" s="215">
        <f>55+195</f>
        <v>250</v>
      </c>
      <c r="E193" s="215">
        <f t="shared" ref="E193:E206" si="38">E192+D193</f>
        <v>10907</v>
      </c>
      <c r="F193" s="215">
        <f t="shared" si="12"/>
        <v>10023</v>
      </c>
      <c r="G193" s="243">
        <v>400121</v>
      </c>
      <c r="H193" s="215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6">
        <f t="shared" si="13"/>
        <v>10023</v>
      </c>
      <c r="S193" s="61">
        <f t="shared" si="25"/>
        <v>2.5448440399399135E-2</v>
      </c>
      <c r="T193" s="51">
        <f t="shared" si="17"/>
        <v>2.0807023300355974E-2</v>
      </c>
      <c r="V193" s="130"/>
    </row>
    <row r="194" spans="1:22" s="80" customFormat="1" x14ac:dyDescent="0.25">
      <c r="A194" s="72">
        <v>44085</v>
      </c>
      <c r="B194" s="213">
        <v>11507</v>
      </c>
      <c r="C194" s="213">
        <f t="shared" si="37"/>
        <v>535705</v>
      </c>
      <c r="D194" s="213">
        <f>87+154</f>
        <v>241</v>
      </c>
      <c r="E194" s="213">
        <f t="shared" si="38"/>
        <v>11148</v>
      </c>
      <c r="F194" s="215">
        <f t="shared" si="12"/>
        <v>9650</v>
      </c>
      <c r="G194" s="243">
        <v>409771</v>
      </c>
      <c r="H194" s="213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6">
        <f t="shared" si="13"/>
        <v>9650</v>
      </c>
      <c r="S194" s="61">
        <f t="shared" si="25"/>
        <v>2.6945794783335947E-2</v>
      </c>
      <c r="T194" s="51">
        <f t="shared" si="17"/>
        <v>2.0809960705985571E-2</v>
      </c>
      <c r="V194" s="130"/>
    </row>
    <row r="195" spans="1:22" x14ac:dyDescent="0.25">
      <c r="A195" s="64">
        <v>44086</v>
      </c>
      <c r="B195" s="213">
        <v>10776</v>
      </c>
      <c r="C195" s="213">
        <f t="shared" si="37"/>
        <v>546481</v>
      </c>
      <c r="D195" s="213">
        <f>57+58</f>
        <v>115</v>
      </c>
      <c r="E195" s="213">
        <f t="shared" si="38"/>
        <v>11263</v>
      </c>
      <c r="F195" s="215">
        <f t="shared" ref="F195:F258" si="40">G195-G194</f>
        <v>9742</v>
      </c>
      <c r="G195" s="243">
        <v>419513</v>
      </c>
      <c r="H195" s="213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6">
        <f t="shared" si="13"/>
        <v>9742</v>
      </c>
      <c r="S195" s="61">
        <f t="shared" si="25"/>
        <v>2.5599585151894904E-2</v>
      </c>
      <c r="T195" s="51">
        <f t="shared" si="17"/>
        <v>2.0610048656769402E-2</v>
      </c>
      <c r="V195" s="130"/>
    </row>
    <row r="196" spans="1:22" ht="16.5" x14ac:dyDescent="0.25">
      <c r="A196" s="64">
        <v>44087</v>
      </c>
      <c r="B196" s="213">
        <v>9056</v>
      </c>
      <c r="C196" s="235">
        <f t="shared" si="37"/>
        <v>555537</v>
      </c>
      <c r="D196" s="213">
        <f>44+45</f>
        <v>89</v>
      </c>
      <c r="E196" s="213">
        <f t="shared" si="38"/>
        <v>11352</v>
      </c>
      <c r="F196" s="215">
        <f t="shared" si="40"/>
        <v>9440</v>
      </c>
      <c r="G196" s="243">
        <v>428953</v>
      </c>
      <c r="H196" s="213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6">
        <f t="shared" si="13"/>
        <v>9440</v>
      </c>
      <c r="S196" s="61">
        <f t="shared" si="25"/>
        <v>2.5895584559844486E-2</v>
      </c>
      <c r="T196" s="51">
        <f t="shared" si="17"/>
        <v>2.0434282505035668E-2</v>
      </c>
      <c r="V196" s="130"/>
    </row>
    <row r="197" spans="1:22" ht="16.5" x14ac:dyDescent="0.25">
      <c r="A197" s="72">
        <v>44088</v>
      </c>
      <c r="B197" s="215">
        <v>9909</v>
      </c>
      <c r="C197" s="235">
        <f t="shared" si="37"/>
        <v>565446</v>
      </c>
      <c r="D197" s="215">
        <f>60+254</f>
        <v>314</v>
      </c>
      <c r="E197" s="215">
        <f t="shared" si="38"/>
        <v>11666</v>
      </c>
      <c r="F197" s="215">
        <f t="shared" si="40"/>
        <v>9930</v>
      </c>
      <c r="G197" s="243">
        <v>438883</v>
      </c>
      <c r="H197" s="215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6">
        <f t="shared" si="13"/>
        <v>9930</v>
      </c>
      <c r="S197" s="61">
        <f t="shared" si="25"/>
        <v>2.6040714727103405E-2</v>
      </c>
      <c r="T197" s="51">
        <f t="shared" ref="T197:T210" si="41">E197/C187</f>
        <v>2.525753330937339E-2</v>
      </c>
      <c r="V197" s="130"/>
    </row>
    <row r="198" spans="1:22" ht="16.5" x14ac:dyDescent="0.25">
      <c r="A198" s="64">
        <v>44089</v>
      </c>
      <c r="B198" s="215">
        <v>11892</v>
      </c>
      <c r="C198" s="235">
        <f t="shared" si="37"/>
        <v>577338</v>
      </c>
      <c r="D198" s="215">
        <f>43+142</f>
        <v>185</v>
      </c>
      <c r="E198" s="215">
        <f t="shared" si="38"/>
        <v>11851</v>
      </c>
      <c r="F198" s="215">
        <f t="shared" si="40"/>
        <v>9380</v>
      </c>
      <c r="G198" s="243">
        <v>448263</v>
      </c>
      <c r="H198" s="215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6">
        <f t="shared" ref="R198:R248" si="42">G198-G197</f>
        <v>9380</v>
      </c>
      <c r="S198" s="61">
        <f t="shared" si="25"/>
        <v>2.6010032075342932E-2</v>
      </c>
      <c r="T198" s="51">
        <f t="shared" si="41"/>
        <v>2.5118374925287089E-2</v>
      </c>
      <c r="V198" s="130"/>
    </row>
    <row r="199" spans="1:22" ht="16.5" x14ac:dyDescent="0.25">
      <c r="A199" s="64">
        <v>44090</v>
      </c>
      <c r="B199" s="215">
        <v>11674</v>
      </c>
      <c r="C199" s="235">
        <f t="shared" si="37"/>
        <v>589012</v>
      </c>
      <c r="D199" s="215">
        <f>58+206</f>
        <v>264</v>
      </c>
      <c r="E199" s="215">
        <f t="shared" si="38"/>
        <v>12115</v>
      </c>
      <c r="F199" s="215">
        <f t="shared" si="40"/>
        <v>8084</v>
      </c>
      <c r="G199" s="243">
        <v>456347</v>
      </c>
      <c r="H199" s="215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6">
        <f t="shared" si="42"/>
        <v>8084</v>
      </c>
      <c r="S199" s="61">
        <f t="shared" si="25"/>
        <v>2.5864786395686436E-2</v>
      </c>
      <c r="T199" s="51">
        <f t="shared" si="41"/>
        <v>2.530326321241792E-2</v>
      </c>
      <c r="U199" s="130"/>
      <c r="V199" s="130"/>
    </row>
    <row r="200" spans="1:22" ht="16.5" x14ac:dyDescent="0.25">
      <c r="A200" s="64">
        <v>44091</v>
      </c>
      <c r="B200" s="215">
        <v>12701</v>
      </c>
      <c r="C200" s="235">
        <f t="shared" si="37"/>
        <v>601713</v>
      </c>
      <c r="D200" s="215">
        <v>345</v>
      </c>
      <c r="E200" s="215">
        <f t="shared" si="38"/>
        <v>12460</v>
      </c>
      <c r="F200" s="215">
        <f t="shared" si="40"/>
        <v>10939</v>
      </c>
      <c r="G200" s="243">
        <v>467286</v>
      </c>
      <c r="H200" s="215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6">
        <f t="shared" si="42"/>
        <v>10939</v>
      </c>
      <c r="S200" s="61">
        <f t="shared" si="25"/>
        <v>2.5482302590044848E-2</v>
      </c>
      <c r="T200" s="51">
        <f t="shared" si="41"/>
        <v>2.5532420641507191E-2</v>
      </c>
      <c r="U200" s="130"/>
      <c r="V200" s="130"/>
    </row>
    <row r="201" spans="1:22" ht="16.5" x14ac:dyDescent="0.25">
      <c r="A201" s="64">
        <v>44092</v>
      </c>
      <c r="B201" s="215">
        <v>11945</v>
      </c>
      <c r="C201" s="235">
        <f t="shared" si="37"/>
        <v>613658</v>
      </c>
      <c r="D201" s="215">
        <f>31+166</f>
        <v>197</v>
      </c>
      <c r="E201" s="215">
        <f t="shared" si="38"/>
        <v>12657</v>
      </c>
      <c r="F201" s="215">
        <f t="shared" si="40"/>
        <v>10791</v>
      </c>
      <c r="G201" s="243">
        <v>478077</v>
      </c>
      <c r="H201" s="215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6">
        <f t="shared" si="42"/>
        <v>10791</v>
      </c>
      <c r="S201" s="61">
        <f t="shared" si="25"/>
        <v>2.6235722885685465E-2</v>
      </c>
      <c r="T201" s="51">
        <f t="shared" si="41"/>
        <v>2.5312278765043977E-2</v>
      </c>
      <c r="U201" s="130"/>
      <c r="V201" s="130"/>
    </row>
    <row r="202" spans="1:22" x14ac:dyDescent="0.25">
      <c r="A202" s="64">
        <v>44093</v>
      </c>
      <c r="B202" s="215">
        <v>9276</v>
      </c>
      <c r="C202" s="215">
        <f t="shared" si="37"/>
        <v>622934</v>
      </c>
      <c r="D202" s="215">
        <f>49+94</f>
        <v>143</v>
      </c>
      <c r="E202" s="215">
        <f t="shared" si="38"/>
        <v>12800</v>
      </c>
      <c r="F202" s="215">
        <f t="shared" si="40"/>
        <v>10154</v>
      </c>
      <c r="G202" s="243">
        <v>488231</v>
      </c>
      <c r="H202" s="215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26">
        <f t="shared" si="42"/>
        <v>10154</v>
      </c>
      <c r="S202" s="133">
        <f t="shared" si="25"/>
        <v>2.6357021566327327E-2</v>
      </c>
      <c r="T202" s="134">
        <f t="shared" si="41"/>
        <v>2.4985701541891066E-2</v>
      </c>
      <c r="U202" s="80"/>
      <c r="V202" s="130"/>
    </row>
    <row r="203" spans="1:22" x14ac:dyDescent="0.25">
      <c r="A203" s="64">
        <v>44094</v>
      </c>
      <c r="B203" s="215">
        <v>8431</v>
      </c>
      <c r="C203" s="215">
        <f t="shared" si="37"/>
        <v>631365</v>
      </c>
      <c r="D203" s="215">
        <f>110+143</f>
        <v>253</v>
      </c>
      <c r="E203" s="215">
        <f t="shared" si="38"/>
        <v>13053</v>
      </c>
      <c r="F203" s="215">
        <f t="shared" si="40"/>
        <v>10148</v>
      </c>
      <c r="G203" s="243">
        <v>498379</v>
      </c>
      <c r="H203" s="215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2">
        <f t="shared" ref="M203:M213" si="43">L203+K203</f>
        <v>941216</v>
      </c>
      <c r="N203" s="142">
        <v>1262</v>
      </c>
      <c r="O203" s="142">
        <v>134820</v>
      </c>
      <c r="P203" s="142">
        <v>412203</v>
      </c>
      <c r="Q203" s="142">
        <f>C203-P203-O203-N203</f>
        <v>83080</v>
      </c>
      <c r="R203" s="26">
        <f t="shared" si="42"/>
        <v>10148</v>
      </c>
      <c r="S203" s="159">
        <f t="shared" si="25"/>
        <v>2.7190181184494677E-2</v>
      </c>
      <c r="T203" s="160">
        <f t="shared" si="41"/>
        <v>2.4900896226235127E-2</v>
      </c>
      <c r="U203" s="80"/>
      <c r="V203" s="130"/>
    </row>
    <row r="204" spans="1:22" x14ac:dyDescent="0.25">
      <c r="A204" s="64">
        <v>44095</v>
      </c>
      <c r="B204" s="215">
        <v>8782</v>
      </c>
      <c r="C204" s="215">
        <f t="shared" si="37"/>
        <v>640147</v>
      </c>
      <c r="D204" s="215">
        <v>427</v>
      </c>
      <c r="E204" s="215">
        <f t="shared" si="38"/>
        <v>13480</v>
      </c>
      <c r="F204" s="215">
        <f t="shared" si="40"/>
        <v>10184</v>
      </c>
      <c r="G204" s="243">
        <v>508563</v>
      </c>
      <c r="H204" s="215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2">
        <f t="shared" si="43"/>
        <v>950485</v>
      </c>
      <c r="N204" s="161">
        <v>6401</v>
      </c>
      <c r="O204" s="161">
        <v>138272</v>
      </c>
      <c r="P204" s="175">
        <v>417376</v>
      </c>
      <c r="Q204" s="142">
        <f t="shared" ref="Q204:Q231" si="45">C204-P204-O204-N204</f>
        <v>78098</v>
      </c>
      <c r="R204" s="26">
        <f t="shared" si="42"/>
        <v>10184</v>
      </c>
      <c r="S204" s="159">
        <f t="shared" si="25"/>
        <v>2.8678114204429995E-2</v>
      </c>
      <c r="T204" s="160">
        <f t="shared" si="41"/>
        <v>2.5163102827115671E-2</v>
      </c>
      <c r="U204" s="80"/>
      <c r="V204" s="130"/>
    </row>
    <row r="205" spans="1:22" x14ac:dyDescent="0.25">
      <c r="A205" s="64">
        <v>44096</v>
      </c>
      <c r="B205" s="215">
        <v>12027</v>
      </c>
      <c r="C205" s="215">
        <f t="shared" si="37"/>
        <v>652174</v>
      </c>
      <c r="D205" s="215">
        <v>469</v>
      </c>
      <c r="E205" s="215">
        <f t="shared" si="38"/>
        <v>13949</v>
      </c>
      <c r="F205" s="215">
        <f t="shared" si="40"/>
        <v>8665</v>
      </c>
      <c r="G205" s="243">
        <v>517228</v>
      </c>
      <c r="H205" s="215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2">
        <f t="shared" si="43"/>
        <v>963224</v>
      </c>
      <c r="N205" s="162">
        <v>6521</v>
      </c>
      <c r="O205" s="162">
        <v>140870</v>
      </c>
      <c r="P205" s="162">
        <v>425218</v>
      </c>
      <c r="Q205" s="142">
        <f t="shared" si="45"/>
        <v>79565</v>
      </c>
      <c r="R205" s="26">
        <f t="shared" si="42"/>
        <v>8665</v>
      </c>
      <c r="S205" s="159">
        <f t="shared" si="25"/>
        <v>2.7785812871393506E-2</v>
      </c>
      <c r="T205" s="160">
        <f t="shared" si="41"/>
        <v>2.5525132621262221E-2</v>
      </c>
      <c r="U205" s="80"/>
      <c r="V205" s="130"/>
    </row>
    <row r="206" spans="1:22" x14ac:dyDescent="0.25">
      <c r="A206" s="64">
        <v>44097</v>
      </c>
      <c r="B206" s="215">
        <v>12625</v>
      </c>
      <c r="C206" s="215">
        <f t="shared" si="37"/>
        <v>664799</v>
      </c>
      <c r="D206" s="215">
        <v>423</v>
      </c>
      <c r="E206" s="215">
        <f t="shared" si="38"/>
        <v>14372</v>
      </c>
      <c r="F206" s="215">
        <f t="shared" si="40"/>
        <v>8258</v>
      </c>
      <c r="G206" s="243">
        <v>525486</v>
      </c>
      <c r="H206" s="215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2">
        <f t="shared" si="43"/>
        <v>976244</v>
      </c>
      <c r="N206" s="162">
        <v>6647</v>
      </c>
      <c r="O206" s="162">
        <v>143597</v>
      </c>
      <c r="P206" s="162">
        <v>433450</v>
      </c>
      <c r="Q206" s="142">
        <f t="shared" si="45"/>
        <v>81105</v>
      </c>
      <c r="R206" s="26">
        <f t="shared" si="42"/>
        <v>8258</v>
      </c>
      <c r="S206" s="159">
        <f t="shared" ref="S206:S211" si="46">H206/(C206-E206-G206)</f>
        <v>2.8101263796511955E-2</v>
      </c>
      <c r="T206" s="160">
        <f t="shared" si="41"/>
        <v>2.5870464073500056E-2</v>
      </c>
      <c r="U206" s="80"/>
      <c r="V206" s="130"/>
    </row>
    <row r="207" spans="1:22" x14ac:dyDescent="0.25">
      <c r="A207" s="64">
        <v>44098</v>
      </c>
      <c r="B207" s="224">
        <v>13467</v>
      </c>
      <c r="C207" s="225">
        <f t="shared" si="37"/>
        <v>678266</v>
      </c>
      <c r="D207" s="215">
        <v>391</v>
      </c>
      <c r="E207" s="215">
        <f t="shared" ref="E207:E230" si="47">E206+D207</f>
        <v>14763</v>
      </c>
      <c r="F207" s="215">
        <f t="shared" si="40"/>
        <v>11103</v>
      </c>
      <c r="G207" s="243">
        <v>536589</v>
      </c>
      <c r="H207" s="215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2">
        <v>6740</v>
      </c>
      <c r="O207" s="162">
        <v>143045</v>
      </c>
      <c r="P207" s="162">
        <v>449054</v>
      </c>
      <c r="Q207" s="142">
        <f t="shared" si="45"/>
        <v>79427</v>
      </c>
      <c r="R207" s="26">
        <f t="shared" si="42"/>
        <v>11103</v>
      </c>
      <c r="S207" s="159">
        <f t="shared" si="46"/>
        <v>2.7790472288321225E-2</v>
      </c>
      <c r="T207" s="160">
        <f t="shared" si="41"/>
        <v>2.6108593924088243E-2</v>
      </c>
      <c r="U207" s="80"/>
      <c r="V207" s="130"/>
    </row>
    <row r="208" spans="1:22" x14ac:dyDescent="0.25">
      <c r="A208" s="64">
        <v>44099</v>
      </c>
      <c r="B208" s="215">
        <v>12969</v>
      </c>
      <c r="C208" s="215">
        <f t="shared" ref="C208:C230" si="48">C207+B208</f>
        <v>691235</v>
      </c>
      <c r="D208" s="215">
        <v>442</v>
      </c>
      <c r="E208" s="215">
        <f t="shared" si="47"/>
        <v>15205</v>
      </c>
      <c r="F208" s="215">
        <f t="shared" si="40"/>
        <v>10335</v>
      </c>
      <c r="G208" s="243">
        <v>546924</v>
      </c>
      <c r="H208" s="215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2">
        <v>6798</v>
      </c>
      <c r="O208" s="162">
        <v>145075</v>
      </c>
      <c r="P208" s="162">
        <v>458440</v>
      </c>
      <c r="Q208" s="142">
        <f t="shared" si="45"/>
        <v>80922</v>
      </c>
      <c r="R208" s="26">
        <f t="shared" si="42"/>
        <v>10335</v>
      </c>
      <c r="S208" s="159">
        <f t="shared" si="46"/>
        <v>2.7845336390252971E-2</v>
      </c>
      <c r="T208" s="160">
        <f t="shared" si="41"/>
        <v>2.633639220006305E-2</v>
      </c>
      <c r="U208" s="80"/>
      <c r="V208" s="130"/>
    </row>
    <row r="209" spans="1:22" x14ac:dyDescent="0.25">
      <c r="A209" s="64">
        <v>44100</v>
      </c>
      <c r="B209" s="215">
        <v>11249</v>
      </c>
      <c r="C209" s="215">
        <f t="shared" si="48"/>
        <v>702484</v>
      </c>
      <c r="D209" s="215">
        <v>337</v>
      </c>
      <c r="E209" s="215">
        <f t="shared" si="47"/>
        <v>15542</v>
      </c>
      <c r="F209" s="215">
        <f t="shared" si="40"/>
        <v>9565</v>
      </c>
      <c r="G209" s="243">
        <v>556489</v>
      </c>
      <c r="H209" s="215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2">
        <v>6835</v>
      </c>
      <c r="O209" s="162">
        <v>146416</v>
      </c>
      <c r="P209" s="162">
        <v>464913</v>
      </c>
      <c r="Q209" s="142">
        <f t="shared" si="45"/>
        <v>84320</v>
      </c>
      <c r="R209" s="26">
        <f t="shared" si="42"/>
        <v>9565</v>
      </c>
      <c r="S209" s="159">
        <f t="shared" si="46"/>
        <v>2.7849110407579741E-2</v>
      </c>
      <c r="T209" s="160">
        <f t="shared" si="41"/>
        <v>2.6386559187249158E-2</v>
      </c>
      <c r="U209" s="80"/>
      <c r="V209" s="130"/>
    </row>
    <row r="210" spans="1:22" x14ac:dyDescent="0.25">
      <c r="A210" s="64">
        <v>44101</v>
      </c>
      <c r="B210" s="215">
        <v>8841</v>
      </c>
      <c r="C210" s="215">
        <f t="shared" si="48"/>
        <v>711325</v>
      </c>
      <c r="D210" s="215">
        <v>206</v>
      </c>
      <c r="E210" s="215">
        <f t="shared" si="47"/>
        <v>15748</v>
      </c>
      <c r="F210" s="215">
        <f t="shared" si="40"/>
        <v>9446</v>
      </c>
      <c r="G210" s="243">
        <v>565935</v>
      </c>
      <c r="H210" s="215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2">
        <v>6874</v>
      </c>
      <c r="O210" s="162">
        <v>147538</v>
      </c>
      <c r="P210" s="162">
        <v>469799</v>
      </c>
      <c r="Q210" s="142">
        <f t="shared" si="45"/>
        <v>87114</v>
      </c>
      <c r="R210" s="26">
        <f t="shared" si="42"/>
        <v>9446</v>
      </c>
      <c r="S210" s="159">
        <f t="shared" si="46"/>
        <v>2.779963283503803E-2</v>
      </c>
      <c r="T210" s="160">
        <f t="shared" si="41"/>
        <v>2.6171945761517535E-2</v>
      </c>
      <c r="U210" s="80"/>
      <c r="V210" s="130"/>
    </row>
    <row r="211" spans="1:22" x14ac:dyDescent="0.25">
      <c r="A211" s="64">
        <v>44102</v>
      </c>
      <c r="B211" s="215">
        <v>11807</v>
      </c>
      <c r="C211" s="215">
        <f t="shared" si="48"/>
        <v>723132</v>
      </c>
      <c r="D211" s="215">
        <v>365</v>
      </c>
      <c r="E211" s="215">
        <f t="shared" si="47"/>
        <v>16113</v>
      </c>
      <c r="F211" s="215">
        <f t="shared" si="40"/>
        <v>10780</v>
      </c>
      <c r="G211" s="243">
        <v>576715</v>
      </c>
      <c r="H211" s="215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2">
        <v>6984</v>
      </c>
      <c r="O211" s="162">
        <v>149538</v>
      </c>
      <c r="P211" s="162">
        <v>478119</v>
      </c>
      <c r="Q211" s="142">
        <f t="shared" si="45"/>
        <v>88491</v>
      </c>
      <c r="R211" s="26">
        <f t="shared" si="42"/>
        <v>10780</v>
      </c>
      <c r="S211" s="159">
        <f t="shared" si="46"/>
        <v>2.8226301571709234E-2</v>
      </c>
      <c r="T211" s="160">
        <f>E211/C201</f>
        <v>2.6257296409400676E-2</v>
      </c>
      <c r="U211" s="80"/>
      <c r="V211" s="130"/>
    </row>
    <row r="212" spans="1:22" x14ac:dyDescent="0.25">
      <c r="A212" s="64">
        <v>44103</v>
      </c>
      <c r="B212" s="215">
        <v>13477</v>
      </c>
      <c r="C212" s="215">
        <f t="shared" si="48"/>
        <v>736609</v>
      </c>
      <c r="D212" s="215">
        <v>405</v>
      </c>
      <c r="E212" s="215">
        <f t="shared" si="47"/>
        <v>16518</v>
      </c>
      <c r="F212" s="215">
        <f t="shared" si="40"/>
        <v>9142</v>
      </c>
      <c r="G212" s="243">
        <v>585857</v>
      </c>
      <c r="H212" s="215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2">
        <v>7083</v>
      </c>
      <c r="O212" s="162">
        <v>151787</v>
      </c>
      <c r="P212" s="162">
        <v>487971</v>
      </c>
      <c r="Q212" s="142">
        <f t="shared" si="45"/>
        <v>89768</v>
      </c>
      <c r="R212" s="26">
        <f t="shared" si="42"/>
        <v>9142</v>
      </c>
      <c r="S212" s="159">
        <f t="shared" ref="S212:S220" si="49">H212/(C212-E212-G212)</f>
        <v>2.8070384552348882E-2</v>
      </c>
      <c r="T212" s="160">
        <f>E212/C202</f>
        <v>2.6516452786330493E-2</v>
      </c>
      <c r="U212" s="80"/>
      <c r="V212" s="130"/>
    </row>
    <row r="213" spans="1:22" x14ac:dyDescent="0.25">
      <c r="A213" s="64">
        <v>44104</v>
      </c>
      <c r="B213" s="215">
        <v>14392</v>
      </c>
      <c r="C213" s="215">
        <f t="shared" si="48"/>
        <v>751001</v>
      </c>
      <c r="D213" s="215">
        <v>418</v>
      </c>
      <c r="E213" s="215">
        <f t="shared" si="47"/>
        <v>16936</v>
      </c>
      <c r="F213" s="215">
        <f t="shared" si="40"/>
        <v>8788</v>
      </c>
      <c r="G213" s="243">
        <v>594645</v>
      </c>
      <c r="H213" s="215">
        <v>3792</v>
      </c>
      <c r="I213" s="4">
        <v>26524</v>
      </c>
      <c r="J213" s="4">
        <f t="shared" si="44"/>
        <v>1976313</v>
      </c>
      <c r="K213" s="132">
        <v>2013</v>
      </c>
      <c r="L213" s="8">
        <v>1055774</v>
      </c>
      <c r="M213" s="156">
        <f t="shared" si="43"/>
        <v>1057787</v>
      </c>
      <c r="N213" s="162">
        <v>7162</v>
      </c>
      <c r="O213" s="162">
        <v>153949</v>
      </c>
      <c r="P213" s="162">
        <v>498519</v>
      </c>
      <c r="Q213" s="142">
        <f t="shared" si="45"/>
        <v>91371</v>
      </c>
      <c r="R213" s="26">
        <f t="shared" si="42"/>
        <v>8788</v>
      </c>
      <c r="S213" s="159">
        <f t="shared" si="49"/>
        <v>2.7198393343853107E-2</v>
      </c>
      <c r="T213" s="160">
        <f>E213/C203</f>
        <v>2.682442010564412E-2</v>
      </c>
      <c r="U213" s="80"/>
      <c r="V213" s="130"/>
    </row>
    <row r="214" spans="1:22" x14ac:dyDescent="0.25">
      <c r="A214" s="64">
        <v>44105</v>
      </c>
      <c r="B214" s="215">
        <v>14001</v>
      </c>
      <c r="C214" s="215">
        <f t="shared" si="48"/>
        <v>765002</v>
      </c>
      <c r="D214" s="228">
        <v>3352</v>
      </c>
      <c r="E214" s="215">
        <f t="shared" si="47"/>
        <v>20288</v>
      </c>
      <c r="F214" s="215">
        <f t="shared" si="40"/>
        <v>8495</v>
      </c>
      <c r="G214" s="243">
        <v>603140</v>
      </c>
      <c r="H214" s="226">
        <v>3799</v>
      </c>
      <c r="I214" s="4">
        <v>26662</v>
      </c>
      <c r="J214" s="4">
        <f t="shared" si="44"/>
        <v>2002975</v>
      </c>
      <c r="K214" s="132">
        <v>1482</v>
      </c>
      <c r="L214" s="8">
        <v>1068705</v>
      </c>
      <c r="M214" s="156">
        <f t="shared" ref="M214:M225" si="50">L214+K214</f>
        <v>1070187</v>
      </c>
      <c r="N214" s="162">
        <v>7226</v>
      </c>
      <c r="O214" s="162">
        <v>155848</v>
      </c>
      <c r="P214" s="162">
        <v>508945</v>
      </c>
      <c r="Q214" s="142">
        <f t="shared" si="45"/>
        <v>92983</v>
      </c>
      <c r="R214" s="26">
        <f t="shared" si="42"/>
        <v>8495</v>
      </c>
      <c r="S214" s="159">
        <f t="shared" si="49"/>
        <v>2.6834023196349612E-2</v>
      </c>
      <c r="T214" s="160">
        <f>E214/C204</f>
        <v>3.1692720578242184E-2</v>
      </c>
      <c r="U214" s="80"/>
      <c r="V214" s="130"/>
    </row>
    <row r="215" spans="1:22" x14ac:dyDescent="0.25">
      <c r="A215" s="64">
        <v>44106</v>
      </c>
      <c r="B215" s="224">
        <v>14687</v>
      </c>
      <c r="C215" s="215">
        <f t="shared" si="48"/>
        <v>779689</v>
      </c>
      <c r="D215" s="215">
        <v>309</v>
      </c>
      <c r="E215" s="215">
        <f t="shared" si="47"/>
        <v>20597</v>
      </c>
      <c r="F215" s="215">
        <f t="shared" si="40"/>
        <v>11375</v>
      </c>
      <c r="G215" s="243">
        <v>614515</v>
      </c>
      <c r="H215" s="226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2">
        <v>7323</v>
      </c>
      <c r="O215" s="162">
        <v>158001</v>
      </c>
      <c r="P215" s="162">
        <v>520163</v>
      </c>
      <c r="Q215" s="142">
        <f t="shared" si="45"/>
        <v>94202</v>
      </c>
      <c r="R215" s="26">
        <f t="shared" si="42"/>
        <v>11375</v>
      </c>
      <c r="S215" s="159">
        <f t="shared" si="49"/>
        <v>2.6477240501601221E-2</v>
      </c>
      <c r="T215" s="51">
        <f t="shared" ref="T215:T232" si="51">E215/C195</f>
        <v>3.7690239916849805E-2</v>
      </c>
      <c r="U215" s="80"/>
      <c r="V215" s="130"/>
    </row>
    <row r="216" spans="1:22" x14ac:dyDescent="0.25">
      <c r="A216" s="72">
        <v>44107</v>
      </c>
      <c r="B216" s="222">
        <v>11129</v>
      </c>
      <c r="C216" s="222">
        <f t="shared" si="48"/>
        <v>790818</v>
      </c>
      <c r="D216" s="222">
        <v>195</v>
      </c>
      <c r="E216" s="222">
        <f t="shared" si="47"/>
        <v>20792</v>
      </c>
      <c r="F216" s="215">
        <f t="shared" si="40"/>
        <v>11599</v>
      </c>
      <c r="G216" s="243">
        <v>626114</v>
      </c>
      <c r="H216" s="226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7">
        <f t="shared" si="50"/>
        <v>1097194</v>
      </c>
      <c r="N216" s="162">
        <v>7387</v>
      </c>
      <c r="O216" s="162">
        <v>159347</v>
      </c>
      <c r="P216" s="162">
        <v>527803</v>
      </c>
      <c r="Q216" s="142">
        <f t="shared" si="45"/>
        <v>96281</v>
      </c>
      <c r="R216" s="26">
        <f t="shared" si="42"/>
        <v>11599</v>
      </c>
      <c r="S216" s="159">
        <f t="shared" si="49"/>
        <v>2.6543999110567568E-2</v>
      </c>
      <c r="T216" s="51">
        <f t="shared" si="51"/>
        <v>3.7426850056791895E-2</v>
      </c>
      <c r="U216" s="80"/>
      <c r="V216" s="130"/>
    </row>
    <row r="217" spans="1:22" x14ac:dyDescent="0.25">
      <c r="A217" s="64">
        <v>44108</v>
      </c>
      <c r="B217" s="215">
        <v>7668</v>
      </c>
      <c r="C217" s="215">
        <f t="shared" si="48"/>
        <v>798486</v>
      </c>
      <c r="D217" s="215">
        <v>222</v>
      </c>
      <c r="E217" s="215">
        <f t="shared" si="47"/>
        <v>21014</v>
      </c>
      <c r="F217" s="215">
        <f t="shared" si="40"/>
        <v>10558</v>
      </c>
      <c r="G217" s="243">
        <v>636672</v>
      </c>
      <c r="H217" s="226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2">
        <v>7425</v>
      </c>
      <c r="O217" s="162">
        <v>160401</v>
      </c>
      <c r="P217" s="162">
        <v>533573</v>
      </c>
      <c r="Q217" s="142">
        <f t="shared" si="45"/>
        <v>97087</v>
      </c>
      <c r="R217" s="26">
        <f t="shared" si="42"/>
        <v>10558</v>
      </c>
      <c r="S217" s="159">
        <f t="shared" si="49"/>
        <v>2.8053977272727272E-2</v>
      </c>
      <c r="T217" s="51">
        <f t="shared" si="51"/>
        <v>3.7163584144197674E-2</v>
      </c>
      <c r="U217" s="80"/>
      <c r="V217" s="130"/>
    </row>
    <row r="218" spans="1:22" x14ac:dyDescent="0.25">
      <c r="A218" s="64">
        <v>44109</v>
      </c>
      <c r="B218" s="225">
        <v>11242</v>
      </c>
      <c r="C218" s="215">
        <f t="shared" si="48"/>
        <v>809728</v>
      </c>
      <c r="D218" s="215">
        <v>451</v>
      </c>
      <c r="E218" s="215">
        <f t="shared" si="47"/>
        <v>21465</v>
      </c>
      <c r="F218" s="215">
        <f t="shared" si="40"/>
        <v>12345</v>
      </c>
      <c r="G218" s="243">
        <v>649017</v>
      </c>
      <c r="H218" s="226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2">
        <v>7503</v>
      </c>
      <c r="O218" s="162">
        <v>162682</v>
      </c>
      <c r="P218" s="162">
        <v>544916</v>
      </c>
      <c r="Q218" s="142">
        <f t="shared" si="45"/>
        <v>94627</v>
      </c>
      <c r="R218" s="26">
        <f t="shared" si="42"/>
        <v>12345</v>
      </c>
      <c r="S218" s="159">
        <f t="shared" si="49"/>
        <v>2.856814558407423E-2</v>
      </c>
      <c r="T218" s="51">
        <f t="shared" si="51"/>
        <v>3.7179260675722019E-2</v>
      </c>
      <c r="U218" s="80"/>
      <c r="V218" s="130"/>
    </row>
    <row r="219" spans="1:22" x14ac:dyDescent="0.25">
      <c r="A219" s="64">
        <v>44110</v>
      </c>
      <c r="B219" s="225">
        <v>14740</v>
      </c>
      <c r="C219" s="215">
        <f t="shared" si="48"/>
        <v>824468</v>
      </c>
      <c r="D219" s="215">
        <v>359</v>
      </c>
      <c r="E219" s="215">
        <f t="shared" si="47"/>
        <v>21824</v>
      </c>
      <c r="F219" s="215">
        <f t="shared" si="40"/>
        <v>11255</v>
      </c>
      <c r="G219" s="243">
        <v>660272</v>
      </c>
      <c r="H219" s="226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2">
        <v>7581</v>
      </c>
      <c r="O219" s="162">
        <v>165737</v>
      </c>
      <c r="P219" s="162">
        <v>556132</v>
      </c>
      <c r="Q219" s="142">
        <f t="shared" si="45"/>
        <v>95018</v>
      </c>
      <c r="R219" s="26">
        <f t="shared" si="42"/>
        <v>11255</v>
      </c>
      <c r="S219" s="159">
        <f t="shared" si="49"/>
        <v>2.8144578990250892E-2</v>
      </c>
      <c r="T219" s="51">
        <f t="shared" si="51"/>
        <v>3.7051876702002676E-2</v>
      </c>
      <c r="U219" s="80"/>
      <c r="V219" s="130"/>
    </row>
    <row r="220" spans="1:22" x14ac:dyDescent="0.25">
      <c r="A220" s="64">
        <v>44111</v>
      </c>
      <c r="B220" s="225">
        <v>16447</v>
      </c>
      <c r="C220" s="215">
        <f t="shared" si="48"/>
        <v>840915</v>
      </c>
      <c r="D220" s="215">
        <v>401</v>
      </c>
      <c r="E220" s="215">
        <f t="shared" si="47"/>
        <v>22225</v>
      </c>
      <c r="F220" s="215">
        <f t="shared" si="40"/>
        <v>10453</v>
      </c>
      <c r="G220" s="243">
        <v>670725</v>
      </c>
      <c r="H220" s="226">
        <v>3997</v>
      </c>
      <c r="I220" s="139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2">
        <v>7669</v>
      </c>
      <c r="O220" s="162">
        <v>168593</v>
      </c>
      <c r="P220" s="162">
        <v>568246</v>
      </c>
      <c r="Q220" s="142">
        <f t="shared" si="45"/>
        <v>96407</v>
      </c>
      <c r="R220" s="26">
        <f t="shared" si="42"/>
        <v>10453</v>
      </c>
      <c r="S220" s="159">
        <f t="shared" si="49"/>
        <v>2.7013145000506878E-2</v>
      </c>
      <c r="T220" s="51">
        <f t="shared" si="51"/>
        <v>3.6936213776335228E-2</v>
      </c>
      <c r="U220" s="80"/>
      <c r="V220" s="130"/>
    </row>
    <row r="221" spans="1:22" x14ac:dyDescent="0.25">
      <c r="A221" s="64">
        <v>44112</v>
      </c>
      <c r="B221" s="215">
        <v>15454</v>
      </c>
      <c r="C221" s="215">
        <f t="shared" si="48"/>
        <v>856369</v>
      </c>
      <c r="D221" s="215">
        <v>485</v>
      </c>
      <c r="E221" s="215">
        <f t="shared" si="47"/>
        <v>22710</v>
      </c>
      <c r="F221" s="215">
        <f t="shared" si="40"/>
        <v>14119</v>
      </c>
      <c r="G221" s="243">
        <v>684844</v>
      </c>
      <c r="H221" s="226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2">
        <v>7761</v>
      </c>
      <c r="O221" s="162">
        <v>171322</v>
      </c>
      <c r="P221" s="162">
        <v>578517</v>
      </c>
      <c r="Q221" s="142">
        <f t="shared" si="45"/>
        <v>98769</v>
      </c>
      <c r="R221" s="26">
        <f t="shared" si="42"/>
        <v>14119</v>
      </c>
      <c r="S221" s="159">
        <f t="shared" ref="S221:S227" si="52">H221/(C221-E221-G221)</f>
        <v>2.7167960219063939E-2</v>
      </c>
      <c r="T221" s="51">
        <f t="shared" si="51"/>
        <v>3.7007584028889054E-2</v>
      </c>
      <c r="U221" s="80"/>
      <c r="V221" s="130"/>
    </row>
    <row r="222" spans="1:22" x14ac:dyDescent="0.25">
      <c r="A222" s="140">
        <v>44113</v>
      </c>
      <c r="B222" s="222">
        <v>15099</v>
      </c>
      <c r="C222" s="215">
        <f t="shared" si="48"/>
        <v>871468</v>
      </c>
      <c r="D222" s="236">
        <v>514</v>
      </c>
      <c r="E222" s="222">
        <f t="shared" si="47"/>
        <v>23224</v>
      </c>
      <c r="F222" s="215">
        <f t="shared" si="40"/>
        <v>12297</v>
      </c>
      <c r="G222" s="243">
        <v>697141</v>
      </c>
      <c r="H222" s="226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7">
        <f t="shared" si="50"/>
        <v>1173663</v>
      </c>
      <c r="N222" s="162">
        <v>7817</v>
      </c>
      <c r="O222" s="162">
        <v>174267</v>
      </c>
      <c r="P222" s="162">
        <v>588788</v>
      </c>
      <c r="Q222" s="142">
        <f t="shared" si="45"/>
        <v>100596</v>
      </c>
      <c r="R222" s="26">
        <f t="shared" si="42"/>
        <v>12297</v>
      </c>
      <c r="S222" s="159">
        <f t="shared" si="52"/>
        <v>2.7080865369979418E-2</v>
      </c>
      <c r="T222" s="51">
        <f t="shared" si="51"/>
        <v>3.7281638183178312E-2</v>
      </c>
      <c r="U222" s="80"/>
      <c r="V222" s="130"/>
    </row>
    <row r="223" spans="1:22" x14ac:dyDescent="0.25">
      <c r="A223" s="141">
        <v>44114</v>
      </c>
      <c r="B223" s="226">
        <v>12414</v>
      </c>
      <c r="C223" s="215">
        <f t="shared" si="48"/>
        <v>883882</v>
      </c>
      <c r="D223" s="226">
        <v>357</v>
      </c>
      <c r="E223" s="226">
        <f t="shared" si="47"/>
        <v>23581</v>
      </c>
      <c r="F223" s="215">
        <f t="shared" si="40"/>
        <v>12323</v>
      </c>
      <c r="G223" s="243">
        <v>709464</v>
      </c>
      <c r="H223" s="226">
        <v>4200</v>
      </c>
      <c r="I223" s="142">
        <v>19871</v>
      </c>
      <c r="J223" s="142">
        <f t="shared" si="44"/>
        <v>2211321</v>
      </c>
      <c r="K223" s="143">
        <v>1566</v>
      </c>
      <c r="L223" s="143">
        <v>1182752</v>
      </c>
      <c r="M223" s="158">
        <f t="shared" si="50"/>
        <v>1184318</v>
      </c>
      <c r="N223" s="162">
        <v>7886</v>
      </c>
      <c r="O223" s="162">
        <v>176230</v>
      </c>
      <c r="P223" s="162">
        <v>594738</v>
      </c>
      <c r="Q223" s="142">
        <f t="shared" si="45"/>
        <v>105028</v>
      </c>
      <c r="R223" s="26">
        <f t="shared" si="42"/>
        <v>12323</v>
      </c>
      <c r="S223" s="159">
        <f t="shared" si="52"/>
        <v>2.7844626981443545E-2</v>
      </c>
      <c r="T223" s="51">
        <f t="shared" si="51"/>
        <v>3.7349235386820619E-2</v>
      </c>
      <c r="U223" s="80"/>
      <c r="V223" s="130"/>
    </row>
    <row r="224" spans="1:22" x14ac:dyDescent="0.25">
      <c r="A224" s="165">
        <v>44115</v>
      </c>
      <c r="B224" s="227">
        <v>10324</v>
      </c>
      <c r="C224" s="222">
        <f t="shared" si="48"/>
        <v>894206</v>
      </c>
      <c r="D224" s="227">
        <v>287</v>
      </c>
      <c r="E224" s="227">
        <f t="shared" si="47"/>
        <v>23868</v>
      </c>
      <c r="F224" s="215">
        <f t="shared" si="40"/>
        <v>11916</v>
      </c>
      <c r="G224" s="243">
        <v>721380</v>
      </c>
      <c r="H224" s="227">
        <v>4237</v>
      </c>
      <c r="I224" s="166">
        <v>14237</v>
      </c>
      <c r="J224" s="171">
        <v>2225558</v>
      </c>
      <c r="K224" s="167">
        <v>1567</v>
      </c>
      <c r="L224" s="167">
        <v>1189378</v>
      </c>
      <c r="M224" s="172">
        <f t="shared" si="50"/>
        <v>1190945</v>
      </c>
      <c r="N224" s="168">
        <v>7932</v>
      </c>
      <c r="O224" s="168">
        <v>177557</v>
      </c>
      <c r="P224" s="168">
        <v>599352</v>
      </c>
      <c r="Q224" s="166">
        <f t="shared" si="45"/>
        <v>109365</v>
      </c>
      <c r="R224" s="26">
        <f t="shared" si="42"/>
        <v>11916</v>
      </c>
      <c r="S224" s="169">
        <f t="shared" si="52"/>
        <v>2.8444259455685496E-2</v>
      </c>
      <c r="T224" s="134">
        <f t="shared" si="51"/>
        <v>3.7285186058827115E-2</v>
      </c>
      <c r="U224" s="80"/>
      <c r="V224" s="130"/>
    </row>
    <row r="225" spans="1:22" x14ac:dyDescent="0.25">
      <c r="A225" s="136">
        <v>44116</v>
      </c>
      <c r="B225" s="215">
        <v>9524</v>
      </c>
      <c r="C225" s="215">
        <f t="shared" si="48"/>
        <v>903730</v>
      </c>
      <c r="D225" s="215">
        <v>318</v>
      </c>
      <c r="E225" s="215">
        <f t="shared" si="47"/>
        <v>24186</v>
      </c>
      <c r="F225" s="215">
        <f t="shared" si="40"/>
        <v>11202</v>
      </c>
      <c r="G225" s="244">
        <v>732582</v>
      </c>
      <c r="H225" s="215">
        <v>4287</v>
      </c>
      <c r="I225" s="4">
        <v>13956</v>
      </c>
      <c r="J225" s="15">
        <f t="shared" ref="J225:J231" si="53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26">
        <f t="shared" si="42"/>
        <v>11202</v>
      </c>
      <c r="S225" s="61">
        <f t="shared" si="52"/>
        <v>2.9170806058709055E-2</v>
      </c>
      <c r="T225" s="51">
        <f t="shared" si="51"/>
        <v>3.7085195055307323E-2</v>
      </c>
      <c r="U225" s="80"/>
      <c r="V225" s="130"/>
    </row>
    <row r="226" spans="1:22" x14ac:dyDescent="0.25">
      <c r="A226" s="136">
        <v>44117</v>
      </c>
      <c r="B226" s="215">
        <v>13305</v>
      </c>
      <c r="C226" s="215">
        <f t="shared" si="48"/>
        <v>917035</v>
      </c>
      <c r="D226" s="215">
        <v>385</v>
      </c>
      <c r="E226" s="215">
        <f t="shared" si="47"/>
        <v>24571</v>
      </c>
      <c r="F226" s="215">
        <f t="shared" si="40"/>
        <v>9653</v>
      </c>
      <c r="G226" s="244">
        <v>742235</v>
      </c>
      <c r="H226" s="215">
        <v>4294</v>
      </c>
      <c r="I226" s="15">
        <v>20544</v>
      </c>
      <c r="J226" s="15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26">
        <f t="shared" si="42"/>
        <v>9653</v>
      </c>
      <c r="S226" s="61">
        <f t="shared" si="52"/>
        <v>2.8583029907674282E-2</v>
      </c>
      <c r="T226" s="51">
        <f t="shared" si="51"/>
        <v>3.6960043562039052E-2</v>
      </c>
      <c r="U226" s="80"/>
      <c r="V226" s="130"/>
    </row>
    <row r="227" spans="1:22" x14ac:dyDescent="0.25">
      <c r="A227" s="136">
        <v>44118</v>
      </c>
      <c r="B227" s="215">
        <v>14932</v>
      </c>
      <c r="C227" s="215">
        <f t="shared" si="48"/>
        <v>931967</v>
      </c>
      <c r="D227" s="215">
        <v>350</v>
      </c>
      <c r="E227" s="215">
        <f t="shared" si="47"/>
        <v>24921</v>
      </c>
      <c r="F227" s="215">
        <f t="shared" si="40"/>
        <v>8911</v>
      </c>
      <c r="G227" s="244">
        <v>751146</v>
      </c>
      <c r="H227" s="215">
        <v>4316</v>
      </c>
      <c r="I227" s="4">
        <v>23519</v>
      </c>
      <c r="J227" s="15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26">
        <f t="shared" si="42"/>
        <v>8911</v>
      </c>
      <c r="S227" s="61">
        <f t="shared" si="52"/>
        <v>2.7684413085311096E-2</v>
      </c>
      <c r="T227" s="51">
        <f t="shared" si="51"/>
        <v>3.6742222078063769E-2</v>
      </c>
      <c r="U227" s="80"/>
      <c r="V227" s="130"/>
    </row>
    <row r="228" spans="1:22" x14ac:dyDescent="0.25">
      <c r="A228" s="136">
        <v>44119</v>
      </c>
      <c r="B228" s="228">
        <v>17096</v>
      </c>
      <c r="C228" s="215">
        <f t="shared" si="48"/>
        <v>949063</v>
      </c>
      <c r="D228" s="215">
        <v>421</v>
      </c>
      <c r="E228" s="215">
        <f t="shared" si="47"/>
        <v>25342</v>
      </c>
      <c r="F228" s="215">
        <f t="shared" si="40"/>
        <v>13713</v>
      </c>
      <c r="G228" s="244">
        <v>764859</v>
      </c>
      <c r="H228" s="215">
        <v>4278</v>
      </c>
      <c r="I228" s="4">
        <v>27662</v>
      </c>
      <c r="J228" s="15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26">
        <f t="shared" si="42"/>
        <v>13713</v>
      </c>
      <c r="S228" s="61">
        <f t="shared" ref="S228:S245" si="55">H228/(C228-E228-G228)</f>
        <v>2.692903274540167E-2</v>
      </c>
      <c r="T228" s="51">
        <f t="shared" si="51"/>
        <v>3.6661916714286751E-2</v>
      </c>
      <c r="U228" s="80"/>
      <c r="V228" s="130"/>
    </row>
    <row r="229" spans="1:22" x14ac:dyDescent="0.25">
      <c r="A229" s="136">
        <v>44120</v>
      </c>
      <c r="B229" s="215">
        <v>16546</v>
      </c>
      <c r="C229" s="215">
        <f t="shared" si="48"/>
        <v>965609</v>
      </c>
      <c r="D229" s="215">
        <v>379</v>
      </c>
      <c r="E229" s="215">
        <f t="shared" si="47"/>
        <v>25721</v>
      </c>
      <c r="F229" s="215">
        <f t="shared" si="40"/>
        <v>13642</v>
      </c>
      <c r="G229" s="244">
        <v>778501</v>
      </c>
      <c r="H229" s="215">
        <v>4346</v>
      </c>
      <c r="I229" s="4">
        <v>27412</v>
      </c>
      <c r="J229" s="15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26">
        <f t="shared" si="42"/>
        <v>13642</v>
      </c>
      <c r="S229" s="61">
        <f t="shared" si="55"/>
        <v>2.6929058722201912E-2</v>
      </c>
      <c r="T229" s="51">
        <f t="shared" si="51"/>
        <v>3.6614357052972023E-2</v>
      </c>
      <c r="U229" s="80"/>
      <c r="V229" s="130"/>
    </row>
    <row r="230" spans="1:22" x14ac:dyDescent="0.25">
      <c r="A230" s="136">
        <v>44121</v>
      </c>
      <c r="B230" s="215">
        <v>13510</v>
      </c>
      <c r="C230" s="215">
        <f t="shared" si="48"/>
        <v>979119</v>
      </c>
      <c r="D230" s="215">
        <v>383</v>
      </c>
      <c r="E230" s="215">
        <f t="shared" si="47"/>
        <v>26104</v>
      </c>
      <c r="F230" s="215">
        <f t="shared" si="40"/>
        <v>12673</v>
      </c>
      <c r="G230" s="244">
        <v>791174</v>
      </c>
      <c r="H230" s="215">
        <v>4386</v>
      </c>
      <c r="I230" s="4">
        <v>20955</v>
      </c>
      <c r="J230" s="15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26">
        <f t="shared" si="42"/>
        <v>12673</v>
      </c>
      <c r="S230" s="61">
        <f t="shared" si="55"/>
        <v>2.7100672882644075E-2</v>
      </c>
      <c r="T230" s="51">
        <f t="shared" si="51"/>
        <v>3.6697712016307595E-2</v>
      </c>
      <c r="U230" s="80"/>
      <c r="V230" s="130"/>
    </row>
    <row r="231" spans="1:22" x14ac:dyDescent="0.25">
      <c r="A231" s="136">
        <v>44122</v>
      </c>
      <c r="B231" s="215">
        <v>10561</v>
      </c>
      <c r="C231" s="215">
        <f t="shared" ref="C231:C241" si="56">C230+B231</f>
        <v>989680</v>
      </c>
      <c r="D231" s="215">
        <v>161</v>
      </c>
      <c r="E231" s="215">
        <f t="shared" ref="E231:E239" si="57">E230+D231</f>
        <v>26265</v>
      </c>
      <c r="F231" s="215">
        <f t="shared" si="40"/>
        <v>12791</v>
      </c>
      <c r="G231" s="244">
        <v>803965</v>
      </c>
      <c r="H231" s="215">
        <v>4387</v>
      </c>
      <c r="I231" s="4">
        <v>13890</v>
      </c>
      <c r="J231" s="15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26">
        <f t="shared" si="42"/>
        <v>12791</v>
      </c>
      <c r="S231" s="61">
        <f t="shared" si="55"/>
        <v>2.751332706177485E-2</v>
      </c>
      <c r="T231" s="51">
        <f t="shared" si="51"/>
        <v>3.6321169578998024E-2</v>
      </c>
      <c r="U231" s="80"/>
      <c r="V231" s="130"/>
    </row>
    <row r="232" spans="1:22" x14ac:dyDescent="0.25">
      <c r="A232" s="136">
        <v>44123</v>
      </c>
      <c r="B232" s="215">
        <v>12982</v>
      </c>
      <c r="C232" s="215">
        <f t="shared" si="56"/>
        <v>1002662</v>
      </c>
      <c r="D232" s="215">
        <v>448</v>
      </c>
      <c r="E232" s="215">
        <f t="shared" si="57"/>
        <v>26713</v>
      </c>
      <c r="F232" s="215">
        <f t="shared" si="40"/>
        <v>12282</v>
      </c>
      <c r="G232" s="244">
        <v>816247</v>
      </c>
      <c r="H232" s="215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6">
        <f t="shared" si="42"/>
        <v>12282</v>
      </c>
      <c r="S232" s="61">
        <f t="shared" si="55"/>
        <v>2.7501221024157495E-2</v>
      </c>
      <c r="T232" s="51">
        <f t="shared" si="51"/>
        <v>3.6264829780792797E-2</v>
      </c>
      <c r="U232" s="80"/>
      <c r="V232" s="130"/>
    </row>
    <row r="233" spans="1:22" x14ac:dyDescent="0.25">
      <c r="A233" s="136">
        <v>44124</v>
      </c>
      <c r="B233" s="215">
        <v>16337</v>
      </c>
      <c r="C233" s="215">
        <f t="shared" si="56"/>
        <v>1018999</v>
      </c>
      <c r="D233" s="215">
        <v>382</v>
      </c>
      <c r="E233" s="215">
        <f t="shared" si="57"/>
        <v>27095</v>
      </c>
      <c r="F233" s="215">
        <f t="shared" si="40"/>
        <v>13400</v>
      </c>
      <c r="G233" s="244">
        <v>829647</v>
      </c>
      <c r="H233" s="215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26">
        <f t="shared" si="42"/>
        <v>13400</v>
      </c>
      <c r="S233" s="61">
        <f t="shared" si="55"/>
        <v>2.7431790307968225E-2</v>
      </c>
      <c r="T233" s="51">
        <f t="shared" ref="T233:T245" si="58">E233/C213</f>
        <v>3.6078513876812414E-2</v>
      </c>
      <c r="U233" s="80"/>
      <c r="V233" s="130"/>
    </row>
    <row r="234" spans="1:22" x14ac:dyDescent="0.25">
      <c r="A234" s="136">
        <v>44125</v>
      </c>
      <c r="B234" s="228">
        <v>18326</v>
      </c>
      <c r="C234" s="215">
        <f t="shared" si="56"/>
        <v>1037325</v>
      </c>
      <c r="D234" s="215">
        <v>423</v>
      </c>
      <c r="E234" s="215">
        <f t="shared" si="57"/>
        <v>27518</v>
      </c>
      <c r="F234" s="215">
        <f t="shared" si="40"/>
        <v>10873</v>
      </c>
      <c r="G234" s="244">
        <v>840520</v>
      </c>
      <c r="H234" s="215">
        <v>4573</v>
      </c>
      <c r="I234" s="15">
        <v>38340</v>
      </c>
      <c r="J234" s="15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26">
        <f t="shared" si="42"/>
        <v>10873</v>
      </c>
      <c r="S234" s="61">
        <f t="shared" si="55"/>
        <v>2.7013296945424044E-2</v>
      </c>
      <c r="T234" s="51">
        <f t="shared" si="58"/>
        <v>3.597114778784892E-2</v>
      </c>
      <c r="U234" s="80"/>
      <c r="V234" s="130"/>
    </row>
    <row r="235" spans="1:22" x14ac:dyDescent="0.25">
      <c r="A235" s="136">
        <v>44126</v>
      </c>
      <c r="B235" s="215">
        <v>16325</v>
      </c>
      <c r="C235" s="215">
        <f t="shared" si="56"/>
        <v>1053650</v>
      </c>
      <c r="D235" s="213">
        <v>437</v>
      </c>
      <c r="E235" s="213">
        <f t="shared" si="57"/>
        <v>27955</v>
      </c>
      <c r="F235" s="215">
        <f t="shared" si="40"/>
        <v>11334</v>
      </c>
      <c r="G235" s="238">
        <v>851854</v>
      </c>
      <c r="H235" s="213">
        <v>4611</v>
      </c>
      <c r="I235" s="176">
        <v>39196</v>
      </c>
      <c r="J235" s="176">
        <f t="shared" si="59"/>
        <v>2741416</v>
      </c>
      <c r="K235" s="176">
        <v>1832</v>
      </c>
      <c r="L235" s="176">
        <v>1332741</v>
      </c>
      <c r="M235" s="176">
        <f>L235+K235</f>
        <v>1334573</v>
      </c>
      <c r="N235" s="176">
        <v>8614</v>
      </c>
      <c r="O235" s="176">
        <v>205085</v>
      </c>
      <c r="P235" s="176">
        <v>714929</v>
      </c>
      <c r="Q235" s="176">
        <f>C235-N235-O235-P235</f>
        <v>125022</v>
      </c>
      <c r="R235" s="177">
        <f t="shared" si="42"/>
        <v>11334</v>
      </c>
      <c r="S235" s="61">
        <f t="shared" si="55"/>
        <v>2.6524237665452914E-2</v>
      </c>
      <c r="T235" s="51">
        <f t="shared" si="58"/>
        <v>3.5854039238722109E-2</v>
      </c>
      <c r="U235" s="80"/>
      <c r="V235" s="130"/>
    </row>
    <row r="236" spans="1:22" x14ac:dyDescent="0.25">
      <c r="A236" s="136">
        <v>44127</v>
      </c>
      <c r="B236" s="215">
        <v>15718</v>
      </c>
      <c r="C236" s="215">
        <f t="shared" si="56"/>
        <v>1069368</v>
      </c>
      <c r="D236" s="213">
        <v>382</v>
      </c>
      <c r="E236" s="213">
        <f t="shared" si="57"/>
        <v>28337</v>
      </c>
      <c r="F236" s="215">
        <f t="shared" si="40"/>
        <v>14841</v>
      </c>
      <c r="G236" s="238">
        <v>866695</v>
      </c>
      <c r="H236" s="213">
        <v>4696</v>
      </c>
      <c r="I236" s="176">
        <v>35671</v>
      </c>
      <c r="J236" s="176">
        <f t="shared" si="59"/>
        <v>2777087</v>
      </c>
      <c r="K236" s="176">
        <v>1839</v>
      </c>
      <c r="L236" s="176">
        <v>1348372</v>
      </c>
      <c r="M236" s="176">
        <f t="shared" ref="M236:M299" si="60">L236+K236</f>
        <v>1350211</v>
      </c>
      <c r="N236" s="176">
        <v>8671</v>
      </c>
      <c r="O236" s="178">
        <v>208116</v>
      </c>
      <c r="P236" s="178">
        <v>727467</v>
      </c>
      <c r="Q236" s="176">
        <f t="shared" ref="Q236:Q299" si="61">C236-N236-O236-P236</f>
        <v>125114</v>
      </c>
      <c r="R236" s="177">
        <f t="shared" si="42"/>
        <v>14841</v>
      </c>
      <c r="S236" s="61">
        <f t="shared" si="55"/>
        <v>2.6936490455212923E-2</v>
      </c>
      <c r="T236" s="51">
        <f t="shared" si="58"/>
        <v>3.5832517722156045E-2</v>
      </c>
      <c r="U236" s="80"/>
      <c r="V236" s="130"/>
    </row>
    <row r="237" spans="1:22" x14ac:dyDescent="0.25">
      <c r="A237" s="136">
        <v>44128</v>
      </c>
      <c r="B237" s="215">
        <v>11968</v>
      </c>
      <c r="C237" s="215">
        <f t="shared" si="56"/>
        <v>1081336</v>
      </c>
      <c r="D237" s="213">
        <v>274</v>
      </c>
      <c r="E237" s="213">
        <f t="shared" si="57"/>
        <v>28611</v>
      </c>
      <c r="F237" s="215">
        <f t="shared" si="40"/>
        <v>14418</v>
      </c>
      <c r="G237" s="238">
        <v>881113</v>
      </c>
      <c r="H237" s="213">
        <v>4850</v>
      </c>
      <c r="I237" s="176">
        <v>27027</v>
      </c>
      <c r="J237" s="176">
        <f t="shared" si="59"/>
        <v>2804114</v>
      </c>
      <c r="K237" s="176">
        <v>1868</v>
      </c>
      <c r="L237" s="176">
        <v>1359984</v>
      </c>
      <c r="M237" s="176">
        <f t="shared" si="60"/>
        <v>1361852</v>
      </c>
      <c r="N237" s="176">
        <v>8708</v>
      </c>
      <c r="O237" s="178">
        <v>210053</v>
      </c>
      <c r="P237" s="178">
        <v>735763</v>
      </c>
      <c r="Q237" s="176">
        <f t="shared" si="61"/>
        <v>126812</v>
      </c>
      <c r="R237" s="177">
        <f t="shared" si="42"/>
        <v>14418</v>
      </c>
      <c r="S237" s="61">
        <f t="shared" si="55"/>
        <v>2.8261426939841038E-2</v>
      </c>
      <c r="T237" s="51">
        <f t="shared" si="58"/>
        <v>3.5831561229627072E-2</v>
      </c>
      <c r="U237" s="80"/>
      <c r="V237" s="130"/>
    </row>
    <row r="238" spans="1:22" x14ac:dyDescent="0.25">
      <c r="A238" s="136">
        <v>44129</v>
      </c>
      <c r="B238" s="215">
        <v>9253</v>
      </c>
      <c r="C238" s="215">
        <f t="shared" si="56"/>
        <v>1090589</v>
      </c>
      <c r="D238" s="213">
        <v>283</v>
      </c>
      <c r="E238" s="213">
        <f t="shared" si="57"/>
        <v>28894</v>
      </c>
      <c r="F238" s="215">
        <f t="shared" si="40"/>
        <v>13706</v>
      </c>
      <c r="G238" s="238">
        <v>894819</v>
      </c>
      <c r="H238" s="213">
        <v>4863</v>
      </c>
      <c r="I238" s="176">
        <v>20303</v>
      </c>
      <c r="J238" s="176">
        <f t="shared" si="59"/>
        <v>2824417</v>
      </c>
      <c r="K238" s="176">
        <v>1904</v>
      </c>
      <c r="L238" s="176">
        <v>1367953</v>
      </c>
      <c r="M238" s="176">
        <f t="shared" si="60"/>
        <v>1369857</v>
      </c>
      <c r="N238" s="176">
        <v>8749</v>
      </c>
      <c r="O238" s="176">
        <v>211123</v>
      </c>
      <c r="P238" s="176">
        <v>741313</v>
      </c>
      <c r="Q238" s="176">
        <f t="shared" si="61"/>
        <v>129404</v>
      </c>
      <c r="R238" s="177">
        <f t="shared" si="42"/>
        <v>13706</v>
      </c>
      <c r="S238" s="61">
        <f t="shared" si="55"/>
        <v>2.9141398403605072E-2</v>
      </c>
      <c r="T238" s="51">
        <f t="shared" si="58"/>
        <v>3.5683587575086946E-2</v>
      </c>
      <c r="U238" s="80"/>
      <c r="V238" s="130"/>
    </row>
    <row r="239" spans="1:22" x14ac:dyDescent="0.25">
      <c r="A239" s="136">
        <v>44130</v>
      </c>
      <c r="B239" s="215">
        <v>11712</v>
      </c>
      <c r="C239" s="215">
        <f t="shared" si="56"/>
        <v>1102301</v>
      </c>
      <c r="D239" s="213">
        <v>405</v>
      </c>
      <c r="E239" s="213">
        <f t="shared" si="57"/>
        <v>29299</v>
      </c>
      <c r="F239" s="215">
        <f t="shared" si="40"/>
        <v>14767</v>
      </c>
      <c r="G239" s="238">
        <v>909586</v>
      </c>
      <c r="H239" s="213">
        <v>5038</v>
      </c>
      <c r="I239" s="176">
        <v>26448</v>
      </c>
      <c r="J239" s="176">
        <f t="shared" si="59"/>
        <v>2850865</v>
      </c>
      <c r="K239" s="176">
        <v>1956</v>
      </c>
      <c r="L239" s="176">
        <v>1378916</v>
      </c>
      <c r="M239" s="176">
        <f t="shared" si="60"/>
        <v>1380872</v>
      </c>
      <c r="N239" s="178">
        <v>8816</v>
      </c>
      <c r="O239" s="178">
        <v>213578</v>
      </c>
      <c r="P239" s="178">
        <v>753406</v>
      </c>
      <c r="Q239" s="176">
        <f t="shared" si="61"/>
        <v>126501</v>
      </c>
      <c r="R239" s="177">
        <f t="shared" si="42"/>
        <v>14767</v>
      </c>
      <c r="S239" s="61">
        <f t="shared" si="55"/>
        <v>3.0829294561120085E-2</v>
      </c>
      <c r="T239" s="51">
        <f t="shared" si="58"/>
        <v>3.5536855281223773E-2</v>
      </c>
      <c r="U239" s="80"/>
      <c r="V239" s="130"/>
    </row>
    <row r="240" spans="1:22" x14ac:dyDescent="0.25">
      <c r="A240" s="136">
        <v>44131</v>
      </c>
      <c r="B240" s="215">
        <v>14308</v>
      </c>
      <c r="C240" s="215">
        <f t="shared" si="56"/>
        <v>1116609</v>
      </c>
      <c r="D240" s="213">
        <v>425</v>
      </c>
      <c r="E240" s="213">
        <f>E239+D240</f>
        <v>29724</v>
      </c>
      <c r="F240" s="215">
        <f t="shared" si="40"/>
        <v>11758</v>
      </c>
      <c r="G240" s="238">
        <v>921344</v>
      </c>
      <c r="H240" s="213">
        <v>4952</v>
      </c>
      <c r="I240" s="176">
        <v>32847</v>
      </c>
      <c r="J240" s="176">
        <v>2882949</v>
      </c>
      <c r="K240" s="176">
        <v>2043</v>
      </c>
      <c r="L240" s="176">
        <v>1392805</v>
      </c>
      <c r="M240" s="176">
        <f t="shared" si="60"/>
        <v>1394848</v>
      </c>
      <c r="N240" s="176">
        <v>8868</v>
      </c>
      <c r="O240" s="176">
        <v>216480</v>
      </c>
      <c r="P240" s="176">
        <v>765831</v>
      </c>
      <c r="Q240" s="176">
        <f t="shared" si="61"/>
        <v>125430</v>
      </c>
      <c r="R240" s="177">
        <f t="shared" si="42"/>
        <v>11758</v>
      </c>
      <c r="S240" s="61">
        <f t="shared" si="55"/>
        <v>2.991403942225793E-2</v>
      </c>
      <c r="T240" s="51">
        <f t="shared" si="58"/>
        <v>3.5347211073651914E-2</v>
      </c>
      <c r="U240" s="80"/>
      <c r="V240" s="130"/>
    </row>
    <row r="241" spans="1:24" x14ac:dyDescent="0.25">
      <c r="A241" s="136">
        <v>44132</v>
      </c>
      <c r="B241" s="215">
        <v>13924</v>
      </c>
      <c r="C241" s="215">
        <f t="shared" si="56"/>
        <v>1130533</v>
      </c>
      <c r="D241" s="213">
        <v>345</v>
      </c>
      <c r="E241" s="213">
        <f t="shared" ref="E241:E256" si="62">E240+D241</f>
        <v>30069</v>
      </c>
      <c r="F241" s="215">
        <f t="shared" si="40"/>
        <v>9803</v>
      </c>
      <c r="G241" s="238">
        <v>931147</v>
      </c>
      <c r="H241" s="213">
        <v>5037</v>
      </c>
      <c r="I241" s="176">
        <v>32827</v>
      </c>
      <c r="J241" s="176">
        <f t="shared" ref="J241:J246" si="63">J240+I241</f>
        <v>2915776</v>
      </c>
      <c r="K241" s="176">
        <v>2109</v>
      </c>
      <c r="L241" s="176">
        <v>1406416</v>
      </c>
      <c r="M241" s="176">
        <f t="shared" si="60"/>
        <v>1408525</v>
      </c>
      <c r="N241" s="178">
        <v>8959</v>
      </c>
      <c r="O241" s="178">
        <v>219233</v>
      </c>
      <c r="P241" s="178">
        <v>777424</v>
      </c>
      <c r="Q241" s="176">
        <f t="shared" si="61"/>
        <v>124917</v>
      </c>
      <c r="R241" s="177">
        <f t="shared" si="42"/>
        <v>9803</v>
      </c>
      <c r="S241" s="61">
        <f t="shared" si="55"/>
        <v>2.97489324757703E-2</v>
      </c>
      <c r="T241" s="51">
        <f t="shared" si="58"/>
        <v>3.5112200464986469E-2</v>
      </c>
      <c r="U241" s="80"/>
      <c r="V241" s="130"/>
      <c r="W241" s="80"/>
      <c r="X241" s="183"/>
    </row>
    <row r="242" spans="1:24" x14ac:dyDescent="0.25">
      <c r="A242" s="136">
        <v>44133</v>
      </c>
      <c r="B242" s="215">
        <v>13267</v>
      </c>
      <c r="C242" s="215">
        <f>C241+B242</f>
        <v>1143800</v>
      </c>
      <c r="D242" s="213">
        <v>372</v>
      </c>
      <c r="E242" s="213">
        <f t="shared" si="62"/>
        <v>30441</v>
      </c>
      <c r="F242" s="215">
        <f t="shared" si="40"/>
        <v>14987</v>
      </c>
      <c r="G242" s="238">
        <v>946134</v>
      </c>
      <c r="H242" s="213">
        <v>4981</v>
      </c>
      <c r="I242" s="176">
        <v>31568</v>
      </c>
      <c r="J242" s="176">
        <f t="shared" si="63"/>
        <v>2947344</v>
      </c>
      <c r="K242" s="176">
        <v>2160</v>
      </c>
      <c r="L242" s="176">
        <v>1420288</v>
      </c>
      <c r="M242" s="176">
        <f t="shared" si="60"/>
        <v>1422448</v>
      </c>
      <c r="N242" s="176">
        <v>9010</v>
      </c>
      <c r="O242" s="176">
        <v>221851</v>
      </c>
      <c r="P242" s="176">
        <v>788337</v>
      </c>
      <c r="Q242" s="176">
        <f t="shared" si="61"/>
        <v>124602</v>
      </c>
      <c r="R242" s="177">
        <f t="shared" si="42"/>
        <v>14987</v>
      </c>
      <c r="S242" s="61">
        <f t="shared" si="55"/>
        <v>2.9786216175811033E-2</v>
      </c>
      <c r="T242" s="51">
        <f t="shared" si="58"/>
        <v>3.4930714610289765E-2</v>
      </c>
      <c r="U242" s="80"/>
      <c r="V242" s="130"/>
      <c r="W242" s="80"/>
      <c r="X242" s="183"/>
    </row>
    <row r="243" spans="1:24" x14ac:dyDescent="0.25">
      <c r="A243" s="136">
        <v>44134</v>
      </c>
      <c r="B243" s="215">
        <v>13379</v>
      </c>
      <c r="C243" s="215">
        <f>C242+B243</f>
        <v>1157179</v>
      </c>
      <c r="D243" s="213">
        <v>349</v>
      </c>
      <c r="E243" s="213">
        <f t="shared" si="62"/>
        <v>30790</v>
      </c>
      <c r="F243" s="215">
        <f t="shared" si="40"/>
        <v>14967</v>
      </c>
      <c r="G243" s="238">
        <v>961101</v>
      </c>
      <c r="H243" s="213">
        <v>4981</v>
      </c>
      <c r="I243" s="176">
        <v>32761</v>
      </c>
      <c r="J243" s="176">
        <f t="shared" si="63"/>
        <v>2980105</v>
      </c>
      <c r="K243" s="176">
        <v>2198</v>
      </c>
      <c r="L243" s="176">
        <v>1435121</v>
      </c>
      <c r="M243" s="176">
        <f t="shared" si="60"/>
        <v>1437319</v>
      </c>
      <c r="N243" s="176">
        <v>9073</v>
      </c>
      <c r="O243" s="176">
        <v>224367</v>
      </c>
      <c r="P243" s="176">
        <v>799735</v>
      </c>
      <c r="Q243" s="176">
        <f t="shared" si="61"/>
        <v>124004</v>
      </c>
      <c r="R243" s="177">
        <f t="shared" si="42"/>
        <v>14967</v>
      </c>
      <c r="S243" s="61">
        <f t="shared" si="55"/>
        <v>3.0135279028120614E-2</v>
      </c>
      <c r="T243" s="51">
        <f t="shared" si="58"/>
        <v>3.4834966658445356E-2</v>
      </c>
      <c r="U243" s="80"/>
      <c r="V243" s="130"/>
      <c r="W243" s="80"/>
      <c r="X243" s="183"/>
    </row>
    <row r="244" spans="1:24" x14ac:dyDescent="0.25">
      <c r="A244" s="187">
        <v>44135</v>
      </c>
      <c r="B244" s="215">
        <v>9745</v>
      </c>
      <c r="C244" s="215">
        <f t="shared" ref="C244:C256" si="64">C243+B244</f>
        <v>1166924</v>
      </c>
      <c r="D244" s="213">
        <v>210</v>
      </c>
      <c r="E244" s="213">
        <f t="shared" si="62"/>
        <v>31000</v>
      </c>
      <c r="F244" s="215">
        <f t="shared" si="40"/>
        <v>12838</v>
      </c>
      <c r="G244" s="238">
        <v>973939</v>
      </c>
      <c r="H244" s="213">
        <v>4969</v>
      </c>
      <c r="I244" s="176">
        <v>26699</v>
      </c>
      <c r="J244" s="176">
        <f t="shared" si="63"/>
        <v>3006804</v>
      </c>
      <c r="K244" s="178">
        <v>2357</v>
      </c>
      <c r="L244" s="179">
        <v>1447945</v>
      </c>
      <c r="M244" s="176">
        <f t="shared" si="60"/>
        <v>1450302</v>
      </c>
      <c r="N244" s="178">
        <v>9103</v>
      </c>
      <c r="O244" s="178">
        <v>225845</v>
      </c>
      <c r="P244" s="178">
        <v>808139</v>
      </c>
      <c r="Q244" s="176">
        <f t="shared" si="61"/>
        <v>123837</v>
      </c>
      <c r="R244" s="177">
        <f t="shared" si="42"/>
        <v>12838</v>
      </c>
      <c r="S244" s="61">
        <f t="shared" si="55"/>
        <v>3.0675679846899406E-2</v>
      </c>
      <c r="T244" s="51">
        <f t="shared" si="58"/>
        <v>3.4667626922655403E-2</v>
      </c>
      <c r="U244" s="80"/>
      <c r="V244" s="130"/>
      <c r="W244" s="80"/>
      <c r="X244" s="183"/>
    </row>
    <row r="245" spans="1:24" x14ac:dyDescent="0.25">
      <c r="A245" s="187">
        <v>44136</v>
      </c>
      <c r="B245" s="215">
        <v>6609</v>
      </c>
      <c r="C245" s="215">
        <f t="shared" si="64"/>
        <v>1173533</v>
      </c>
      <c r="D245" s="213">
        <v>135</v>
      </c>
      <c r="E245" s="213">
        <f t="shared" si="62"/>
        <v>31135</v>
      </c>
      <c r="F245" s="215">
        <f t="shared" si="40"/>
        <v>11377</v>
      </c>
      <c r="G245" s="238">
        <v>985316</v>
      </c>
      <c r="H245" s="213">
        <v>5119</v>
      </c>
      <c r="I245" s="176">
        <v>15645</v>
      </c>
      <c r="J245" s="176">
        <f t="shared" si="63"/>
        <v>3022449</v>
      </c>
      <c r="K245" s="178">
        <v>2393</v>
      </c>
      <c r="L245" s="178">
        <v>1455146</v>
      </c>
      <c r="M245" s="176">
        <f t="shared" si="60"/>
        <v>1457539</v>
      </c>
      <c r="N245" s="178">
        <v>9123</v>
      </c>
      <c r="O245" s="178">
        <v>226864</v>
      </c>
      <c r="P245" s="178">
        <v>813376</v>
      </c>
      <c r="Q245" s="176">
        <f t="shared" si="61"/>
        <v>124170</v>
      </c>
      <c r="R245" s="177">
        <f t="shared" si="42"/>
        <v>11377</v>
      </c>
      <c r="S245" s="61">
        <f t="shared" si="55"/>
        <v>3.2588075018143391E-2</v>
      </c>
      <c r="T245" s="51">
        <f t="shared" si="58"/>
        <v>3.4451661447556237E-2</v>
      </c>
      <c r="U245" s="80"/>
      <c r="V245" s="130"/>
      <c r="W245" s="80"/>
      <c r="X245" s="183"/>
    </row>
    <row r="246" spans="1:24" x14ac:dyDescent="0.25">
      <c r="A246" s="136">
        <v>44137</v>
      </c>
      <c r="B246" s="215">
        <v>9598</v>
      </c>
      <c r="C246" s="215">
        <f t="shared" si="64"/>
        <v>1183131</v>
      </c>
      <c r="D246" s="213">
        <v>482</v>
      </c>
      <c r="E246" s="213">
        <f t="shared" si="62"/>
        <v>31617</v>
      </c>
      <c r="F246" s="215">
        <f t="shared" si="40"/>
        <v>12700</v>
      </c>
      <c r="G246" s="238">
        <v>998016</v>
      </c>
      <c r="H246" s="213">
        <v>4992</v>
      </c>
      <c r="I246" s="176">
        <v>249864</v>
      </c>
      <c r="J246" s="176">
        <f t="shared" si="63"/>
        <v>3272313</v>
      </c>
      <c r="K246" s="178">
        <v>2514</v>
      </c>
      <c r="L246" s="178">
        <v>1467420</v>
      </c>
      <c r="M246" s="176">
        <f t="shared" si="60"/>
        <v>1469934</v>
      </c>
      <c r="N246" s="178">
        <v>9159</v>
      </c>
      <c r="O246" s="178">
        <v>229301</v>
      </c>
      <c r="P246" s="178">
        <v>822808</v>
      </c>
      <c r="Q246" s="176">
        <f t="shared" si="61"/>
        <v>121863</v>
      </c>
      <c r="R246" s="177">
        <f t="shared" si="42"/>
        <v>12700</v>
      </c>
      <c r="S246" s="8">
        <f t="shared" ref="S246:S252" si="65">H246-H245</f>
        <v>-127</v>
      </c>
      <c r="T246" s="4"/>
      <c r="U246" s="80"/>
      <c r="V246" s="130"/>
      <c r="W246" s="80"/>
      <c r="X246" s="183"/>
    </row>
    <row r="247" spans="1:24" x14ac:dyDescent="0.25">
      <c r="A247" s="136">
        <v>44138</v>
      </c>
      <c r="B247" s="215">
        <v>12145</v>
      </c>
      <c r="C247" s="215">
        <f t="shared" si="64"/>
        <v>1195276</v>
      </c>
      <c r="D247" s="213">
        <v>430</v>
      </c>
      <c r="E247" s="213">
        <f t="shared" si="62"/>
        <v>32047</v>
      </c>
      <c r="F247" s="215">
        <f t="shared" si="40"/>
        <v>11262</v>
      </c>
      <c r="G247" s="238">
        <v>1009278</v>
      </c>
      <c r="H247" s="213">
        <v>4854</v>
      </c>
      <c r="I247" s="176">
        <v>30999</v>
      </c>
      <c r="J247" s="176">
        <f t="shared" ref="J247:J256" si="66">J246+I247</f>
        <v>3303312</v>
      </c>
      <c r="K247" s="178">
        <v>2583</v>
      </c>
      <c r="L247" s="178">
        <v>1482833</v>
      </c>
      <c r="M247" s="176">
        <f t="shared" si="60"/>
        <v>1485416</v>
      </c>
      <c r="N247" s="178">
        <v>9211</v>
      </c>
      <c r="O247" s="178">
        <v>232229</v>
      </c>
      <c r="P247" s="178">
        <v>832741</v>
      </c>
      <c r="Q247" s="176">
        <f t="shared" si="61"/>
        <v>121095</v>
      </c>
      <c r="R247" s="177">
        <f t="shared" si="42"/>
        <v>11262</v>
      </c>
      <c r="S247" s="8">
        <f t="shared" si="65"/>
        <v>-138</v>
      </c>
      <c r="T247" s="4"/>
      <c r="U247" s="80"/>
      <c r="V247" s="130"/>
      <c r="W247" s="80"/>
      <c r="X247" s="183"/>
    </row>
    <row r="248" spans="1:24" x14ac:dyDescent="0.25">
      <c r="A248" s="136">
        <v>44139</v>
      </c>
      <c r="B248" s="215">
        <v>10652</v>
      </c>
      <c r="C248" s="215">
        <f t="shared" si="64"/>
        <v>1205928</v>
      </c>
      <c r="D248" s="213">
        <v>465</v>
      </c>
      <c r="E248" s="213">
        <f t="shared" si="62"/>
        <v>32512</v>
      </c>
      <c r="F248" s="215">
        <f t="shared" si="40"/>
        <v>8369</v>
      </c>
      <c r="G248" s="238">
        <v>1017647</v>
      </c>
      <c r="H248" s="213">
        <v>4816</v>
      </c>
      <c r="I248" s="176">
        <v>36435</v>
      </c>
      <c r="J248" s="176">
        <f t="shared" si="66"/>
        <v>3339747</v>
      </c>
      <c r="K248" s="178">
        <v>2640</v>
      </c>
      <c r="L248" s="178">
        <v>1503103</v>
      </c>
      <c r="M248" s="176">
        <f t="shared" si="60"/>
        <v>1505743</v>
      </c>
      <c r="N248" s="178">
        <v>9251</v>
      </c>
      <c r="O248" s="178">
        <v>234718</v>
      </c>
      <c r="P248" s="178">
        <v>842950</v>
      </c>
      <c r="Q248" s="176">
        <f t="shared" si="61"/>
        <v>119009</v>
      </c>
      <c r="R248" s="177">
        <f t="shared" si="42"/>
        <v>8369</v>
      </c>
      <c r="S248" s="67">
        <f t="shared" si="65"/>
        <v>-38</v>
      </c>
      <c r="T248" s="4"/>
      <c r="U248" s="80"/>
      <c r="V248" s="130"/>
      <c r="W248" s="80"/>
      <c r="X248" s="183"/>
    </row>
    <row r="249" spans="1:24" x14ac:dyDescent="0.25">
      <c r="A249" s="136">
        <v>44140</v>
      </c>
      <c r="B249" s="215">
        <v>11100</v>
      </c>
      <c r="C249" s="215">
        <f t="shared" si="64"/>
        <v>1217028</v>
      </c>
      <c r="D249" s="213">
        <v>247</v>
      </c>
      <c r="E249" s="213">
        <f t="shared" si="62"/>
        <v>32759</v>
      </c>
      <c r="F249" s="215">
        <f t="shared" si="40"/>
        <v>12490</v>
      </c>
      <c r="G249" s="238">
        <v>1030137</v>
      </c>
      <c r="H249" s="213">
        <v>4713</v>
      </c>
      <c r="I249" s="176">
        <v>28900</v>
      </c>
      <c r="J249" s="176">
        <f t="shared" si="66"/>
        <v>3368647</v>
      </c>
      <c r="K249" s="178">
        <v>2667</v>
      </c>
      <c r="L249" s="178">
        <v>1516132</v>
      </c>
      <c r="M249" s="176">
        <f t="shared" si="60"/>
        <v>1518799</v>
      </c>
      <c r="N249" s="178">
        <v>9294</v>
      </c>
      <c r="O249" s="178">
        <v>237018</v>
      </c>
      <c r="P249" s="178">
        <v>851916</v>
      </c>
      <c r="Q249" s="176">
        <f t="shared" si="61"/>
        <v>118800</v>
      </c>
      <c r="R249" s="177">
        <f t="shared" ref="R249:R255" si="67">G249-G248</f>
        <v>12490</v>
      </c>
      <c r="S249" s="67">
        <f t="shared" si="65"/>
        <v>-103</v>
      </c>
      <c r="T249" s="4"/>
      <c r="U249" s="80"/>
      <c r="V249" s="130"/>
      <c r="W249" s="80"/>
      <c r="X249" s="183"/>
    </row>
    <row r="250" spans="1:24" x14ac:dyDescent="0.25">
      <c r="A250" s="136">
        <v>44141</v>
      </c>
      <c r="B250" s="215">
        <v>11786</v>
      </c>
      <c r="C250" s="215">
        <f t="shared" si="64"/>
        <v>1228814</v>
      </c>
      <c r="D250" s="213">
        <v>370</v>
      </c>
      <c r="E250" s="213">
        <f t="shared" si="62"/>
        <v>33129</v>
      </c>
      <c r="F250" s="215">
        <f t="shared" si="40"/>
        <v>12100</v>
      </c>
      <c r="G250" s="238">
        <v>1042237</v>
      </c>
      <c r="H250" s="213">
        <v>4666</v>
      </c>
      <c r="I250" s="176">
        <v>34727</v>
      </c>
      <c r="J250" s="176">
        <f t="shared" si="66"/>
        <v>3403374</v>
      </c>
      <c r="K250" s="178">
        <v>2702</v>
      </c>
      <c r="L250" s="178">
        <v>1534460</v>
      </c>
      <c r="M250" s="176">
        <f t="shared" si="60"/>
        <v>1537162</v>
      </c>
      <c r="N250" s="178">
        <v>9349</v>
      </c>
      <c r="O250" s="178">
        <v>239488</v>
      </c>
      <c r="P250" s="178">
        <v>861070</v>
      </c>
      <c r="Q250" s="176">
        <f t="shared" si="61"/>
        <v>118907</v>
      </c>
      <c r="R250" s="177">
        <f t="shared" si="67"/>
        <v>12100</v>
      </c>
      <c r="S250" s="67">
        <f t="shared" si="65"/>
        <v>-47</v>
      </c>
      <c r="T250" s="4"/>
      <c r="U250" s="80"/>
      <c r="V250" s="130"/>
      <c r="W250" s="80"/>
      <c r="X250" s="183"/>
    </row>
    <row r="251" spans="1:24" x14ac:dyDescent="0.25">
      <c r="A251" s="187">
        <v>44142</v>
      </c>
      <c r="B251" s="215">
        <v>8037</v>
      </c>
      <c r="C251" s="215">
        <f t="shared" si="64"/>
        <v>1236851</v>
      </c>
      <c r="D251" s="213">
        <v>212</v>
      </c>
      <c r="E251" s="213">
        <f t="shared" si="62"/>
        <v>33341</v>
      </c>
      <c r="F251" s="215">
        <f t="shared" si="40"/>
        <v>11076</v>
      </c>
      <c r="G251" s="238">
        <v>1053313</v>
      </c>
      <c r="H251" s="213">
        <v>4593</v>
      </c>
      <c r="I251" s="176">
        <v>37062</v>
      </c>
      <c r="J251" s="176">
        <f t="shared" si="66"/>
        <v>3440436</v>
      </c>
      <c r="K251" s="178">
        <v>2727</v>
      </c>
      <c r="L251" s="178">
        <v>1559126</v>
      </c>
      <c r="M251" s="176">
        <f t="shared" si="60"/>
        <v>1561853</v>
      </c>
      <c r="N251" s="178">
        <v>9387</v>
      </c>
      <c r="O251" s="178">
        <v>240865</v>
      </c>
      <c r="P251" s="178">
        <v>866690</v>
      </c>
      <c r="Q251" s="176">
        <f t="shared" si="61"/>
        <v>119909</v>
      </c>
      <c r="R251" s="177">
        <f t="shared" si="67"/>
        <v>11076</v>
      </c>
      <c r="S251" s="67">
        <f t="shared" si="65"/>
        <v>-73</v>
      </c>
      <c r="T251" s="4"/>
      <c r="U251" s="80"/>
      <c r="V251" s="130"/>
      <c r="W251" s="80"/>
      <c r="X251" s="183"/>
    </row>
    <row r="252" spans="1:24" x14ac:dyDescent="0.25">
      <c r="A252" s="187">
        <v>44143</v>
      </c>
      <c r="B252" s="215">
        <v>5331</v>
      </c>
      <c r="C252" s="215">
        <f t="shared" si="64"/>
        <v>1242182</v>
      </c>
      <c r="D252" s="213">
        <v>211</v>
      </c>
      <c r="E252" s="213">
        <f t="shared" si="62"/>
        <v>33552</v>
      </c>
      <c r="F252" s="215">
        <f t="shared" si="40"/>
        <v>9598</v>
      </c>
      <c r="G252" s="238">
        <v>1062911</v>
      </c>
      <c r="H252" s="213">
        <v>4608</v>
      </c>
      <c r="I252" s="176">
        <v>14025</v>
      </c>
      <c r="J252" s="176">
        <f t="shared" si="66"/>
        <v>3454461</v>
      </c>
      <c r="K252" s="178">
        <v>2760</v>
      </c>
      <c r="L252" s="178">
        <v>1566231</v>
      </c>
      <c r="M252" s="176">
        <f t="shared" si="60"/>
        <v>1568991</v>
      </c>
      <c r="N252" s="178">
        <v>9403</v>
      </c>
      <c r="O252" s="178">
        <v>241673</v>
      </c>
      <c r="P252" s="178">
        <v>871132</v>
      </c>
      <c r="Q252" s="176">
        <f t="shared" si="61"/>
        <v>119974</v>
      </c>
      <c r="R252" s="177">
        <f t="shared" si="67"/>
        <v>9598</v>
      </c>
      <c r="S252" s="67">
        <f t="shared" si="65"/>
        <v>15</v>
      </c>
      <c r="T252" s="4"/>
      <c r="U252" s="80"/>
      <c r="V252" s="130"/>
      <c r="W252" s="80"/>
      <c r="X252" s="183"/>
    </row>
    <row r="253" spans="1:24" x14ac:dyDescent="0.25">
      <c r="A253" s="136">
        <v>44144</v>
      </c>
      <c r="B253" s="215">
        <v>8317</v>
      </c>
      <c r="C253" s="215">
        <f t="shared" si="64"/>
        <v>1250499</v>
      </c>
      <c r="D253" s="213">
        <v>348</v>
      </c>
      <c r="E253" s="213">
        <f t="shared" si="62"/>
        <v>33900</v>
      </c>
      <c r="F253" s="215">
        <f t="shared" si="40"/>
        <v>10666</v>
      </c>
      <c r="G253" s="238">
        <v>1073577</v>
      </c>
      <c r="H253" s="213">
        <v>4577</v>
      </c>
      <c r="I253" s="176">
        <v>29570</v>
      </c>
      <c r="J253" s="176">
        <f t="shared" si="66"/>
        <v>3484031</v>
      </c>
      <c r="K253" s="178">
        <v>2798</v>
      </c>
      <c r="L253" s="178">
        <v>1581460</v>
      </c>
      <c r="M253" s="176">
        <f t="shared" si="60"/>
        <v>1584258</v>
      </c>
      <c r="N253" s="178">
        <v>9444</v>
      </c>
      <c r="O253" s="178">
        <v>243982</v>
      </c>
      <c r="P253" s="178">
        <v>878724</v>
      </c>
      <c r="Q253" s="176">
        <f t="shared" si="61"/>
        <v>118349</v>
      </c>
      <c r="R253" s="177">
        <f t="shared" si="67"/>
        <v>10666</v>
      </c>
      <c r="S253" s="67">
        <f t="shared" ref="S253:S261" si="68">H253-H252</f>
        <v>-31</v>
      </c>
      <c r="T253" s="4"/>
      <c r="U253" s="80"/>
      <c r="V253" s="130"/>
      <c r="W253" s="80"/>
      <c r="X253" s="183"/>
    </row>
    <row r="254" spans="1:24" x14ac:dyDescent="0.25">
      <c r="A254" s="136">
        <v>44145</v>
      </c>
      <c r="B254" s="215">
        <v>11977</v>
      </c>
      <c r="C254" s="215">
        <f t="shared" si="64"/>
        <v>1262476</v>
      </c>
      <c r="D254" s="215">
        <v>279</v>
      </c>
      <c r="E254" s="213">
        <f t="shared" si="62"/>
        <v>34179</v>
      </c>
      <c r="F254" s="215">
        <f t="shared" si="40"/>
        <v>8320</v>
      </c>
      <c r="G254" s="238">
        <v>1081897</v>
      </c>
      <c r="H254" s="215">
        <v>4494</v>
      </c>
      <c r="I254" s="4">
        <v>31535</v>
      </c>
      <c r="J254" s="176">
        <f t="shared" si="66"/>
        <v>3515566</v>
      </c>
      <c r="K254" s="7">
        <v>2879</v>
      </c>
      <c r="L254" s="7">
        <v>1599337</v>
      </c>
      <c r="M254" s="181">
        <f t="shared" si="60"/>
        <v>1602216</v>
      </c>
      <c r="N254" s="38">
        <v>9481</v>
      </c>
      <c r="O254" s="38">
        <v>246898</v>
      </c>
      <c r="P254" s="38">
        <v>885833</v>
      </c>
      <c r="Q254" s="181">
        <f t="shared" si="61"/>
        <v>120264</v>
      </c>
      <c r="R254" s="182">
        <f t="shared" si="67"/>
        <v>8320</v>
      </c>
      <c r="S254" s="119">
        <f t="shared" si="68"/>
        <v>-83</v>
      </c>
      <c r="T254" s="4"/>
      <c r="U254" s="80"/>
      <c r="V254" s="130"/>
      <c r="W254" s="80"/>
      <c r="X254" s="183"/>
    </row>
    <row r="255" spans="1:24" x14ac:dyDescent="0.25">
      <c r="A255" s="136">
        <v>44146</v>
      </c>
      <c r="B255" s="215">
        <v>10880</v>
      </c>
      <c r="C255" s="215">
        <f t="shared" si="64"/>
        <v>1273356</v>
      </c>
      <c r="D255" s="215">
        <v>348</v>
      </c>
      <c r="E255" s="213">
        <f t="shared" si="62"/>
        <v>34527</v>
      </c>
      <c r="F255" s="215">
        <f t="shared" si="40"/>
        <v>7632</v>
      </c>
      <c r="G255" s="244">
        <v>1089529</v>
      </c>
      <c r="H255" s="215">
        <v>4418</v>
      </c>
      <c r="I255" s="4">
        <v>56473</v>
      </c>
      <c r="J255" s="176">
        <f t="shared" si="66"/>
        <v>3572039</v>
      </c>
      <c r="K255" s="7">
        <v>2939</v>
      </c>
      <c r="L255" s="7">
        <v>1635003</v>
      </c>
      <c r="M255" s="176">
        <f t="shared" si="60"/>
        <v>1637942</v>
      </c>
      <c r="N255" s="4">
        <v>9521</v>
      </c>
      <c r="O255" s="4">
        <v>249148</v>
      </c>
      <c r="P255" s="4">
        <v>892532</v>
      </c>
      <c r="Q255" s="176">
        <f t="shared" si="61"/>
        <v>122155</v>
      </c>
      <c r="R255" s="177">
        <f t="shared" si="67"/>
        <v>7632</v>
      </c>
      <c r="S255" s="67">
        <f t="shared" si="68"/>
        <v>-76</v>
      </c>
      <c r="T255" s="4"/>
      <c r="U255" s="80"/>
      <c r="V255" s="130"/>
      <c r="W255" s="80"/>
      <c r="X255" s="183"/>
    </row>
    <row r="256" spans="1:24" x14ac:dyDescent="0.25">
      <c r="A256" s="136">
        <v>44147</v>
      </c>
      <c r="B256" s="215">
        <v>11163</v>
      </c>
      <c r="C256" s="215">
        <f t="shared" si="64"/>
        <v>1284519</v>
      </c>
      <c r="D256" s="215">
        <v>249</v>
      </c>
      <c r="E256" s="213">
        <f t="shared" si="62"/>
        <v>34776</v>
      </c>
      <c r="F256" s="215">
        <f t="shared" si="40"/>
        <v>10651</v>
      </c>
      <c r="G256" s="244">
        <v>1100180</v>
      </c>
      <c r="H256" s="215">
        <v>4397</v>
      </c>
      <c r="I256" s="4">
        <v>31520</v>
      </c>
      <c r="J256" s="176">
        <f t="shared" si="66"/>
        <v>3603559</v>
      </c>
      <c r="K256" s="7">
        <v>2991</v>
      </c>
      <c r="L256" s="7">
        <v>1655824</v>
      </c>
      <c r="M256" s="176">
        <f t="shared" si="60"/>
        <v>1658815</v>
      </c>
      <c r="N256" s="4">
        <v>9553</v>
      </c>
      <c r="O256" s="4">
        <v>251515</v>
      </c>
      <c r="P256" s="4">
        <v>901700</v>
      </c>
      <c r="Q256" s="176">
        <f t="shared" si="61"/>
        <v>121751</v>
      </c>
      <c r="R256" s="177">
        <f t="shared" ref="R256:R261" si="69">G256-G255</f>
        <v>10651</v>
      </c>
      <c r="S256" s="67">
        <f t="shared" si="68"/>
        <v>-21</v>
      </c>
      <c r="T256" s="4"/>
      <c r="U256" s="80"/>
      <c r="V256" s="130"/>
      <c r="W256" s="80"/>
      <c r="X256" s="183"/>
    </row>
    <row r="257" spans="1:24" x14ac:dyDescent="0.25">
      <c r="A257" s="136">
        <v>44148</v>
      </c>
      <c r="B257" s="215">
        <v>11859</v>
      </c>
      <c r="C257" s="215">
        <f t="shared" ref="C257:C282" si="70">C256+B257</f>
        <v>1296378</v>
      </c>
      <c r="D257" s="215">
        <v>264</v>
      </c>
      <c r="E257" s="215">
        <f t="shared" ref="E257:E282" si="71">E256+D257</f>
        <v>35040</v>
      </c>
      <c r="F257" s="215">
        <f t="shared" si="40"/>
        <v>10297</v>
      </c>
      <c r="G257" s="244">
        <v>1110477</v>
      </c>
      <c r="H257" s="215">
        <v>4381</v>
      </c>
      <c r="I257" s="4">
        <v>31738</v>
      </c>
      <c r="J257" s="15">
        <f t="shared" ref="J257:J264" si="72">J256+I257</f>
        <v>3635297</v>
      </c>
      <c r="K257" s="180">
        <v>3104</v>
      </c>
      <c r="L257" s="180">
        <v>1671421</v>
      </c>
      <c r="M257" s="176">
        <f t="shared" si="60"/>
        <v>1674525</v>
      </c>
      <c r="N257" s="8">
        <v>9613</v>
      </c>
      <c r="O257" s="8">
        <v>253981</v>
      </c>
      <c r="P257" s="8">
        <v>910204</v>
      </c>
      <c r="Q257" s="176">
        <f t="shared" si="61"/>
        <v>122580</v>
      </c>
      <c r="R257" s="177">
        <f t="shared" si="69"/>
        <v>10297</v>
      </c>
      <c r="S257" s="67">
        <f t="shared" si="68"/>
        <v>-16</v>
      </c>
      <c r="T257" s="4"/>
      <c r="U257" s="80"/>
      <c r="V257" s="130"/>
      <c r="W257" s="80"/>
      <c r="X257" s="183"/>
    </row>
    <row r="258" spans="1:24" x14ac:dyDescent="0.25">
      <c r="A258" s="187">
        <v>44149</v>
      </c>
      <c r="B258" s="215">
        <v>8468</v>
      </c>
      <c r="C258" s="215">
        <f t="shared" si="70"/>
        <v>1304846</v>
      </c>
      <c r="D258" s="215">
        <v>262</v>
      </c>
      <c r="E258" s="215">
        <f t="shared" si="71"/>
        <v>35302</v>
      </c>
      <c r="F258" s="215">
        <f t="shared" si="40"/>
        <v>8889</v>
      </c>
      <c r="G258" s="244">
        <v>1119366</v>
      </c>
      <c r="H258" s="215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6">
        <f t="shared" si="60"/>
        <v>1687017</v>
      </c>
      <c r="N258" s="8">
        <v>9646</v>
      </c>
      <c r="O258" s="8">
        <v>255493</v>
      </c>
      <c r="P258" s="8">
        <v>915339</v>
      </c>
      <c r="Q258" s="176">
        <f t="shared" si="61"/>
        <v>124368</v>
      </c>
      <c r="R258" s="177">
        <f t="shared" si="69"/>
        <v>8889</v>
      </c>
      <c r="S258" s="67">
        <f t="shared" si="68"/>
        <v>-35</v>
      </c>
      <c r="T258" s="4"/>
      <c r="U258" s="80"/>
      <c r="V258" s="130"/>
      <c r="W258" s="80"/>
      <c r="X258" s="183"/>
    </row>
    <row r="259" spans="1:24" x14ac:dyDescent="0.25">
      <c r="A259" s="187">
        <v>44150</v>
      </c>
      <c r="B259" s="215">
        <v>5645</v>
      </c>
      <c r="C259" s="215">
        <f t="shared" si="70"/>
        <v>1310491</v>
      </c>
      <c r="D259" s="215">
        <v>128</v>
      </c>
      <c r="E259" s="215">
        <f t="shared" si="71"/>
        <v>35430</v>
      </c>
      <c r="F259" s="215">
        <f t="shared" ref="F259:F286" si="73">G259-G258</f>
        <v>9736</v>
      </c>
      <c r="G259" s="244">
        <v>1129102</v>
      </c>
      <c r="H259" s="215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6">
        <f t="shared" si="60"/>
        <v>1696616</v>
      </c>
      <c r="N259" s="8">
        <v>9672</v>
      </c>
      <c r="O259" s="8">
        <v>256696</v>
      </c>
      <c r="P259" s="8">
        <v>918729</v>
      </c>
      <c r="Q259" s="176">
        <f t="shared" si="61"/>
        <v>125394</v>
      </c>
      <c r="R259" s="177">
        <f t="shared" si="69"/>
        <v>9736</v>
      </c>
      <c r="S259" s="67">
        <f t="shared" si="68"/>
        <v>19</v>
      </c>
      <c r="T259" s="4"/>
      <c r="U259" s="80"/>
      <c r="V259" s="130"/>
      <c r="W259" s="80"/>
      <c r="X259" s="183"/>
    </row>
    <row r="260" spans="1:24" x14ac:dyDescent="0.25">
      <c r="A260" s="136">
        <v>44151</v>
      </c>
      <c r="B260" s="215">
        <v>7893</v>
      </c>
      <c r="C260" s="215">
        <f t="shared" si="70"/>
        <v>1318384</v>
      </c>
      <c r="D260" s="215">
        <v>292</v>
      </c>
      <c r="E260" s="215">
        <f t="shared" si="71"/>
        <v>35722</v>
      </c>
      <c r="F260" s="215">
        <f t="shared" si="73"/>
        <v>11094</v>
      </c>
      <c r="G260" s="244">
        <v>1140196</v>
      </c>
      <c r="H260" s="215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6">
        <f t="shared" si="60"/>
        <v>1707354</v>
      </c>
      <c r="N260" s="4">
        <v>9692</v>
      </c>
      <c r="O260" s="4">
        <v>258870</v>
      </c>
      <c r="P260" s="4">
        <v>926820</v>
      </c>
      <c r="Q260" s="176">
        <f t="shared" si="61"/>
        <v>123002</v>
      </c>
      <c r="R260" s="177">
        <f t="shared" si="69"/>
        <v>11094</v>
      </c>
      <c r="S260" s="67">
        <f t="shared" si="68"/>
        <v>-43</v>
      </c>
      <c r="T260" s="4"/>
      <c r="U260" s="80"/>
      <c r="V260" s="130"/>
      <c r="W260" s="80"/>
      <c r="X260" s="183"/>
    </row>
    <row r="261" spans="1:24" x14ac:dyDescent="0.25">
      <c r="A261" s="136">
        <v>44152</v>
      </c>
      <c r="B261" s="215">
        <v>10621</v>
      </c>
      <c r="C261" s="215">
        <f t="shared" si="70"/>
        <v>1329005</v>
      </c>
      <c r="D261" s="215">
        <v>379</v>
      </c>
      <c r="E261" s="215">
        <f t="shared" si="71"/>
        <v>36101</v>
      </c>
      <c r="F261" s="215">
        <f t="shared" si="73"/>
        <v>8637</v>
      </c>
      <c r="G261" s="244">
        <v>1148833</v>
      </c>
      <c r="H261" s="215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6">
        <f t="shared" si="60"/>
        <v>1720008</v>
      </c>
      <c r="N261" s="4">
        <v>9722</v>
      </c>
      <c r="O261" s="4">
        <v>261348</v>
      </c>
      <c r="P261" s="4">
        <v>934997</v>
      </c>
      <c r="Q261" s="176">
        <f t="shared" si="61"/>
        <v>122938</v>
      </c>
      <c r="R261" s="177">
        <f t="shared" si="69"/>
        <v>8637</v>
      </c>
      <c r="S261" s="67">
        <f t="shared" si="68"/>
        <v>57</v>
      </c>
      <c r="T261" s="4"/>
      <c r="U261" s="80"/>
      <c r="V261" s="130"/>
      <c r="W261" s="80"/>
      <c r="X261" s="183"/>
    </row>
    <row r="262" spans="1:24" x14ac:dyDescent="0.25">
      <c r="A262" s="136">
        <v>44153</v>
      </c>
      <c r="B262" s="215">
        <v>10332</v>
      </c>
      <c r="C262" s="215">
        <f t="shared" si="70"/>
        <v>1339337</v>
      </c>
      <c r="D262" s="215">
        <v>241</v>
      </c>
      <c r="E262" s="215">
        <f t="shared" si="71"/>
        <v>36342</v>
      </c>
      <c r="F262" s="215">
        <f t="shared" si="73"/>
        <v>7641</v>
      </c>
      <c r="G262" s="244">
        <v>1156474</v>
      </c>
      <c r="H262" s="215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6">
        <f t="shared" si="60"/>
        <v>1738077</v>
      </c>
      <c r="N262" s="4">
        <v>9766</v>
      </c>
      <c r="O262" s="4">
        <v>264014</v>
      </c>
      <c r="P262" s="4">
        <v>943339</v>
      </c>
      <c r="Q262" s="176">
        <f t="shared" si="61"/>
        <v>122218</v>
      </c>
      <c r="R262" s="177">
        <f t="shared" ref="R262:R287" si="74">G262-G261</f>
        <v>7641</v>
      </c>
      <c r="S262" s="67">
        <f t="shared" ref="S262:S287" si="75">H262-H261</f>
        <v>-112</v>
      </c>
      <c r="T262" s="4"/>
      <c r="U262" s="80"/>
      <c r="V262" s="130"/>
      <c r="W262" s="80"/>
      <c r="X262" s="183"/>
    </row>
    <row r="263" spans="1:24" x14ac:dyDescent="0.25">
      <c r="A263" s="136">
        <v>44154</v>
      </c>
      <c r="B263" s="215">
        <v>10097</v>
      </c>
      <c r="C263" s="215">
        <f t="shared" si="70"/>
        <v>1349434</v>
      </c>
      <c r="D263" s="215">
        <v>184</v>
      </c>
      <c r="E263" s="215">
        <f t="shared" si="71"/>
        <v>36526</v>
      </c>
      <c r="F263" s="215">
        <f t="shared" si="73"/>
        <v>11040</v>
      </c>
      <c r="G263" s="244">
        <v>1167514</v>
      </c>
      <c r="H263" s="215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6">
        <f t="shared" si="60"/>
        <v>1771034</v>
      </c>
      <c r="N263" s="4">
        <v>9802</v>
      </c>
      <c r="O263" s="4">
        <v>266642</v>
      </c>
      <c r="P263" s="4">
        <v>951081</v>
      </c>
      <c r="Q263" s="176">
        <f t="shared" si="61"/>
        <v>121909</v>
      </c>
      <c r="R263" s="177">
        <f t="shared" si="74"/>
        <v>11040</v>
      </c>
      <c r="S263" s="67">
        <f t="shared" si="75"/>
        <v>25</v>
      </c>
      <c r="T263" s="4"/>
      <c r="U263" s="80"/>
      <c r="V263" s="130"/>
      <c r="W263" s="80"/>
      <c r="X263" s="183"/>
    </row>
    <row r="264" spans="1:24" x14ac:dyDescent="0.25">
      <c r="A264" s="136">
        <v>44155</v>
      </c>
      <c r="B264" s="215">
        <v>9608</v>
      </c>
      <c r="C264" s="215">
        <f t="shared" si="70"/>
        <v>1359042</v>
      </c>
      <c r="D264" s="215">
        <v>261</v>
      </c>
      <c r="E264" s="215">
        <f t="shared" si="71"/>
        <v>36787</v>
      </c>
      <c r="F264" s="215">
        <f t="shared" si="73"/>
        <v>10305</v>
      </c>
      <c r="G264" s="244">
        <v>1177819</v>
      </c>
      <c r="H264" s="215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6">
        <f t="shared" si="60"/>
        <v>1793565</v>
      </c>
      <c r="N264" s="4">
        <v>9840</v>
      </c>
      <c r="O264" s="4">
        <v>268940</v>
      </c>
      <c r="P264" s="4">
        <v>957937</v>
      </c>
      <c r="Q264" s="176">
        <f t="shared" si="61"/>
        <v>122325</v>
      </c>
      <c r="R264" s="177">
        <f t="shared" si="74"/>
        <v>10305</v>
      </c>
      <c r="S264" s="67">
        <f t="shared" si="75"/>
        <v>-105</v>
      </c>
      <c r="T264" s="4"/>
      <c r="U264" s="80"/>
      <c r="V264" s="130"/>
      <c r="W264" s="80"/>
      <c r="X264" s="183"/>
    </row>
    <row r="265" spans="1:24" x14ac:dyDescent="0.25">
      <c r="A265" s="187">
        <v>44156</v>
      </c>
      <c r="B265" s="215">
        <v>7140</v>
      </c>
      <c r="C265" s="215">
        <f t="shared" si="70"/>
        <v>1366182</v>
      </c>
      <c r="D265" s="215">
        <v>112</v>
      </c>
      <c r="E265" s="215">
        <f t="shared" si="71"/>
        <v>36899</v>
      </c>
      <c r="F265" s="215">
        <f t="shared" si="73"/>
        <v>9234</v>
      </c>
      <c r="G265" s="244">
        <v>1187053</v>
      </c>
      <c r="H265" s="215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6">
        <f t="shared" si="60"/>
        <v>1818989</v>
      </c>
      <c r="N265" s="4">
        <v>9862</v>
      </c>
      <c r="O265" s="4">
        <v>270149</v>
      </c>
      <c r="P265" s="4">
        <v>962192</v>
      </c>
      <c r="Q265" s="176">
        <f t="shared" si="61"/>
        <v>123979</v>
      </c>
      <c r="R265" s="177">
        <f t="shared" si="74"/>
        <v>9234</v>
      </c>
      <c r="S265" s="67">
        <f t="shared" si="75"/>
        <v>-55</v>
      </c>
      <c r="T265" s="4"/>
      <c r="U265" s="80"/>
      <c r="V265" s="130"/>
      <c r="W265" s="80"/>
      <c r="X265" s="183"/>
    </row>
    <row r="266" spans="1:24" x14ac:dyDescent="0.25">
      <c r="A266" s="187">
        <v>44157</v>
      </c>
      <c r="B266" s="215">
        <v>4184</v>
      </c>
      <c r="C266" s="215">
        <f t="shared" si="70"/>
        <v>1370366</v>
      </c>
      <c r="D266" s="215">
        <v>100</v>
      </c>
      <c r="E266" s="215">
        <f t="shared" si="71"/>
        <v>36999</v>
      </c>
      <c r="F266" s="215">
        <f t="shared" si="73"/>
        <v>8439</v>
      </c>
      <c r="G266" s="244">
        <v>1195492</v>
      </c>
      <c r="H266" s="215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6">
        <f t="shared" si="60"/>
        <v>1827540</v>
      </c>
      <c r="N266" s="4">
        <v>9876</v>
      </c>
      <c r="O266" s="4">
        <v>270893</v>
      </c>
      <c r="P266" s="4">
        <v>965274</v>
      </c>
      <c r="Q266" s="176">
        <f t="shared" si="61"/>
        <v>124323</v>
      </c>
      <c r="R266" s="177">
        <f t="shared" si="74"/>
        <v>8439</v>
      </c>
      <c r="S266" s="67">
        <f t="shared" si="75"/>
        <v>113</v>
      </c>
      <c r="T266" s="4"/>
      <c r="U266" s="80"/>
      <c r="V266" s="130"/>
      <c r="W266" s="80"/>
      <c r="X266" s="183"/>
    </row>
    <row r="267" spans="1:24" x14ac:dyDescent="0.25">
      <c r="A267" s="136">
        <v>44158</v>
      </c>
      <c r="B267" s="215">
        <v>4265</v>
      </c>
      <c r="C267" s="215">
        <f t="shared" si="70"/>
        <v>1374631</v>
      </c>
      <c r="D267" s="215">
        <v>119</v>
      </c>
      <c r="E267" s="215">
        <f t="shared" si="71"/>
        <v>37118</v>
      </c>
      <c r="F267" s="215">
        <f t="shared" si="73"/>
        <v>8308</v>
      </c>
      <c r="G267" s="244">
        <v>1203800</v>
      </c>
      <c r="H267" s="215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176">
        <f t="shared" si="60"/>
        <v>1834382</v>
      </c>
      <c r="N267" s="4">
        <v>9894</v>
      </c>
      <c r="O267" s="4">
        <v>272054</v>
      </c>
      <c r="P267" s="4">
        <v>972396</v>
      </c>
      <c r="Q267" s="176">
        <f t="shared" si="61"/>
        <v>120287</v>
      </c>
      <c r="R267" s="177">
        <f t="shared" si="74"/>
        <v>8308</v>
      </c>
      <c r="S267" s="67">
        <f t="shared" si="75"/>
        <v>-80</v>
      </c>
      <c r="T267" s="4"/>
      <c r="U267" s="80"/>
      <c r="V267" s="130"/>
      <c r="W267" s="80"/>
      <c r="X267" s="183"/>
    </row>
    <row r="268" spans="1:24" x14ac:dyDescent="0.25">
      <c r="A268" s="136">
        <v>44159</v>
      </c>
      <c r="B268" s="215">
        <v>7164</v>
      </c>
      <c r="C268" s="215">
        <f t="shared" si="70"/>
        <v>1381795</v>
      </c>
      <c r="D268" s="215">
        <v>311</v>
      </c>
      <c r="E268" s="215">
        <f t="shared" si="71"/>
        <v>37429</v>
      </c>
      <c r="F268" s="215">
        <f t="shared" si="73"/>
        <v>6834</v>
      </c>
      <c r="G268" s="244">
        <v>1210634</v>
      </c>
      <c r="H268" s="215">
        <v>4148</v>
      </c>
      <c r="I268" s="4">
        <v>22043</v>
      </c>
      <c r="J268" s="4">
        <f t="shared" si="76"/>
        <v>3712880</v>
      </c>
      <c r="K268" s="8">
        <v>3828</v>
      </c>
      <c r="L268" s="8">
        <v>1842058</v>
      </c>
      <c r="M268" s="176">
        <f t="shared" si="60"/>
        <v>1845886</v>
      </c>
      <c r="N268" s="4">
        <v>9912</v>
      </c>
      <c r="O268" s="4">
        <v>273939</v>
      </c>
      <c r="P268" s="4">
        <v>979797</v>
      </c>
      <c r="Q268" s="176">
        <f t="shared" si="61"/>
        <v>118147</v>
      </c>
      <c r="R268" s="177">
        <f t="shared" si="74"/>
        <v>6834</v>
      </c>
      <c r="S268" s="67">
        <f t="shared" si="75"/>
        <v>-17</v>
      </c>
      <c r="T268" s="4"/>
      <c r="U268" s="80"/>
      <c r="V268" s="130"/>
      <c r="W268" s="80"/>
      <c r="X268" s="183"/>
    </row>
    <row r="269" spans="1:24" x14ac:dyDescent="0.25">
      <c r="A269" s="136">
        <v>44160</v>
      </c>
      <c r="B269" s="215">
        <v>8593</v>
      </c>
      <c r="C269" s="215">
        <f t="shared" si="70"/>
        <v>1390388</v>
      </c>
      <c r="D269" s="215">
        <v>280</v>
      </c>
      <c r="E269" s="215">
        <f t="shared" si="71"/>
        <v>37709</v>
      </c>
      <c r="F269" s="215">
        <f t="shared" si="73"/>
        <v>6650</v>
      </c>
      <c r="G269" s="244">
        <v>1217284</v>
      </c>
      <c r="H269" s="215">
        <v>4039</v>
      </c>
      <c r="I269" s="4">
        <v>29437</v>
      </c>
      <c r="J269" s="4">
        <f t="shared" si="76"/>
        <v>3742317</v>
      </c>
      <c r="K269" s="8">
        <v>3872</v>
      </c>
      <c r="L269" s="8">
        <v>1855809</v>
      </c>
      <c r="M269" s="176">
        <f t="shared" si="60"/>
        <v>1859681</v>
      </c>
      <c r="N269" s="4">
        <v>9949</v>
      </c>
      <c r="O269" s="4">
        <v>275968</v>
      </c>
      <c r="P269" s="4">
        <v>986401</v>
      </c>
      <c r="Q269" s="176">
        <f t="shared" si="61"/>
        <v>118070</v>
      </c>
      <c r="R269" s="177">
        <f t="shared" si="74"/>
        <v>6650</v>
      </c>
      <c r="S269" s="67">
        <f t="shared" si="75"/>
        <v>-109</v>
      </c>
      <c r="T269" s="4"/>
      <c r="U269" s="80"/>
      <c r="V269" s="130"/>
      <c r="W269" s="80"/>
      <c r="X269" s="183"/>
    </row>
    <row r="270" spans="1:24" x14ac:dyDescent="0.25">
      <c r="A270" s="136">
        <v>44161</v>
      </c>
      <c r="B270" s="215">
        <v>9043</v>
      </c>
      <c r="C270" s="215">
        <f t="shared" si="70"/>
        <v>1399431</v>
      </c>
      <c r="D270" s="215">
        <v>229</v>
      </c>
      <c r="E270" s="215">
        <f t="shared" si="71"/>
        <v>37938</v>
      </c>
      <c r="F270" s="215">
        <f t="shared" si="73"/>
        <v>9378</v>
      </c>
      <c r="G270" s="244">
        <v>1226662</v>
      </c>
      <c r="H270" s="215">
        <v>3960</v>
      </c>
      <c r="I270" s="4">
        <v>32781</v>
      </c>
      <c r="J270" s="4">
        <f t="shared" si="76"/>
        <v>3775098</v>
      </c>
      <c r="K270" s="8">
        <v>3941</v>
      </c>
      <c r="L270" s="8">
        <v>1871509</v>
      </c>
      <c r="M270" s="176">
        <f t="shared" si="60"/>
        <v>1875450</v>
      </c>
      <c r="N270" s="4">
        <v>9979</v>
      </c>
      <c r="O270" s="4">
        <v>278371</v>
      </c>
      <c r="P270" s="4">
        <v>992925</v>
      </c>
      <c r="Q270" s="176">
        <f t="shared" si="61"/>
        <v>118156</v>
      </c>
      <c r="R270" s="177">
        <f t="shared" si="74"/>
        <v>9378</v>
      </c>
      <c r="S270" s="67">
        <f t="shared" si="75"/>
        <v>-79</v>
      </c>
      <c r="T270" s="4"/>
      <c r="U270" s="80"/>
      <c r="V270" s="130"/>
      <c r="W270" s="80"/>
      <c r="X270" s="183"/>
    </row>
    <row r="271" spans="1:24" x14ac:dyDescent="0.25">
      <c r="A271" s="136">
        <v>44162</v>
      </c>
      <c r="B271" s="215">
        <v>7846</v>
      </c>
      <c r="C271" s="215">
        <f t="shared" si="70"/>
        <v>1407277</v>
      </c>
      <c r="D271" s="215">
        <v>275</v>
      </c>
      <c r="E271" s="215">
        <f t="shared" si="71"/>
        <v>38213</v>
      </c>
      <c r="F271" s="215">
        <f t="shared" si="73"/>
        <v>8595</v>
      </c>
      <c r="G271" s="244">
        <v>1235257</v>
      </c>
      <c r="H271" s="215">
        <v>4120</v>
      </c>
      <c r="I271" s="4">
        <v>55323</v>
      </c>
      <c r="J271" s="4">
        <f t="shared" si="76"/>
        <v>3830421</v>
      </c>
      <c r="K271" s="7">
        <v>4020</v>
      </c>
      <c r="L271" s="8">
        <v>1912056</v>
      </c>
      <c r="M271" s="176">
        <f t="shared" si="60"/>
        <v>1916076</v>
      </c>
      <c r="N271" s="4">
        <v>10016</v>
      </c>
      <c r="O271" s="4">
        <v>280344</v>
      </c>
      <c r="P271" s="4">
        <v>999456</v>
      </c>
      <c r="Q271" s="176">
        <f t="shared" si="61"/>
        <v>117461</v>
      </c>
      <c r="R271" s="177">
        <f t="shared" si="74"/>
        <v>8595</v>
      </c>
      <c r="S271" s="67">
        <f t="shared" si="75"/>
        <v>160</v>
      </c>
      <c r="T271" s="4"/>
      <c r="U271" s="80"/>
      <c r="V271" s="130"/>
      <c r="W271" s="80"/>
      <c r="X271" s="183"/>
    </row>
    <row r="272" spans="1:24" x14ac:dyDescent="0.25">
      <c r="A272" s="187">
        <v>44163</v>
      </c>
      <c r="B272" s="215">
        <v>6098</v>
      </c>
      <c r="C272" s="215">
        <f t="shared" si="70"/>
        <v>1413375</v>
      </c>
      <c r="D272" s="215">
        <v>106</v>
      </c>
      <c r="E272" s="215">
        <f t="shared" si="71"/>
        <v>38319</v>
      </c>
      <c r="F272" s="215">
        <f t="shared" si="73"/>
        <v>7620</v>
      </c>
      <c r="G272" s="244">
        <v>1242877</v>
      </c>
      <c r="H272" s="215">
        <v>4021</v>
      </c>
      <c r="I272" s="4">
        <v>25472</v>
      </c>
      <c r="J272" s="4">
        <f t="shared" si="76"/>
        <v>3855893</v>
      </c>
      <c r="K272" s="7">
        <v>4105</v>
      </c>
      <c r="L272" s="8">
        <v>1926130</v>
      </c>
      <c r="M272" s="176">
        <f t="shared" si="60"/>
        <v>1930235</v>
      </c>
      <c r="N272" s="4">
        <v>10046</v>
      </c>
      <c r="O272" s="4">
        <v>281257</v>
      </c>
      <c r="P272" s="4">
        <v>1003512</v>
      </c>
      <c r="Q272" s="176">
        <f t="shared" si="61"/>
        <v>118560</v>
      </c>
      <c r="R272" s="177">
        <f t="shared" si="74"/>
        <v>7620</v>
      </c>
      <c r="S272" s="67">
        <f t="shared" si="75"/>
        <v>-99</v>
      </c>
      <c r="T272" s="4"/>
      <c r="U272" s="80"/>
      <c r="V272" s="130"/>
      <c r="W272" s="80"/>
      <c r="X272" s="183"/>
    </row>
    <row r="273" spans="1:25" x14ac:dyDescent="0.25">
      <c r="A273" s="187">
        <v>44164</v>
      </c>
      <c r="B273" s="215">
        <v>5432</v>
      </c>
      <c r="C273" s="215">
        <f t="shared" si="70"/>
        <v>1418807</v>
      </c>
      <c r="D273" s="215">
        <v>151</v>
      </c>
      <c r="E273" s="215">
        <f t="shared" si="71"/>
        <v>38470</v>
      </c>
      <c r="F273" s="215">
        <f t="shared" si="73"/>
        <v>6966</v>
      </c>
      <c r="G273" s="244">
        <v>1249843</v>
      </c>
      <c r="H273" s="215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176">
        <f t="shared" si="60"/>
        <v>1939692</v>
      </c>
      <c r="N273" s="4">
        <v>10067</v>
      </c>
      <c r="O273" s="4">
        <v>281995</v>
      </c>
      <c r="P273" s="4">
        <v>1006055</v>
      </c>
      <c r="Q273" s="176">
        <f t="shared" si="61"/>
        <v>120690</v>
      </c>
      <c r="R273" s="177">
        <f t="shared" si="74"/>
        <v>6966</v>
      </c>
      <c r="S273" s="67">
        <f t="shared" si="75"/>
        <v>-8</v>
      </c>
      <c r="T273" s="4"/>
      <c r="U273" s="80"/>
      <c r="V273" s="130"/>
      <c r="W273" s="80"/>
      <c r="X273" s="183"/>
    </row>
    <row r="274" spans="1:25" x14ac:dyDescent="0.25">
      <c r="A274" s="136">
        <v>44165</v>
      </c>
      <c r="B274" s="215">
        <v>5726</v>
      </c>
      <c r="C274" s="215">
        <f t="shared" si="70"/>
        <v>1424533</v>
      </c>
      <c r="D274" s="215">
        <v>257</v>
      </c>
      <c r="E274" s="215">
        <f t="shared" si="71"/>
        <v>38727</v>
      </c>
      <c r="F274" s="215">
        <f t="shared" si="73"/>
        <v>7384</v>
      </c>
      <c r="G274" s="244">
        <v>1257227</v>
      </c>
      <c r="H274" s="215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176">
        <f t="shared" si="60"/>
        <v>1949733</v>
      </c>
      <c r="N274" s="4">
        <v>10089</v>
      </c>
      <c r="O274" s="4">
        <v>283567</v>
      </c>
      <c r="P274" s="4">
        <v>1009382</v>
      </c>
      <c r="Q274" s="176">
        <f t="shared" si="61"/>
        <v>121495</v>
      </c>
      <c r="R274" s="177">
        <f t="shared" si="74"/>
        <v>7384</v>
      </c>
      <c r="S274" s="67">
        <f t="shared" si="75"/>
        <v>49</v>
      </c>
      <c r="T274" s="4"/>
      <c r="U274" s="80"/>
      <c r="V274" s="130"/>
      <c r="W274" s="80"/>
      <c r="X274" s="183"/>
    </row>
    <row r="275" spans="1:25" x14ac:dyDescent="0.25">
      <c r="A275" s="136">
        <v>44166</v>
      </c>
      <c r="B275" s="215">
        <v>8037</v>
      </c>
      <c r="C275" s="215">
        <f t="shared" si="70"/>
        <v>1432570</v>
      </c>
      <c r="D275" s="215">
        <v>198</v>
      </c>
      <c r="E275" s="215">
        <f t="shared" si="71"/>
        <v>38925</v>
      </c>
      <c r="F275" s="215">
        <f t="shared" si="73"/>
        <v>6024</v>
      </c>
      <c r="G275" s="244">
        <v>1263251</v>
      </c>
      <c r="H275" s="215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176">
        <f t="shared" si="60"/>
        <v>1968674</v>
      </c>
      <c r="N275" s="4">
        <v>10120</v>
      </c>
      <c r="O275" s="4">
        <v>285518</v>
      </c>
      <c r="P275" s="4">
        <v>1015923</v>
      </c>
      <c r="Q275" s="176">
        <f t="shared" si="61"/>
        <v>121009</v>
      </c>
      <c r="R275" s="177">
        <f t="shared" si="74"/>
        <v>6024</v>
      </c>
      <c r="S275" s="67">
        <f t="shared" si="75"/>
        <v>-116</v>
      </c>
      <c r="T275" s="4"/>
      <c r="U275" s="80"/>
      <c r="V275" s="130"/>
      <c r="W275" s="80"/>
      <c r="X275" s="183"/>
    </row>
    <row r="276" spans="1:25" x14ac:dyDescent="0.25">
      <c r="A276" s="136">
        <v>44167</v>
      </c>
      <c r="B276" s="215">
        <v>7533</v>
      </c>
      <c r="C276" s="215">
        <f t="shared" si="70"/>
        <v>1440103</v>
      </c>
      <c r="D276" s="215">
        <v>228</v>
      </c>
      <c r="E276" s="215">
        <f t="shared" si="71"/>
        <v>39153</v>
      </c>
      <c r="F276" s="215">
        <f t="shared" si="73"/>
        <v>5107</v>
      </c>
      <c r="G276" s="244">
        <v>1268358</v>
      </c>
      <c r="H276" s="215">
        <v>3983</v>
      </c>
      <c r="I276" s="131">
        <v>49474</v>
      </c>
      <c r="J276" s="131">
        <f t="shared" si="76"/>
        <v>3975760</v>
      </c>
      <c r="K276" s="184">
        <v>4476</v>
      </c>
      <c r="L276" s="184">
        <v>2000098</v>
      </c>
      <c r="M276" s="185">
        <f t="shared" si="60"/>
        <v>2004574</v>
      </c>
      <c r="N276" s="131">
        <v>10155</v>
      </c>
      <c r="O276" s="131">
        <v>287233</v>
      </c>
      <c r="P276" s="131">
        <v>1022204</v>
      </c>
      <c r="Q276" s="185">
        <f t="shared" si="61"/>
        <v>120511</v>
      </c>
      <c r="R276" s="185">
        <f t="shared" si="74"/>
        <v>5107</v>
      </c>
      <c r="S276" s="186">
        <f t="shared" si="75"/>
        <v>37</v>
      </c>
      <c r="T276" s="4"/>
      <c r="U276" s="80"/>
      <c r="V276" s="130"/>
      <c r="W276" s="80"/>
      <c r="X276" s="183"/>
    </row>
    <row r="277" spans="1:25" x14ac:dyDescent="0.25">
      <c r="A277" s="136">
        <v>44168</v>
      </c>
      <c r="B277" s="215">
        <v>7629</v>
      </c>
      <c r="C277" s="215">
        <f t="shared" si="70"/>
        <v>1447732</v>
      </c>
      <c r="D277" s="215">
        <v>148</v>
      </c>
      <c r="E277" s="215">
        <f t="shared" si="71"/>
        <v>39301</v>
      </c>
      <c r="F277" s="215">
        <f t="shared" si="73"/>
        <v>6317</v>
      </c>
      <c r="G277" s="244">
        <v>1274675</v>
      </c>
      <c r="H277" s="215">
        <v>3916</v>
      </c>
      <c r="I277" s="131">
        <v>47112</v>
      </c>
      <c r="J277" s="131">
        <f t="shared" si="76"/>
        <v>4022872</v>
      </c>
      <c r="K277" s="184">
        <v>4554</v>
      </c>
      <c r="L277" s="184">
        <v>2033435</v>
      </c>
      <c r="M277" s="185">
        <f t="shared" si="60"/>
        <v>2037989</v>
      </c>
      <c r="N277" s="131">
        <v>10186</v>
      </c>
      <c r="O277" s="131">
        <v>288999</v>
      </c>
      <c r="P277" s="131">
        <v>1028077</v>
      </c>
      <c r="Q277" s="185">
        <f t="shared" si="61"/>
        <v>120470</v>
      </c>
      <c r="R277" s="185">
        <f t="shared" si="74"/>
        <v>6317</v>
      </c>
      <c r="S277" s="186">
        <f t="shared" si="75"/>
        <v>-67</v>
      </c>
      <c r="T277" s="4"/>
      <c r="U277" s="80"/>
      <c r="V277" s="130"/>
      <c r="W277" s="80"/>
      <c r="X277" s="183"/>
    </row>
    <row r="278" spans="1:25" x14ac:dyDescent="0.25">
      <c r="A278" s="136">
        <v>44169</v>
      </c>
      <c r="B278" s="215">
        <v>6899</v>
      </c>
      <c r="C278" s="215">
        <f t="shared" si="70"/>
        <v>1454631</v>
      </c>
      <c r="D278" s="233">
        <v>208</v>
      </c>
      <c r="E278" s="215">
        <f t="shared" si="71"/>
        <v>39509</v>
      </c>
      <c r="F278" s="215">
        <f t="shared" si="73"/>
        <v>7280</v>
      </c>
      <c r="G278" s="244">
        <v>1281955</v>
      </c>
      <c r="H278" s="215">
        <v>3929</v>
      </c>
      <c r="I278" s="131">
        <v>32923</v>
      </c>
      <c r="J278" s="131">
        <f t="shared" si="76"/>
        <v>4055795</v>
      </c>
      <c r="K278" s="184">
        <v>4609</v>
      </c>
      <c r="L278" s="184">
        <v>2054205</v>
      </c>
      <c r="M278" s="185">
        <f t="shared" si="60"/>
        <v>2058814</v>
      </c>
      <c r="N278" s="131">
        <v>10211</v>
      </c>
      <c r="O278" s="131">
        <v>290538</v>
      </c>
      <c r="P278" s="131">
        <v>1033772</v>
      </c>
      <c r="Q278" s="185">
        <f t="shared" si="61"/>
        <v>120110</v>
      </c>
      <c r="R278" s="185">
        <f t="shared" si="74"/>
        <v>7280</v>
      </c>
      <c r="S278" s="186">
        <f t="shared" si="75"/>
        <v>13</v>
      </c>
      <c r="T278" s="15">
        <f t="shared" ref="T278:T287" si="77">(C278-G278-E278)-(C277-E277-G277)</f>
        <v>-589</v>
      </c>
      <c r="U278" s="80"/>
      <c r="V278" s="130"/>
      <c r="W278" s="80"/>
      <c r="X278" s="183"/>
    </row>
    <row r="279" spans="1:25" x14ac:dyDescent="0.25">
      <c r="A279" s="187">
        <v>44170</v>
      </c>
      <c r="B279" s="215">
        <v>5201</v>
      </c>
      <c r="C279" s="215">
        <f t="shared" si="70"/>
        <v>1459832</v>
      </c>
      <c r="D279" s="215">
        <v>121</v>
      </c>
      <c r="E279" s="215">
        <f t="shared" si="71"/>
        <v>39630</v>
      </c>
      <c r="F279" s="215">
        <f t="shared" si="73"/>
        <v>6830</v>
      </c>
      <c r="G279" s="244">
        <v>1288785</v>
      </c>
      <c r="H279" s="215">
        <v>3757</v>
      </c>
      <c r="I279" s="131">
        <v>28567</v>
      </c>
      <c r="J279" s="131">
        <f t="shared" si="76"/>
        <v>4084362</v>
      </c>
      <c r="K279" s="184">
        <v>4687</v>
      </c>
      <c r="L279" s="184">
        <v>2072109</v>
      </c>
      <c r="M279" s="185">
        <f t="shared" si="60"/>
        <v>2076796</v>
      </c>
      <c r="N279" s="131">
        <v>10228</v>
      </c>
      <c r="O279" s="131">
        <v>291315</v>
      </c>
      <c r="P279" s="131">
        <v>1037782</v>
      </c>
      <c r="Q279" s="185">
        <f t="shared" si="61"/>
        <v>120507</v>
      </c>
      <c r="R279" s="185">
        <f t="shared" si="74"/>
        <v>6830</v>
      </c>
      <c r="S279" s="186">
        <f t="shared" si="75"/>
        <v>-172</v>
      </c>
      <c r="T279" s="15">
        <f t="shared" si="77"/>
        <v>-1750</v>
      </c>
      <c r="U279" s="80"/>
      <c r="V279" s="130"/>
      <c r="W279" s="80"/>
      <c r="X279" s="183"/>
    </row>
    <row r="280" spans="1:25" x14ac:dyDescent="0.25">
      <c r="A280" s="187">
        <v>44171</v>
      </c>
      <c r="B280" s="215">
        <v>3278</v>
      </c>
      <c r="C280" s="215">
        <f t="shared" si="70"/>
        <v>1463110</v>
      </c>
      <c r="D280" s="215">
        <v>138</v>
      </c>
      <c r="E280" s="215">
        <f t="shared" si="71"/>
        <v>39768</v>
      </c>
      <c r="F280" s="215">
        <f t="shared" si="73"/>
        <v>5907</v>
      </c>
      <c r="G280" s="244">
        <v>1294692</v>
      </c>
      <c r="H280" s="215">
        <v>3735</v>
      </c>
      <c r="I280" s="131">
        <v>16826</v>
      </c>
      <c r="J280" s="131">
        <f t="shared" si="76"/>
        <v>4101188</v>
      </c>
      <c r="K280" s="184">
        <v>4696</v>
      </c>
      <c r="L280" s="184">
        <v>2083087</v>
      </c>
      <c r="M280" s="185">
        <f t="shared" si="60"/>
        <v>2087783</v>
      </c>
      <c r="N280" s="131">
        <v>10245</v>
      </c>
      <c r="O280" s="131">
        <v>291769</v>
      </c>
      <c r="P280" s="131">
        <v>1041718</v>
      </c>
      <c r="Q280" s="185">
        <f t="shared" si="61"/>
        <v>119378</v>
      </c>
      <c r="R280" s="185">
        <f t="shared" si="74"/>
        <v>5907</v>
      </c>
      <c r="S280" s="186">
        <f t="shared" si="75"/>
        <v>-22</v>
      </c>
      <c r="T280" s="15">
        <f t="shared" si="77"/>
        <v>-2767</v>
      </c>
      <c r="U280" s="80"/>
      <c r="V280" s="130"/>
      <c r="W280" s="80"/>
      <c r="X280" s="183"/>
    </row>
    <row r="281" spans="1:25" x14ac:dyDescent="0.25">
      <c r="A281" s="187">
        <v>44172</v>
      </c>
      <c r="B281" s="215">
        <v>3199</v>
      </c>
      <c r="C281" s="237">
        <f t="shared" si="70"/>
        <v>1466309</v>
      </c>
      <c r="D281" s="215">
        <v>118</v>
      </c>
      <c r="E281" s="215">
        <f t="shared" si="71"/>
        <v>39886</v>
      </c>
      <c r="F281" s="215">
        <f t="shared" si="73"/>
        <v>6004</v>
      </c>
      <c r="G281" s="244">
        <v>1300696</v>
      </c>
      <c r="H281" s="215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185">
        <f t="shared" si="60"/>
        <v>2092990</v>
      </c>
      <c r="N281" s="4">
        <v>10262</v>
      </c>
      <c r="O281" s="4">
        <v>292290</v>
      </c>
      <c r="P281" s="4">
        <v>1047405</v>
      </c>
      <c r="Q281" s="185">
        <f t="shared" si="61"/>
        <v>116352</v>
      </c>
      <c r="R281" s="185">
        <f t="shared" si="74"/>
        <v>6004</v>
      </c>
      <c r="S281" s="186">
        <f t="shared" si="75"/>
        <v>-12</v>
      </c>
      <c r="T281" s="15">
        <f t="shared" si="77"/>
        <v>-2923</v>
      </c>
      <c r="U281" s="80"/>
      <c r="V281" s="130"/>
      <c r="W281" s="80"/>
      <c r="X281" s="183"/>
    </row>
    <row r="282" spans="1:25" x14ac:dyDescent="0.25">
      <c r="A282" s="187">
        <v>44173</v>
      </c>
      <c r="B282" s="215">
        <v>3610</v>
      </c>
      <c r="C282" s="215">
        <f t="shared" si="70"/>
        <v>1469919</v>
      </c>
      <c r="D282" s="215">
        <v>120</v>
      </c>
      <c r="E282" s="215">
        <f t="shared" si="71"/>
        <v>40006</v>
      </c>
      <c r="F282" s="215">
        <f t="shared" si="73"/>
        <v>4891</v>
      </c>
      <c r="G282" s="244">
        <v>1305587</v>
      </c>
      <c r="H282" s="215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185">
        <f t="shared" si="60"/>
        <v>2100201</v>
      </c>
      <c r="N282" s="4">
        <v>10276</v>
      </c>
      <c r="O282" s="4">
        <v>292866</v>
      </c>
      <c r="P282" s="4">
        <v>1053314</v>
      </c>
      <c r="Q282" s="185">
        <f t="shared" si="61"/>
        <v>113463</v>
      </c>
      <c r="R282" s="185">
        <f t="shared" si="74"/>
        <v>4891</v>
      </c>
      <c r="S282" s="186">
        <f t="shared" si="75"/>
        <v>-8</v>
      </c>
      <c r="T282" s="15">
        <f t="shared" si="77"/>
        <v>-1401</v>
      </c>
      <c r="U282" s="80"/>
      <c r="V282" s="130"/>
      <c r="X282" s="183"/>
    </row>
    <row r="283" spans="1:25" x14ac:dyDescent="0.25">
      <c r="A283" s="136">
        <v>44174</v>
      </c>
      <c r="B283" s="215">
        <v>5303</v>
      </c>
      <c r="C283" s="215">
        <f t="shared" ref="C283:C289" si="78">C282+B283</f>
        <v>1475222</v>
      </c>
      <c r="D283" s="215">
        <v>212</v>
      </c>
      <c r="E283" s="215">
        <f t="shared" ref="E283:E289" si="79">E282+D283</f>
        <v>40218</v>
      </c>
      <c r="F283" s="215">
        <f t="shared" si="73"/>
        <v>5901</v>
      </c>
      <c r="G283" s="244">
        <v>1311488</v>
      </c>
      <c r="H283" s="215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185">
        <f t="shared" si="60"/>
        <v>2113223</v>
      </c>
      <c r="N283" s="4">
        <v>10316</v>
      </c>
      <c r="O283" s="4">
        <v>294068</v>
      </c>
      <c r="P283" s="4">
        <v>1058646</v>
      </c>
      <c r="Q283" s="185">
        <f t="shared" si="61"/>
        <v>112192</v>
      </c>
      <c r="R283" s="185">
        <f t="shared" si="74"/>
        <v>5901</v>
      </c>
      <c r="S283" s="186">
        <f t="shared" si="75"/>
        <v>-27</v>
      </c>
      <c r="T283" s="15">
        <f t="shared" si="77"/>
        <v>-810</v>
      </c>
      <c r="U283" s="80"/>
      <c r="X283" s="63"/>
    </row>
    <row r="284" spans="1:25" x14ac:dyDescent="0.25">
      <c r="A284" s="136">
        <v>44175</v>
      </c>
      <c r="B284" s="215">
        <v>6994</v>
      </c>
      <c r="C284" s="215">
        <f t="shared" si="78"/>
        <v>1482216</v>
      </c>
      <c r="D284" s="215">
        <v>209</v>
      </c>
      <c r="E284" s="215">
        <f t="shared" si="79"/>
        <v>40427</v>
      </c>
      <c r="F284" s="215">
        <f t="shared" si="73"/>
        <v>6699</v>
      </c>
      <c r="G284" s="244">
        <v>1318187</v>
      </c>
      <c r="H284" s="215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185">
        <f t="shared" si="60"/>
        <v>2129761</v>
      </c>
      <c r="N284" s="4">
        <v>10335</v>
      </c>
      <c r="O284" s="4">
        <v>295491</v>
      </c>
      <c r="P284" s="4">
        <v>1064115</v>
      </c>
      <c r="Q284" s="185">
        <f t="shared" si="61"/>
        <v>112275</v>
      </c>
      <c r="R284" s="185">
        <f t="shared" si="74"/>
        <v>6699</v>
      </c>
      <c r="S284" s="186">
        <f t="shared" si="75"/>
        <v>-23</v>
      </c>
      <c r="T284" s="15">
        <f t="shared" si="77"/>
        <v>86</v>
      </c>
      <c r="U284" s="80"/>
      <c r="X284" s="63"/>
    </row>
    <row r="285" spans="1:25" x14ac:dyDescent="0.25">
      <c r="A285" s="136">
        <v>44176</v>
      </c>
      <c r="B285" s="215">
        <v>7112</v>
      </c>
      <c r="C285" s="215">
        <f t="shared" si="78"/>
        <v>1489328</v>
      </c>
      <c r="D285" s="215">
        <v>177</v>
      </c>
      <c r="E285" s="215">
        <f t="shared" si="79"/>
        <v>40604</v>
      </c>
      <c r="F285" s="215">
        <f t="shared" si="73"/>
        <v>6605</v>
      </c>
      <c r="G285" s="244">
        <v>1324792</v>
      </c>
      <c r="H285" s="215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185">
        <f t="shared" si="60"/>
        <v>2152912</v>
      </c>
      <c r="N285" s="4">
        <v>10375</v>
      </c>
      <c r="O285" s="4">
        <v>296884</v>
      </c>
      <c r="P285" s="4">
        <v>1068414</v>
      </c>
      <c r="Q285" s="185">
        <f t="shared" si="61"/>
        <v>113655</v>
      </c>
      <c r="R285" s="185">
        <f t="shared" si="74"/>
        <v>6605</v>
      </c>
      <c r="S285" s="186">
        <f t="shared" si="75"/>
        <v>-45</v>
      </c>
      <c r="T285" s="15">
        <f t="shared" si="77"/>
        <v>330</v>
      </c>
      <c r="U285" s="80"/>
      <c r="W285" s="80"/>
      <c r="X285" s="63"/>
      <c r="Y285" s="80"/>
    </row>
    <row r="286" spans="1:25" x14ac:dyDescent="0.25">
      <c r="A286" s="189">
        <v>44177</v>
      </c>
      <c r="B286" s="215">
        <v>5274</v>
      </c>
      <c r="C286" s="215">
        <f t="shared" si="78"/>
        <v>1494602</v>
      </c>
      <c r="D286" s="215">
        <v>62</v>
      </c>
      <c r="E286" s="215">
        <f t="shared" si="79"/>
        <v>40666</v>
      </c>
      <c r="F286" s="215">
        <f t="shared" si="73"/>
        <v>5368</v>
      </c>
      <c r="G286" s="244">
        <v>1330160</v>
      </c>
      <c r="H286" s="215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185">
        <f t="shared" si="60"/>
        <v>2169976</v>
      </c>
      <c r="N286" s="4">
        <v>10396</v>
      </c>
      <c r="O286" s="4">
        <v>297737</v>
      </c>
      <c r="P286" s="4">
        <v>1071431</v>
      </c>
      <c r="Q286" s="185">
        <f t="shared" si="61"/>
        <v>115038</v>
      </c>
      <c r="R286" s="185">
        <f t="shared" si="74"/>
        <v>5368</v>
      </c>
      <c r="S286" s="186">
        <f t="shared" si="75"/>
        <v>-26</v>
      </c>
      <c r="T286" s="15">
        <f t="shared" si="77"/>
        <v>-156</v>
      </c>
      <c r="U286" s="80"/>
    </row>
    <row r="287" spans="1:25" x14ac:dyDescent="0.25">
      <c r="A287" s="189">
        <v>44178</v>
      </c>
      <c r="B287" s="215">
        <v>3558</v>
      </c>
      <c r="C287" s="215">
        <f t="shared" si="78"/>
        <v>1498160</v>
      </c>
      <c r="D287" s="215">
        <v>98</v>
      </c>
      <c r="E287" s="215">
        <f t="shared" si="79"/>
        <v>40764</v>
      </c>
      <c r="F287" s="215">
        <f t="shared" ref="F287:F311" si="81">G287-G286</f>
        <v>5157</v>
      </c>
      <c r="G287" s="244">
        <v>1335317</v>
      </c>
      <c r="H287" s="215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185">
        <f t="shared" si="60"/>
        <v>2185564</v>
      </c>
      <c r="N287" s="4">
        <v>10424</v>
      </c>
      <c r="O287" s="4">
        <v>298310</v>
      </c>
      <c r="P287" s="4">
        <v>1073462</v>
      </c>
      <c r="Q287" s="185">
        <f t="shared" si="61"/>
        <v>115964</v>
      </c>
      <c r="R287" s="185">
        <f t="shared" si="74"/>
        <v>5157</v>
      </c>
      <c r="S287" s="186">
        <f t="shared" si="75"/>
        <v>-57</v>
      </c>
      <c r="T287" s="15">
        <f t="shared" si="77"/>
        <v>-1697</v>
      </c>
      <c r="U287" s="80"/>
    </row>
    <row r="288" spans="1:25" x14ac:dyDescent="0.25">
      <c r="A288" s="190">
        <v>44179</v>
      </c>
      <c r="B288" s="215">
        <v>5062</v>
      </c>
      <c r="C288" s="215">
        <f t="shared" si="78"/>
        <v>1503222</v>
      </c>
      <c r="D288" s="215">
        <v>274</v>
      </c>
      <c r="E288" s="215">
        <f t="shared" si="79"/>
        <v>41038</v>
      </c>
      <c r="F288" s="215">
        <f t="shared" si="81"/>
        <v>4803</v>
      </c>
      <c r="G288" s="244">
        <v>1340120</v>
      </c>
      <c r="H288" s="215">
        <v>3478</v>
      </c>
      <c r="I288" s="4">
        <v>43000</v>
      </c>
      <c r="J288" s="16">
        <f t="shared" si="80"/>
        <v>4302194</v>
      </c>
      <c r="K288" s="7">
        <v>5131</v>
      </c>
      <c r="L288" s="7">
        <v>2215097</v>
      </c>
      <c r="M288" s="185">
        <f t="shared" si="60"/>
        <v>2220228</v>
      </c>
      <c r="N288" s="4">
        <v>10451</v>
      </c>
      <c r="O288" s="4">
        <v>299430</v>
      </c>
      <c r="P288" s="4">
        <v>1076117</v>
      </c>
      <c r="Q288" s="185">
        <f t="shared" si="61"/>
        <v>117224</v>
      </c>
      <c r="R288" s="185">
        <f t="shared" ref="R288:S295" si="82">G288-G287</f>
        <v>4803</v>
      </c>
      <c r="S288" s="186">
        <f t="shared" si="82"/>
        <v>-59</v>
      </c>
      <c r="T288" s="15">
        <f t="shared" ref="T288:T295" si="83">(C288-G288-E288)-(C287-E287-G287)</f>
        <v>-15</v>
      </c>
      <c r="U288" s="80"/>
    </row>
    <row r="289" spans="1:21" x14ac:dyDescent="0.25">
      <c r="A289" s="190">
        <v>44180</v>
      </c>
      <c r="B289" s="215">
        <v>6981</v>
      </c>
      <c r="C289" s="215">
        <f t="shared" si="78"/>
        <v>1510203</v>
      </c>
      <c r="D289" s="215">
        <v>165</v>
      </c>
      <c r="E289" s="215">
        <f t="shared" si="79"/>
        <v>41203</v>
      </c>
      <c r="F289" s="215">
        <f t="shared" si="81"/>
        <v>4180</v>
      </c>
      <c r="G289" s="244">
        <v>1344300</v>
      </c>
      <c r="H289" s="215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185">
        <f t="shared" si="60"/>
        <v>2244022</v>
      </c>
      <c r="N289" s="4">
        <v>10483</v>
      </c>
      <c r="O289" s="4">
        <v>301009</v>
      </c>
      <c r="P289" s="4">
        <v>1078240</v>
      </c>
      <c r="Q289" s="185">
        <f t="shared" si="61"/>
        <v>120471</v>
      </c>
      <c r="R289" s="185">
        <f t="shared" si="82"/>
        <v>4180</v>
      </c>
      <c r="S289" s="186">
        <f t="shared" si="82"/>
        <v>-3</v>
      </c>
      <c r="T289" s="15">
        <f t="shared" si="83"/>
        <v>2636</v>
      </c>
      <c r="U289" s="80"/>
    </row>
    <row r="290" spans="1:21" x14ac:dyDescent="0.25">
      <c r="A290" s="190">
        <v>44181</v>
      </c>
      <c r="B290" s="215">
        <v>6843</v>
      </c>
      <c r="C290" s="215">
        <f t="shared" ref="C290:C295" si="84">C289+B290</f>
        <v>1517046</v>
      </c>
      <c r="D290" s="215">
        <v>162</v>
      </c>
      <c r="E290" s="215">
        <f t="shared" ref="E290:E295" si="85">E289+D290</f>
        <v>41365</v>
      </c>
      <c r="F290" s="215">
        <f t="shared" si="81"/>
        <v>3614</v>
      </c>
      <c r="G290" s="244">
        <v>1347914</v>
      </c>
      <c r="H290" s="215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185">
        <f t="shared" si="60"/>
        <v>2265107</v>
      </c>
      <c r="N290" s="4">
        <v>10548</v>
      </c>
      <c r="O290" s="4">
        <v>302498</v>
      </c>
      <c r="P290" s="4">
        <v>1083034</v>
      </c>
      <c r="Q290" s="185">
        <f t="shared" si="61"/>
        <v>120966</v>
      </c>
      <c r="R290" s="185">
        <f t="shared" si="82"/>
        <v>3614</v>
      </c>
      <c r="S290" s="186">
        <f t="shared" si="82"/>
        <v>-32</v>
      </c>
      <c r="T290" s="15">
        <f t="shared" si="83"/>
        <v>3067</v>
      </c>
      <c r="U290" s="80"/>
    </row>
    <row r="291" spans="1:21" x14ac:dyDescent="0.25">
      <c r="A291" s="190">
        <v>44182</v>
      </c>
      <c r="B291" s="215">
        <v>7326</v>
      </c>
      <c r="C291" s="215">
        <f t="shared" si="84"/>
        <v>1524372</v>
      </c>
      <c r="D291" s="215">
        <v>169</v>
      </c>
      <c r="E291" s="215">
        <f t="shared" si="85"/>
        <v>41534</v>
      </c>
      <c r="F291" s="215">
        <f t="shared" si="81"/>
        <v>4642</v>
      </c>
      <c r="G291" s="244">
        <v>1352556</v>
      </c>
      <c r="H291" s="215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185">
        <f t="shared" si="60"/>
        <v>2284649</v>
      </c>
      <c r="N291" s="4">
        <v>10614</v>
      </c>
      <c r="O291" s="4">
        <v>304151</v>
      </c>
      <c r="P291" s="4">
        <v>1088190</v>
      </c>
      <c r="Q291" s="185">
        <f t="shared" si="61"/>
        <v>121417</v>
      </c>
      <c r="R291" s="185">
        <f t="shared" si="82"/>
        <v>4642</v>
      </c>
      <c r="S291" s="186">
        <f t="shared" si="82"/>
        <v>28</v>
      </c>
      <c r="T291" s="15">
        <f t="shared" si="83"/>
        <v>2515</v>
      </c>
      <c r="U291" s="80"/>
    </row>
    <row r="292" spans="1:21" x14ac:dyDescent="0.25">
      <c r="A292" s="192">
        <v>44183</v>
      </c>
      <c r="B292" s="222">
        <v>7002</v>
      </c>
      <c r="C292" s="222">
        <f t="shared" si="84"/>
        <v>1531374</v>
      </c>
      <c r="D292" s="222">
        <v>138</v>
      </c>
      <c r="E292" s="222">
        <f t="shared" si="85"/>
        <v>41672</v>
      </c>
      <c r="F292" s="222">
        <f t="shared" si="81"/>
        <v>4199</v>
      </c>
      <c r="G292" s="244">
        <v>1356755</v>
      </c>
      <c r="H292" s="222">
        <v>3434</v>
      </c>
      <c r="I292" s="38">
        <v>32002</v>
      </c>
      <c r="J292" s="38">
        <f t="shared" si="86"/>
        <v>4437322</v>
      </c>
      <c r="K292" s="55">
        <v>5573</v>
      </c>
      <c r="L292" s="55">
        <v>2298394</v>
      </c>
      <c r="M292" s="193">
        <f t="shared" si="60"/>
        <v>2303967</v>
      </c>
      <c r="N292" s="38">
        <v>10658</v>
      </c>
      <c r="O292" s="38">
        <v>305458</v>
      </c>
      <c r="P292" s="38">
        <v>1093180</v>
      </c>
      <c r="Q292" s="193">
        <f t="shared" si="61"/>
        <v>122078</v>
      </c>
      <c r="R292" s="193">
        <f t="shared" si="82"/>
        <v>4199</v>
      </c>
      <c r="S292" s="186">
        <f t="shared" si="82"/>
        <v>-37</v>
      </c>
      <c r="T292" s="15">
        <f t="shared" si="83"/>
        <v>2665</v>
      </c>
      <c r="U292" s="80"/>
    </row>
    <row r="293" spans="1:21" x14ac:dyDescent="0.25">
      <c r="A293" s="197">
        <v>44184</v>
      </c>
      <c r="B293" s="229">
        <v>5795</v>
      </c>
      <c r="C293" s="229">
        <f t="shared" si="84"/>
        <v>1537169</v>
      </c>
      <c r="D293" s="229">
        <v>91</v>
      </c>
      <c r="E293" s="229">
        <f t="shared" si="85"/>
        <v>41763</v>
      </c>
      <c r="F293" s="229">
        <f t="shared" si="81"/>
        <v>5862</v>
      </c>
      <c r="G293" s="244">
        <v>1362617</v>
      </c>
      <c r="H293" s="229">
        <v>3452</v>
      </c>
      <c r="I293" s="198">
        <v>27403</v>
      </c>
      <c r="J293" s="198">
        <f t="shared" si="86"/>
        <v>4464725</v>
      </c>
      <c r="K293" s="195">
        <v>5632</v>
      </c>
      <c r="L293" s="195">
        <v>2314565</v>
      </c>
      <c r="M293" s="196">
        <f t="shared" si="60"/>
        <v>2320197</v>
      </c>
      <c r="N293" s="194">
        <v>10688</v>
      </c>
      <c r="O293" s="194">
        <v>306243</v>
      </c>
      <c r="P293" s="194">
        <v>1096091</v>
      </c>
      <c r="Q293" s="196">
        <f t="shared" si="61"/>
        <v>124147</v>
      </c>
      <c r="R293" s="196">
        <f t="shared" si="82"/>
        <v>5862</v>
      </c>
      <c r="S293" s="191">
        <f t="shared" si="82"/>
        <v>18</v>
      </c>
      <c r="T293" s="15">
        <f t="shared" si="83"/>
        <v>-158</v>
      </c>
      <c r="U293" s="80"/>
    </row>
    <row r="294" spans="1:21" x14ac:dyDescent="0.25">
      <c r="A294" s="199">
        <v>44185</v>
      </c>
      <c r="B294" s="222">
        <v>4116</v>
      </c>
      <c r="C294" s="222">
        <f t="shared" si="84"/>
        <v>1541285</v>
      </c>
      <c r="D294" s="222">
        <v>50</v>
      </c>
      <c r="E294" s="222">
        <f t="shared" si="85"/>
        <v>41813</v>
      </c>
      <c r="F294" s="222">
        <f t="shared" si="81"/>
        <v>5729</v>
      </c>
      <c r="G294" s="244">
        <v>1368346</v>
      </c>
      <c r="H294" s="222">
        <v>3462</v>
      </c>
      <c r="I294" s="38">
        <v>32148</v>
      </c>
      <c r="J294" s="38">
        <f t="shared" si="86"/>
        <v>4496873</v>
      </c>
      <c r="K294" s="200">
        <v>5765</v>
      </c>
      <c r="L294" s="201">
        <v>2338847</v>
      </c>
      <c r="M294" s="202">
        <f t="shared" si="60"/>
        <v>2344612</v>
      </c>
      <c r="N294" s="198">
        <v>10715</v>
      </c>
      <c r="O294" s="198">
        <v>306830</v>
      </c>
      <c r="P294" s="198">
        <v>1098359</v>
      </c>
      <c r="Q294" s="202">
        <f t="shared" si="61"/>
        <v>125381</v>
      </c>
      <c r="R294" s="202">
        <f t="shared" si="82"/>
        <v>5729</v>
      </c>
      <c r="S294" s="203">
        <f t="shared" si="82"/>
        <v>10</v>
      </c>
      <c r="T294" s="171">
        <f t="shared" si="83"/>
        <v>-1663</v>
      </c>
      <c r="U294" s="80"/>
    </row>
    <row r="295" spans="1:21" x14ac:dyDescent="0.25">
      <c r="A295" s="190">
        <v>44186</v>
      </c>
      <c r="B295" s="215">
        <v>5853</v>
      </c>
      <c r="C295" s="215">
        <f t="shared" si="84"/>
        <v>1547138</v>
      </c>
      <c r="D295" s="215">
        <v>184</v>
      </c>
      <c r="E295" s="215">
        <f t="shared" si="85"/>
        <v>41997</v>
      </c>
      <c r="F295" s="215">
        <f t="shared" si="81"/>
        <v>6055</v>
      </c>
      <c r="G295" s="244">
        <v>1374401</v>
      </c>
      <c r="H295" s="215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185">
        <f t="shared" si="60"/>
        <v>2359512</v>
      </c>
      <c r="N295" s="4">
        <v>10750</v>
      </c>
      <c r="O295" s="4">
        <v>308256</v>
      </c>
      <c r="P295" s="4">
        <v>1103443</v>
      </c>
      <c r="Q295" s="185">
        <f t="shared" si="61"/>
        <v>124689</v>
      </c>
      <c r="R295" s="185">
        <f t="shared" si="82"/>
        <v>6055</v>
      </c>
      <c r="S295" s="186">
        <f t="shared" si="82"/>
        <v>-95</v>
      </c>
      <c r="T295" s="15">
        <f t="shared" si="83"/>
        <v>-386</v>
      </c>
      <c r="U295" s="80"/>
    </row>
    <row r="296" spans="1:21" x14ac:dyDescent="0.25">
      <c r="A296" s="190">
        <v>44187</v>
      </c>
      <c r="B296" s="215">
        <v>8141</v>
      </c>
      <c r="C296" s="215">
        <f t="shared" ref="C296:C311" si="87">C295+B296</f>
        <v>1555279</v>
      </c>
      <c r="D296" s="215">
        <v>256</v>
      </c>
      <c r="E296" s="215">
        <f t="shared" ref="E296:E311" si="88">E295+D296</f>
        <v>42253</v>
      </c>
      <c r="F296" s="215">
        <f t="shared" si="81"/>
        <v>5325</v>
      </c>
      <c r="G296" s="244">
        <v>1379726</v>
      </c>
      <c r="H296" s="215">
        <v>3399</v>
      </c>
      <c r="I296" s="4">
        <v>37688</v>
      </c>
      <c r="J296" s="4">
        <f t="shared" ref="J296:J306" si="89">J295+I296</f>
        <v>4558637</v>
      </c>
      <c r="K296" s="7">
        <v>5936</v>
      </c>
      <c r="L296" s="7">
        <v>2390200</v>
      </c>
      <c r="M296" s="185">
        <f t="shared" si="60"/>
        <v>2396136</v>
      </c>
      <c r="N296" s="4">
        <v>10808</v>
      </c>
      <c r="O296" s="4">
        <v>309842</v>
      </c>
      <c r="P296" s="4">
        <v>1109025</v>
      </c>
      <c r="Q296" s="185">
        <f t="shared" si="61"/>
        <v>125604</v>
      </c>
      <c r="R296" s="177">
        <f t="shared" ref="R296:S299" si="90">G296-G295</f>
        <v>5325</v>
      </c>
      <c r="S296" s="67">
        <f t="shared" si="90"/>
        <v>32</v>
      </c>
      <c r="T296" s="170">
        <f t="shared" ref="T296:T306" si="91">(C296-G296-E296)-(C295-E295-G295)</f>
        <v>2560</v>
      </c>
      <c r="U296" s="80"/>
    </row>
    <row r="297" spans="1:21" x14ac:dyDescent="0.25">
      <c r="A297" s="190">
        <v>44188</v>
      </c>
      <c r="B297" s="215">
        <v>8586</v>
      </c>
      <c r="C297" s="215">
        <f t="shared" si="87"/>
        <v>1563865</v>
      </c>
      <c r="D297" s="215">
        <v>60</v>
      </c>
      <c r="E297" s="215">
        <f t="shared" si="88"/>
        <v>42313</v>
      </c>
      <c r="F297" s="215">
        <f t="shared" si="81"/>
        <v>4551</v>
      </c>
      <c r="G297" s="244">
        <v>1384277</v>
      </c>
      <c r="H297" s="215">
        <v>3390</v>
      </c>
      <c r="I297" s="4">
        <v>39323</v>
      </c>
      <c r="J297" s="4">
        <f t="shared" si="89"/>
        <v>4597960</v>
      </c>
      <c r="K297" s="7">
        <v>5897</v>
      </c>
      <c r="L297" s="7">
        <v>2402139</v>
      </c>
      <c r="M297" s="185">
        <f t="shared" si="60"/>
        <v>2408036</v>
      </c>
      <c r="N297" s="4">
        <v>10873</v>
      </c>
      <c r="O297" s="4">
        <v>311072</v>
      </c>
      <c r="P297" s="4">
        <v>1114236</v>
      </c>
      <c r="Q297" s="185">
        <f t="shared" si="61"/>
        <v>127684</v>
      </c>
      <c r="R297" s="177">
        <f t="shared" si="90"/>
        <v>4551</v>
      </c>
      <c r="S297" s="67">
        <f t="shared" si="90"/>
        <v>-9</v>
      </c>
      <c r="T297" s="170">
        <f t="shared" si="91"/>
        <v>3975</v>
      </c>
      <c r="U297" s="80"/>
    </row>
    <row r="298" spans="1:21" x14ac:dyDescent="0.25">
      <c r="A298" s="192">
        <v>44189</v>
      </c>
      <c r="B298" s="222">
        <v>7815</v>
      </c>
      <c r="C298" s="222">
        <f t="shared" si="87"/>
        <v>1571680</v>
      </c>
      <c r="D298" s="222">
        <v>78</v>
      </c>
      <c r="E298" s="222">
        <f t="shared" si="88"/>
        <v>42391</v>
      </c>
      <c r="F298" s="222">
        <f t="shared" si="81"/>
        <v>6439</v>
      </c>
      <c r="G298" s="245">
        <v>1390716</v>
      </c>
      <c r="H298" s="222">
        <v>3390</v>
      </c>
      <c r="I298" s="4">
        <v>24457</v>
      </c>
      <c r="J298" s="4">
        <f t="shared" si="89"/>
        <v>4622417</v>
      </c>
      <c r="K298" s="7">
        <v>5908</v>
      </c>
      <c r="L298" s="7">
        <v>2423214</v>
      </c>
      <c r="M298" s="185">
        <f t="shared" si="60"/>
        <v>2429122</v>
      </c>
      <c r="N298" s="4">
        <v>10910</v>
      </c>
      <c r="O298" s="4">
        <v>311984</v>
      </c>
      <c r="P298" s="4">
        <v>1119801</v>
      </c>
      <c r="Q298" s="185">
        <f t="shared" si="61"/>
        <v>128985</v>
      </c>
      <c r="R298" s="177">
        <f t="shared" si="90"/>
        <v>6439</v>
      </c>
      <c r="S298" s="67">
        <f t="shared" si="90"/>
        <v>0</v>
      </c>
      <c r="T298" s="170">
        <f t="shared" si="91"/>
        <v>1298</v>
      </c>
      <c r="U298" s="80"/>
    </row>
    <row r="299" spans="1:21" x14ac:dyDescent="0.25">
      <c r="A299" s="207">
        <v>44190</v>
      </c>
      <c r="B299" s="230">
        <v>2874</v>
      </c>
      <c r="C299" s="230">
        <f t="shared" si="87"/>
        <v>1574554</v>
      </c>
      <c r="D299" s="230">
        <v>30</v>
      </c>
      <c r="E299" s="230">
        <f t="shared" si="88"/>
        <v>42421</v>
      </c>
      <c r="F299" s="230">
        <f t="shared" si="81"/>
        <v>5946</v>
      </c>
      <c r="G299" s="246">
        <v>1396662</v>
      </c>
      <c r="H299" s="230">
        <v>3390</v>
      </c>
      <c r="I299" s="16">
        <v>24454</v>
      </c>
      <c r="J299" s="4">
        <f t="shared" si="89"/>
        <v>4646871</v>
      </c>
      <c r="K299" s="7">
        <v>5907</v>
      </c>
      <c r="L299" s="7">
        <v>2430506</v>
      </c>
      <c r="M299" s="185">
        <f t="shared" si="60"/>
        <v>2436413</v>
      </c>
      <c r="N299" s="4">
        <v>10934</v>
      </c>
      <c r="O299" s="4">
        <v>312308</v>
      </c>
      <c r="P299" s="4">
        <v>1125100</v>
      </c>
      <c r="Q299" s="185">
        <f t="shared" si="61"/>
        <v>126212</v>
      </c>
      <c r="R299" s="177">
        <f t="shared" si="90"/>
        <v>5946</v>
      </c>
      <c r="S299" s="67">
        <f t="shared" si="90"/>
        <v>0</v>
      </c>
      <c r="T299" s="170">
        <f t="shared" si="91"/>
        <v>-3102</v>
      </c>
      <c r="U299" s="80"/>
    </row>
    <row r="300" spans="1:21" x14ac:dyDescent="0.25">
      <c r="A300" s="207">
        <v>44191</v>
      </c>
      <c r="B300" s="230">
        <v>3713</v>
      </c>
      <c r="C300" s="230">
        <f t="shared" si="87"/>
        <v>1578267</v>
      </c>
      <c r="D300" s="230">
        <v>79</v>
      </c>
      <c r="E300" s="230">
        <f t="shared" si="88"/>
        <v>42500</v>
      </c>
      <c r="F300" s="230">
        <f t="shared" si="81"/>
        <v>5565</v>
      </c>
      <c r="G300" s="246">
        <v>1402227</v>
      </c>
      <c r="H300" s="230">
        <v>3262</v>
      </c>
      <c r="I300" s="16">
        <v>14984</v>
      </c>
      <c r="J300" s="4">
        <f t="shared" si="89"/>
        <v>4661855</v>
      </c>
      <c r="K300" s="7">
        <v>5931</v>
      </c>
      <c r="L300" s="7">
        <v>2439459</v>
      </c>
      <c r="M300" s="185">
        <f>L300+K300</f>
        <v>2445390</v>
      </c>
      <c r="N300" s="4">
        <v>10957</v>
      </c>
      <c r="O300" s="4">
        <v>312971</v>
      </c>
      <c r="P300" s="4">
        <v>1128587</v>
      </c>
      <c r="Q300" s="185">
        <f>C300-N300-O300-P300</f>
        <v>125752</v>
      </c>
      <c r="R300" s="177">
        <f t="shared" ref="R300:R306" si="92">G300-G299</f>
        <v>5565</v>
      </c>
      <c r="S300" s="67">
        <f>H300-H297</f>
        <v>-128</v>
      </c>
      <c r="T300" s="170">
        <f t="shared" si="91"/>
        <v>-1931</v>
      </c>
      <c r="U300" s="80"/>
    </row>
    <row r="301" spans="1:21" x14ac:dyDescent="0.25">
      <c r="A301" s="209">
        <v>44192</v>
      </c>
      <c r="B301" s="231">
        <v>5030</v>
      </c>
      <c r="C301" s="231">
        <f t="shared" si="87"/>
        <v>1583297</v>
      </c>
      <c r="D301" s="231">
        <v>149</v>
      </c>
      <c r="E301" s="231">
        <f t="shared" si="88"/>
        <v>42649</v>
      </c>
      <c r="F301" s="231">
        <f t="shared" si="81"/>
        <v>5699</v>
      </c>
      <c r="G301" s="247">
        <v>1407926</v>
      </c>
      <c r="H301" s="231">
        <v>3313</v>
      </c>
      <c r="I301" s="210">
        <v>21455</v>
      </c>
      <c r="J301" s="38">
        <f t="shared" si="89"/>
        <v>4683310</v>
      </c>
      <c r="K301" s="55">
        <v>5941</v>
      </c>
      <c r="L301" s="55">
        <v>2453195</v>
      </c>
      <c r="M301" s="193">
        <f>L301+K301</f>
        <v>2459136</v>
      </c>
      <c r="N301" s="38">
        <v>10979</v>
      </c>
      <c r="O301" s="38">
        <v>313631</v>
      </c>
      <c r="P301" s="38">
        <v>1131589</v>
      </c>
      <c r="Q301" s="193">
        <f>C301-N301-O301-P301</f>
        <v>127098</v>
      </c>
      <c r="R301" s="182">
        <f t="shared" si="92"/>
        <v>5699</v>
      </c>
      <c r="S301" s="119">
        <f t="shared" ref="S301:S306" si="93">H301-H300</f>
        <v>51</v>
      </c>
      <c r="T301" s="206">
        <f t="shared" si="91"/>
        <v>-818</v>
      </c>
      <c r="U301" s="80"/>
    </row>
    <row r="302" spans="1:21" x14ac:dyDescent="0.25">
      <c r="A302" s="190">
        <v>44193</v>
      </c>
      <c r="B302" s="215">
        <v>7216</v>
      </c>
      <c r="C302" s="215">
        <f t="shared" si="87"/>
        <v>1590513</v>
      </c>
      <c r="D302" s="215">
        <v>218</v>
      </c>
      <c r="E302" s="215">
        <f t="shared" si="88"/>
        <v>42867</v>
      </c>
      <c r="F302" s="215">
        <f t="shared" si="81"/>
        <v>6754</v>
      </c>
      <c r="G302" s="244">
        <v>1414680</v>
      </c>
      <c r="H302" s="215">
        <v>3319</v>
      </c>
      <c r="I302" s="4">
        <v>28978</v>
      </c>
      <c r="J302" s="4">
        <f t="shared" si="89"/>
        <v>4712288</v>
      </c>
      <c r="K302" s="7">
        <v>6049</v>
      </c>
      <c r="L302" s="7">
        <v>2470756</v>
      </c>
      <c r="M302" s="185">
        <f>L302+K302</f>
        <v>2476805</v>
      </c>
      <c r="N302" s="4">
        <v>11048</v>
      </c>
      <c r="O302" s="4">
        <v>315189</v>
      </c>
      <c r="P302" s="4">
        <v>1138116</v>
      </c>
      <c r="Q302" s="185">
        <f>C302-N302-O302-P302</f>
        <v>126160</v>
      </c>
      <c r="R302" s="177">
        <f t="shared" si="92"/>
        <v>6754</v>
      </c>
      <c r="S302" s="67">
        <f t="shared" si="93"/>
        <v>6</v>
      </c>
      <c r="T302" s="170">
        <f t="shared" si="91"/>
        <v>244</v>
      </c>
      <c r="U302" s="80"/>
    </row>
    <row r="303" spans="1:21" x14ac:dyDescent="0.25">
      <c r="A303" s="190">
        <v>44194</v>
      </c>
      <c r="B303" s="215">
        <v>11650</v>
      </c>
      <c r="C303" s="215">
        <f t="shared" si="87"/>
        <v>1602163</v>
      </c>
      <c r="D303" s="215">
        <v>151</v>
      </c>
      <c r="E303" s="215">
        <f t="shared" si="88"/>
        <v>43018</v>
      </c>
      <c r="F303" s="215">
        <f t="shared" si="81"/>
        <v>6205</v>
      </c>
      <c r="G303" s="244">
        <v>1420885</v>
      </c>
      <c r="H303" s="215">
        <v>3345</v>
      </c>
      <c r="I303" s="4">
        <v>45084</v>
      </c>
      <c r="J303" s="4">
        <f t="shared" si="89"/>
        <v>4757372</v>
      </c>
      <c r="K303" s="7">
        <v>6141</v>
      </c>
      <c r="L303" s="7">
        <v>2494970</v>
      </c>
      <c r="M303" s="185">
        <f>L303+K303</f>
        <v>2501111</v>
      </c>
      <c r="N303" s="4">
        <v>11121</v>
      </c>
      <c r="O303" s="4">
        <v>316933</v>
      </c>
      <c r="P303" s="4">
        <v>1144766</v>
      </c>
      <c r="Q303" s="185">
        <f>C303-N303-O303-P303</f>
        <v>129343</v>
      </c>
      <c r="R303" s="177">
        <f t="shared" si="92"/>
        <v>6205</v>
      </c>
      <c r="S303" s="67">
        <f t="shared" si="93"/>
        <v>26</v>
      </c>
      <c r="T303" s="170">
        <f t="shared" si="91"/>
        <v>5294</v>
      </c>
      <c r="U303" s="80"/>
    </row>
    <row r="304" spans="1:21" x14ac:dyDescent="0.25">
      <c r="A304" s="190">
        <v>44195</v>
      </c>
      <c r="B304" s="215">
        <v>11765</v>
      </c>
      <c r="C304" s="215">
        <f t="shared" si="87"/>
        <v>1613928</v>
      </c>
      <c r="D304" s="215">
        <v>145</v>
      </c>
      <c r="E304" s="215">
        <f t="shared" si="88"/>
        <v>43163</v>
      </c>
      <c r="F304" s="215">
        <f t="shared" si="81"/>
        <v>5791</v>
      </c>
      <c r="G304" s="244">
        <v>1426676</v>
      </c>
      <c r="H304" s="215">
        <v>3440</v>
      </c>
      <c r="I304" s="4">
        <v>54126</v>
      </c>
      <c r="J304" s="4">
        <f t="shared" si="89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5">
        <f>C304-N304-O304-P304</f>
        <v>132646</v>
      </c>
      <c r="R304" s="177">
        <f t="shared" si="92"/>
        <v>5791</v>
      </c>
      <c r="S304" s="67">
        <f t="shared" si="93"/>
        <v>95</v>
      </c>
      <c r="T304" s="170">
        <f t="shared" si="91"/>
        <v>5829</v>
      </c>
      <c r="U304" s="80"/>
    </row>
    <row r="305" spans="1:21" x14ac:dyDescent="0.25">
      <c r="A305" s="190">
        <v>44196</v>
      </c>
      <c r="B305" s="215">
        <v>11587</v>
      </c>
      <c r="C305" s="215">
        <f t="shared" si="87"/>
        <v>1625515</v>
      </c>
      <c r="D305" s="215">
        <v>83</v>
      </c>
      <c r="E305" s="215">
        <f t="shared" si="88"/>
        <v>43246</v>
      </c>
      <c r="F305" s="215">
        <f t="shared" si="81"/>
        <v>7240</v>
      </c>
      <c r="G305" s="244">
        <v>1433916</v>
      </c>
      <c r="H305" s="215">
        <v>3440</v>
      </c>
      <c r="I305" s="255">
        <f>(J307-J304)/2</f>
        <v>42834.5</v>
      </c>
      <c r="J305" s="4">
        <f t="shared" si="89"/>
        <v>4854332.5</v>
      </c>
      <c r="K305" s="7">
        <v>6253</v>
      </c>
      <c r="L305" s="7">
        <v>2558714</v>
      </c>
      <c r="M305" s="4">
        <f t="shared" ref="M305:M310" si="94">L305+K305</f>
        <v>2564967</v>
      </c>
      <c r="N305" s="4">
        <v>11236</v>
      </c>
      <c r="O305" s="4">
        <v>320315</v>
      </c>
      <c r="P305" s="4">
        <v>1155875</v>
      </c>
      <c r="Q305" s="185">
        <f t="shared" ref="Q305:Q310" si="95">C305-N305-O305-P305</f>
        <v>138089</v>
      </c>
      <c r="R305" s="177">
        <f t="shared" si="92"/>
        <v>7240</v>
      </c>
      <c r="S305" s="67">
        <f t="shared" si="93"/>
        <v>0</v>
      </c>
      <c r="T305" s="170">
        <f t="shared" si="91"/>
        <v>4264</v>
      </c>
      <c r="U305" s="80"/>
    </row>
    <row r="306" spans="1:21" x14ac:dyDescent="0.25">
      <c r="A306" s="190">
        <v>44197</v>
      </c>
      <c r="B306" s="215">
        <v>4079</v>
      </c>
      <c r="C306" s="215">
        <f t="shared" si="87"/>
        <v>1629594</v>
      </c>
      <c r="D306" s="215">
        <v>73</v>
      </c>
      <c r="E306" s="215">
        <f t="shared" si="88"/>
        <v>43319</v>
      </c>
      <c r="F306" s="215">
        <f t="shared" si="81"/>
        <v>6235</v>
      </c>
      <c r="G306" s="244">
        <v>1440151</v>
      </c>
      <c r="H306" s="215">
        <v>3440</v>
      </c>
      <c r="I306" s="255">
        <f>(J307-J304)/2</f>
        <v>42834.5</v>
      </c>
      <c r="J306" s="4">
        <f t="shared" si="89"/>
        <v>4897167</v>
      </c>
      <c r="K306" s="7">
        <v>6254</v>
      </c>
      <c r="L306" s="7">
        <v>2565699</v>
      </c>
      <c r="M306" s="4">
        <f t="shared" si="94"/>
        <v>2571953</v>
      </c>
      <c r="N306" s="4">
        <v>11273</v>
      </c>
      <c r="O306" s="4">
        <v>320768</v>
      </c>
      <c r="P306" s="4">
        <v>1157648</v>
      </c>
      <c r="Q306" s="185">
        <f t="shared" si="95"/>
        <v>139905</v>
      </c>
      <c r="R306" s="177">
        <f t="shared" si="92"/>
        <v>6235</v>
      </c>
      <c r="S306" s="67">
        <f t="shared" si="93"/>
        <v>0</v>
      </c>
      <c r="T306" s="170">
        <f t="shared" si="91"/>
        <v>-2229</v>
      </c>
      <c r="U306" s="80"/>
    </row>
    <row r="307" spans="1:21" x14ac:dyDescent="0.25">
      <c r="A307" s="190">
        <v>44198</v>
      </c>
      <c r="B307" s="215">
        <v>5240</v>
      </c>
      <c r="C307" s="215">
        <f t="shared" si="87"/>
        <v>1634834</v>
      </c>
      <c r="D307" s="215">
        <v>56</v>
      </c>
      <c r="E307" s="215">
        <f t="shared" si="88"/>
        <v>43375</v>
      </c>
      <c r="F307" s="215">
        <f t="shared" si="81"/>
        <v>6941</v>
      </c>
      <c r="G307" s="244">
        <v>1447092</v>
      </c>
      <c r="H307" s="215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5">
        <f t="shared" si="95"/>
        <v>139658</v>
      </c>
      <c r="R307" s="177">
        <f t="shared" ref="R307" si="96">G307-G306</f>
        <v>6941</v>
      </c>
      <c r="S307" s="67">
        <f t="shared" ref="S307" si="97">H307-H306</f>
        <v>-2</v>
      </c>
      <c r="T307" s="170">
        <f>(C307-G307-E307)-(C306-E306-G306)</f>
        <v>-1757</v>
      </c>
      <c r="U307" s="80"/>
    </row>
    <row r="308" spans="1:21" x14ac:dyDescent="0.25">
      <c r="A308" s="190">
        <v>44199</v>
      </c>
      <c r="B308" s="215">
        <v>5884</v>
      </c>
      <c r="C308" s="215">
        <f t="shared" si="87"/>
        <v>1640718</v>
      </c>
      <c r="D308" s="215">
        <v>107</v>
      </c>
      <c r="E308" s="215">
        <f t="shared" si="88"/>
        <v>43482</v>
      </c>
      <c r="F308" s="215">
        <f t="shared" si="81"/>
        <v>5868</v>
      </c>
      <c r="G308" s="244">
        <v>1452960</v>
      </c>
      <c r="H308" s="215">
        <v>3433</v>
      </c>
      <c r="I308" s="4">
        <v>22180</v>
      </c>
      <c r="J308" s="4">
        <f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5">
        <f t="shared" si="95"/>
        <v>141165</v>
      </c>
      <c r="R308" s="177">
        <f t="shared" ref="R308" si="98">G308-G307</f>
        <v>5868</v>
      </c>
      <c r="S308" s="67">
        <f t="shared" ref="S308" si="99">H308-H307</f>
        <v>-5</v>
      </c>
      <c r="T308" s="170">
        <f>(C308-G308-E308)-(C307-E307-G307)</f>
        <v>-91</v>
      </c>
      <c r="U308" s="80"/>
    </row>
    <row r="309" spans="1:21" x14ac:dyDescent="0.25">
      <c r="A309" s="190">
        <v>44200</v>
      </c>
      <c r="B309" s="215">
        <v>8222</v>
      </c>
      <c r="C309" s="215">
        <f t="shared" si="87"/>
        <v>1648940</v>
      </c>
      <c r="D309" s="215">
        <v>152</v>
      </c>
      <c r="E309" s="215">
        <f t="shared" si="88"/>
        <v>43634</v>
      </c>
      <c r="F309" s="215">
        <f t="shared" si="81"/>
        <v>5123</v>
      </c>
      <c r="G309" s="244">
        <v>1458083</v>
      </c>
      <c r="H309" s="215">
        <v>3502</v>
      </c>
      <c r="I309" s="4">
        <v>31819</v>
      </c>
      <c r="J309" s="4">
        <f>J308+I309</f>
        <v>4951166</v>
      </c>
      <c r="K309" s="7">
        <v>6347</v>
      </c>
      <c r="L309" s="7">
        <v>2612496</v>
      </c>
      <c r="M309" s="7">
        <f>L309+K309</f>
        <v>2618843</v>
      </c>
      <c r="N309" s="4">
        <v>11385</v>
      </c>
      <c r="O309" s="4">
        <v>323665</v>
      </c>
      <c r="P309" s="4">
        <v>1174600</v>
      </c>
      <c r="Q309" s="185">
        <f t="shared" si="95"/>
        <v>139290</v>
      </c>
      <c r="R309" s="177">
        <f t="shared" ref="R309" si="100">G309-G308</f>
        <v>5123</v>
      </c>
      <c r="S309" s="67">
        <f t="shared" ref="S309" si="101">H309-H308</f>
        <v>69</v>
      </c>
      <c r="T309" s="170">
        <f>(C309-G309-E309)-(C308-E308-G308)</f>
        <v>2947</v>
      </c>
      <c r="U309" s="80"/>
    </row>
    <row r="310" spans="1:21" x14ac:dyDescent="0.25">
      <c r="A310" s="190">
        <v>44201</v>
      </c>
      <c r="B310" s="215">
        <v>13790</v>
      </c>
      <c r="C310" s="215">
        <f t="shared" si="87"/>
        <v>1662730</v>
      </c>
      <c r="D310" s="215">
        <v>151</v>
      </c>
      <c r="E310" s="215">
        <f t="shared" si="88"/>
        <v>43785</v>
      </c>
      <c r="F310" s="215">
        <f t="shared" si="81"/>
        <v>8533</v>
      </c>
      <c r="G310" s="244">
        <v>1466616</v>
      </c>
      <c r="H310" s="215">
        <v>3460</v>
      </c>
      <c r="I310" s="4">
        <v>50068</v>
      </c>
      <c r="J310" s="4">
        <f>J309+I310</f>
        <v>5001234</v>
      </c>
      <c r="K310" s="7">
        <v>6429</v>
      </c>
      <c r="L310" s="7">
        <v>2640401</v>
      </c>
      <c r="M310" s="4">
        <f t="shared" si="94"/>
        <v>2646830</v>
      </c>
      <c r="N310" s="4">
        <v>11472</v>
      </c>
      <c r="O310" s="4">
        <v>325591</v>
      </c>
      <c r="P310" s="4">
        <v>1184842</v>
      </c>
      <c r="Q310" s="185">
        <f t="shared" si="95"/>
        <v>140825</v>
      </c>
      <c r="R310" s="177">
        <f t="shared" ref="R310:R311" si="102">G310-G309</f>
        <v>8533</v>
      </c>
      <c r="S310" s="67">
        <f t="shared" ref="S310" si="103">H310-H309</f>
        <v>-42</v>
      </c>
      <c r="T310" s="170">
        <f>(C310-G310-E310)-(C309-E309-G309)</f>
        <v>5106</v>
      </c>
      <c r="U310" s="80"/>
    </row>
    <row r="311" spans="1:21" x14ac:dyDescent="0.25">
      <c r="A311" s="190">
        <v>44202</v>
      </c>
      <c r="B311" s="232">
        <v>13441</v>
      </c>
      <c r="C311" s="215">
        <f t="shared" si="87"/>
        <v>1676171</v>
      </c>
      <c r="D311" s="232">
        <v>191</v>
      </c>
      <c r="E311" s="215">
        <f t="shared" si="88"/>
        <v>43976</v>
      </c>
      <c r="F311" s="215">
        <f t="shared" si="81"/>
        <v>7432</v>
      </c>
      <c r="G311" s="248">
        <v>1474048</v>
      </c>
      <c r="H311" s="232">
        <v>3521</v>
      </c>
      <c r="I311" s="80">
        <v>49116</v>
      </c>
      <c r="J311" s="4">
        <f>J310+I311</f>
        <v>5050350</v>
      </c>
      <c r="R311" s="177">
        <f t="shared" si="102"/>
        <v>7432</v>
      </c>
      <c r="S311" s="67">
        <f t="shared" ref="S311" si="104">H311-H310</f>
        <v>61</v>
      </c>
      <c r="T311" s="170">
        <f>(C311-G311-E311)-(C310-E310-G310)</f>
        <v>5818</v>
      </c>
      <c r="U311" s="80"/>
    </row>
    <row r="312" spans="1:21" x14ac:dyDescent="0.25">
      <c r="M312" s="29"/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7441"/>
  <sheetViews>
    <sheetView tabSelected="1" zoomScale="85" zoomScaleNormal="85" workbookViewId="0">
      <pane ySplit="1" topLeftCell="A7419" activePane="bottomLeft" state="frozen"/>
      <selection activeCell="D2374" sqref="A1:D2374"/>
      <selection pane="bottomLeft" activeCell="G7417" sqref="G7417:J7442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20" customWidth="1"/>
    <col min="7" max="7" width="6.7109375" customWidth="1"/>
    <col min="8" max="8" width="5.5703125" customWidth="1"/>
    <col min="9" max="9" width="6.28515625" customWidth="1"/>
    <col min="10" max="10" width="9.140625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8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6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4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4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4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4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4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4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4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4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4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4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4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4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4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4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4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4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6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4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4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4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4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4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4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4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4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4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4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4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4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4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4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4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4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7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6">
        <f>C4610+D4586</f>
        <v>322238</v>
      </c>
      <c r="E4610" s="39">
        <v>128</v>
      </c>
      <c r="F4610" s="67">
        <f t="shared" si="376"/>
        <v>6757</v>
      </c>
      <c r="G4610" s="112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4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4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4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4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4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4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4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4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4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4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4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4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4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4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4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4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4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4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9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6">
        <f>C4634+D4610</f>
        <v>328100</v>
      </c>
      <c r="E4634" s="41">
        <f>15+15+18+6</f>
        <v>54</v>
      </c>
      <c r="F4634" s="113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4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4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4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4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4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4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4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4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4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4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4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4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4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4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4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4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4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4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4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4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4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4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7">
        <f t="shared" si="382"/>
        <v>6045</v>
      </c>
      <c r="E4657" s="45">
        <f>1</f>
        <v>1</v>
      </c>
      <c r="F4657" s="115">
        <f>E4657+F4633</f>
        <v>19</v>
      </c>
    </row>
    <row r="4658" spans="1:6" x14ac:dyDescent="0.25">
      <c r="A4658" s="53" t="s">
        <v>22</v>
      </c>
      <c r="B4658" s="121">
        <v>44087</v>
      </c>
      <c r="C4658" s="39">
        <v>3689</v>
      </c>
      <c r="D4658" s="116">
        <f>C4658+D4634</f>
        <v>331789</v>
      </c>
      <c r="E4658" s="39">
        <f>11+3+11+13</f>
        <v>38</v>
      </c>
      <c r="F4658" s="113">
        <f>E4658+F4634</f>
        <v>6849</v>
      </c>
    </row>
    <row r="4659" spans="1:6" x14ac:dyDescent="0.25">
      <c r="A4659" s="42" t="s">
        <v>20</v>
      </c>
      <c r="B4659" s="121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4">
        <f>E4659+F4635</f>
        <v>2661</v>
      </c>
    </row>
    <row r="4660" spans="1:6" x14ac:dyDescent="0.25">
      <c r="A4660" s="42" t="s">
        <v>35</v>
      </c>
      <c r="B4660" s="121">
        <v>44087</v>
      </c>
      <c r="C4660" s="4">
        <v>4</v>
      </c>
      <c r="D4660" s="26">
        <f t="shared" si="383"/>
        <v>124</v>
      </c>
      <c r="F4660" s="114">
        <f>E4660+F4636</f>
        <v>0</v>
      </c>
    </row>
    <row r="4661" spans="1:6" x14ac:dyDescent="0.25">
      <c r="A4661" s="42" t="s">
        <v>21</v>
      </c>
      <c r="B4661" s="121">
        <v>44087</v>
      </c>
      <c r="C4661" s="4">
        <v>91</v>
      </c>
      <c r="D4661" s="26">
        <f t="shared" si="383"/>
        <v>6751</v>
      </c>
      <c r="E4661" s="4">
        <f>2</f>
        <v>2</v>
      </c>
      <c r="F4661" s="114">
        <f t="shared" ref="F4661:F4679" si="384">E4661+F4637</f>
        <v>238</v>
      </c>
    </row>
    <row r="4662" spans="1:6" x14ac:dyDescent="0.25">
      <c r="A4662" s="42" t="s">
        <v>36</v>
      </c>
      <c r="B4662" s="121">
        <v>44087</v>
      </c>
      <c r="C4662" s="4">
        <v>73</v>
      </c>
      <c r="D4662" s="26">
        <f t="shared" si="383"/>
        <v>1718</v>
      </c>
      <c r="F4662" s="114">
        <f t="shared" si="384"/>
        <v>14</v>
      </c>
    </row>
    <row r="4663" spans="1:6" x14ac:dyDescent="0.25">
      <c r="A4663" s="42" t="s">
        <v>27</v>
      </c>
      <c r="B4663" s="121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4">
        <f t="shared" si="384"/>
        <v>197</v>
      </c>
    </row>
    <row r="4664" spans="1:6" x14ac:dyDescent="0.25">
      <c r="A4664" s="42" t="s">
        <v>37</v>
      </c>
      <c r="B4664" s="121">
        <v>44087</v>
      </c>
      <c r="C4664" s="4">
        <v>1</v>
      </c>
      <c r="D4664" s="26">
        <f t="shared" si="383"/>
        <v>660</v>
      </c>
      <c r="F4664" s="114">
        <f t="shared" si="384"/>
        <v>6</v>
      </c>
    </row>
    <row r="4665" spans="1:6" x14ac:dyDescent="0.25">
      <c r="A4665" s="42" t="s">
        <v>38</v>
      </c>
      <c r="B4665" s="121">
        <v>44087</v>
      </c>
      <c r="C4665" s="4">
        <v>105</v>
      </c>
      <c r="D4665" s="26">
        <f t="shared" si="383"/>
        <v>5238</v>
      </c>
      <c r="E4665" s="4">
        <f>1</f>
        <v>1</v>
      </c>
      <c r="F4665" s="114">
        <f t="shared" si="384"/>
        <v>89</v>
      </c>
    </row>
    <row r="4666" spans="1:6" x14ac:dyDescent="0.25">
      <c r="A4666" s="42" t="s">
        <v>48</v>
      </c>
      <c r="B4666" s="121">
        <v>44087</v>
      </c>
      <c r="C4666" s="4">
        <v>-1</v>
      </c>
      <c r="D4666" s="26">
        <f t="shared" si="383"/>
        <v>94</v>
      </c>
      <c r="F4666" s="114">
        <f>E4666+F4642</f>
        <v>1</v>
      </c>
    </row>
    <row r="4667" spans="1:6" x14ac:dyDescent="0.25">
      <c r="A4667" s="42" t="s">
        <v>39</v>
      </c>
      <c r="B4667" s="121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4">
        <f t="shared" si="384"/>
        <v>256</v>
      </c>
    </row>
    <row r="4668" spans="1:6" x14ac:dyDescent="0.25">
      <c r="A4668" s="42" t="s">
        <v>40</v>
      </c>
      <c r="B4668" s="121">
        <v>44087</v>
      </c>
      <c r="C4668" s="4">
        <v>46</v>
      </c>
      <c r="D4668" s="26">
        <f t="shared" si="383"/>
        <v>397</v>
      </c>
      <c r="F4668" s="114">
        <f t="shared" si="384"/>
        <v>4</v>
      </c>
    </row>
    <row r="4669" spans="1:6" x14ac:dyDescent="0.25">
      <c r="A4669" s="42" t="s">
        <v>28</v>
      </c>
      <c r="B4669" s="121">
        <v>44087</v>
      </c>
      <c r="C4669" s="4">
        <v>96</v>
      </c>
      <c r="D4669" s="26">
        <f t="shared" si="383"/>
        <v>2808</v>
      </c>
      <c r="E4669" s="4">
        <f>1+3</f>
        <v>4</v>
      </c>
      <c r="F4669" s="114">
        <f t="shared" si="384"/>
        <v>58</v>
      </c>
    </row>
    <row r="4670" spans="1:6" x14ac:dyDescent="0.25">
      <c r="A4670" s="42" t="s">
        <v>24</v>
      </c>
      <c r="B4670" s="121">
        <v>44087</v>
      </c>
      <c r="C4670" s="4">
        <v>704</v>
      </c>
      <c r="D4670" s="26">
        <f t="shared" si="383"/>
        <v>14482</v>
      </c>
      <c r="E4670" s="4">
        <f>2</f>
        <v>2</v>
      </c>
      <c r="F4670" s="114">
        <f t="shared" si="384"/>
        <v>150</v>
      </c>
    </row>
    <row r="4671" spans="1:6" x14ac:dyDescent="0.25">
      <c r="A4671" s="42" t="s">
        <v>30</v>
      </c>
      <c r="B4671" s="121">
        <v>44087</v>
      </c>
      <c r="C4671" s="4">
        <v>0</v>
      </c>
      <c r="D4671" s="26">
        <f t="shared" si="383"/>
        <v>68</v>
      </c>
      <c r="F4671" s="114">
        <f t="shared" si="384"/>
        <v>2</v>
      </c>
    </row>
    <row r="4672" spans="1:6" x14ac:dyDescent="0.25">
      <c r="A4672" s="42" t="s">
        <v>26</v>
      </c>
      <c r="B4672" s="121">
        <v>44087</v>
      </c>
      <c r="C4672" s="4">
        <v>286</v>
      </c>
      <c r="D4672" s="26">
        <f>C4672+D4648</f>
        <v>4812</v>
      </c>
      <c r="E4672" s="4">
        <f>2+1+1</f>
        <v>4</v>
      </c>
      <c r="F4672" s="114">
        <f t="shared" si="384"/>
        <v>50</v>
      </c>
    </row>
    <row r="4673" spans="1:6" x14ac:dyDescent="0.25">
      <c r="A4673" s="42" t="s">
        <v>25</v>
      </c>
      <c r="B4673" s="121">
        <v>44087</v>
      </c>
      <c r="C4673" s="4">
        <v>130</v>
      </c>
      <c r="D4673" s="26">
        <f>C4673+D4649</f>
        <v>8719</v>
      </c>
      <c r="E4673" s="4">
        <f>2</f>
        <v>2</v>
      </c>
      <c r="F4673" s="114">
        <f t="shared" si="384"/>
        <v>153</v>
      </c>
    </row>
    <row r="4674" spans="1:6" x14ac:dyDescent="0.25">
      <c r="A4674" s="42" t="s">
        <v>41</v>
      </c>
      <c r="B4674" s="121">
        <v>44087</v>
      </c>
      <c r="C4674" s="4">
        <v>340</v>
      </c>
      <c r="D4674" s="26">
        <f>C4674+D4650</f>
        <v>6765</v>
      </c>
      <c r="E4674" s="4">
        <f>1+1</f>
        <v>2</v>
      </c>
      <c r="F4674" s="114">
        <f>E4674+F4650</f>
        <v>89</v>
      </c>
    </row>
    <row r="4675" spans="1:6" x14ac:dyDescent="0.25">
      <c r="A4675" s="42" t="s">
        <v>42</v>
      </c>
      <c r="B4675" s="121">
        <v>44087</v>
      </c>
      <c r="C4675" s="4">
        <v>-5</v>
      </c>
      <c r="D4675" s="26">
        <f t="shared" ref="D4675:D4681" si="385">C4675+D4651</f>
        <v>417</v>
      </c>
      <c r="F4675" s="114">
        <f>E4675+F4651</f>
        <v>12</v>
      </c>
    </row>
    <row r="4676" spans="1:6" x14ac:dyDescent="0.25">
      <c r="A4676" s="42" t="s">
        <v>43</v>
      </c>
      <c r="B4676" s="121">
        <v>44087</v>
      </c>
      <c r="C4676" s="4">
        <v>1</v>
      </c>
      <c r="D4676" s="26">
        <f t="shared" si="385"/>
        <v>383</v>
      </c>
      <c r="F4676" s="114">
        <f t="shared" si="384"/>
        <v>0</v>
      </c>
    </row>
    <row r="4677" spans="1:6" x14ac:dyDescent="0.25">
      <c r="A4677" s="42" t="s">
        <v>44</v>
      </c>
      <c r="B4677" s="121">
        <v>44087</v>
      </c>
      <c r="C4677" s="4">
        <v>193</v>
      </c>
      <c r="D4677" s="26">
        <f t="shared" si="385"/>
        <v>3069</v>
      </c>
      <c r="F4677" s="114">
        <f>E4677+F4653</f>
        <v>21</v>
      </c>
    </row>
    <row r="4678" spans="1:6" x14ac:dyDescent="0.25">
      <c r="A4678" s="42" t="s">
        <v>29</v>
      </c>
      <c r="B4678" s="121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4">
        <f>E4678+F4654</f>
        <v>196</v>
      </c>
    </row>
    <row r="4679" spans="1:6" x14ac:dyDescent="0.25">
      <c r="A4679" s="42" t="s">
        <v>45</v>
      </c>
      <c r="B4679" s="121">
        <v>44087</v>
      </c>
      <c r="C4679" s="4">
        <v>79</v>
      </c>
      <c r="D4679" s="26">
        <f t="shared" si="385"/>
        <v>1832</v>
      </c>
      <c r="E4679" s="4">
        <f>1</f>
        <v>1</v>
      </c>
      <c r="F4679" s="114">
        <f t="shared" si="384"/>
        <v>26</v>
      </c>
    </row>
    <row r="4680" spans="1:6" x14ac:dyDescent="0.25">
      <c r="A4680" s="42" t="s">
        <v>46</v>
      </c>
      <c r="B4680" s="121">
        <v>44087</v>
      </c>
      <c r="C4680" s="4">
        <v>22</v>
      </c>
      <c r="D4680" s="26">
        <f t="shared" si="385"/>
        <v>2705</v>
      </c>
      <c r="E4680" s="4">
        <f>1</f>
        <v>1</v>
      </c>
      <c r="F4680" s="114">
        <f>E4680+F4656</f>
        <v>45</v>
      </c>
    </row>
    <row r="4681" spans="1:6" ht="15.75" thickBot="1" x14ac:dyDescent="0.3">
      <c r="A4681" s="43" t="s">
        <v>47</v>
      </c>
      <c r="B4681" s="121">
        <v>44087</v>
      </c>
      <c r="C4681" s="4">
        <v>583</v>
      </c>
      <c r="D4681" s="117">
        <f t="shared" si="385"/>
        <v>6628</v>
      </c>
      <c r="F4681" s="115">
        <f>E4681+F4657</f>
        <v>19</v>
      </c>
    </row>
    <row r="4682" spans="1:6" x14ac:dyDescent="0.25">
      <c r="A4682" s="53" t="s">
        <v>22</v>
      </c>
      <c r="B4682" s="121">
        <v>44088</v>
      </c>
      <c r="C4682" s="4">
        <v>4863</v>
      </c>
      <c r="D4682" s="116">
        <f>C4682+D4658</f>
        <v>336652</v>
      </c>
      <c r="E4682" s="4">
        <f>7+4+96+51</f>
        <v>158</v>
      </c>
      <c r="F4682" s="113">
        <f>E4682+F4658</f>
        <v>7007</v>
      </c>
    </row>
    <row r="4683" spans="1:6" x14ac:dyDescent="0.25">
      <c r="A4683" s="42" t="s">
        <v>20</v>
      </c>
      <c r="B4683" s="121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4">
        <f>E4683+F4659</f>
        <v>2714</v>
      </c>
    </row>
    <row r="4684" spans="1:6" x14ac:dyDescent="0.25">
      <c r="A4684" s="42" t="s">
        <v>35</v>
      </c>
      <c r="B4684" s="121">
        <v>44088</v>
      </c>
      <c r="C4684" s="4">
        <v>5</v>
      </c>
      <c r="D4684" s="26">
        <f t="shared" si="386"/>
        <v>129</v>
      </c>
      <c r="F4684" s="114">
        <f>E4684+F4660</f>
        <v>0</v>
      </c>
    </row>
    <row r="4685" spans="1:6" x14ac:dyDescent="0.25">
      <c r="A4685" s="42" t="s">
        <v>21</v>
      </c>
      <c r="B4685" s="121">
        <v>44088</v>
      </c>
      <c r="C4685" s="4">
        <v>41</v>
      </c>
      <c r="D4685" s="26">
        <f t="shared" si="386"/>
        <v>6792</v>
      </c>
      <c r="E4685" s="4">
        <f>1+2</f>
        <v>3</v>
      </c>
      <c r="F4685" s="114">
        <f t="shared" ref="F4685:F4703" si="387">E4685+F4661</f>
        <v>241</v>
      </c>
    </row>
    <row r="4686" spans="1:6" x14ac:dyDescent="0.25">
      <c r="A4686" s="42" t="s">
        <v>36</v>
      </c>
      <c r="B4686" s="121">
        <v>44088</v>
      </c>
      <c r="C4686" s="4">
        <v>39</v>
      </c>
      <c r="D4686" s="26">
        <f t="shared" si="386"/>
        <v>1757</v>
      </c>
      <c r="E4686" s="4">
        <f>4+2</f>
        <v>6</v>
      </c>
      <c r="F4686" s="114">
        <f t="shared" si="387"/>
        <v>20</v>
      </c>
    </row>
    <row r="4687" spans="1:6" x14ac:dyDescent="0.25">
      <c r="A4687" s="42" t="s">
        <v>27</v>
      </c>
      <c r="B4687" s="121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4">
        <f t="shared" si="387"/>
        <v>204</v>
      </c>
    </row>
    <row r="4688" spans="1:6" x14ac:dyDescent="0.25">
      <c r="A4688" s="42" t="s">
        <v>37</v>
      </c>
      <c r="B4688" s="121">
        <v>44088</v>
      </c>
      <c r="C4688" s="4">
        <v>58</v>
      </c>
      <c r="D4688" s="26">
        <f t="shared" si="386"/>
        <v>718</v>
      </c>
      <c r="F4688" s="114">
        <f t="shared" si="387"/>
        <v>6</v>
      </c>
    </row>
    <row r="4689" spans="1:6" x14ac:dyDescent="0.25">
      <c r="A4689" s="42" t="s">
        <v>38</v>
      </c>
      <c r="B4689" s="121">
        <v>44088</v>
      </c>
      <c r="C4689" s="4">
        <v>72</v>
      </c>
      <c r="D4689" s="26">
        <f t="shared" si="386"/>
        <v>5310</v>
      </c>
      <c r="F4689" s="114">
        <f t="shared" si="387"/>
        <v>89</v>
      </c>
    </row>
    <row r="4690" spans="1:6" x14ac:dyDescent="0.25">
      <c r="A4690" s="42" t="s">
        <v>48</v>
      </c>
      <c r="B4690" s="121">
        <v>44088</v>
      </c>
      <c r="C4690" s="4">
        <v>1</v>
      </c>
      <c r="D4690" s="26">
        <f t="shared" si="386"/>
        <v>95</v>
      </c>
      <c r="F4690" s="114">
        <f>E4690+F4666</f>
        <v>1</v>
      </c>
    </row>
    <row r="4691" spans="1:6" x14ac:dyDescent="0.25">
      <c r="A4691" s="42" t="s">
        <v>39</v>
      </c>
      <c r="B4691" s="121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4">
        <f t="shared" si="387"/>
        <v>266</v>
      </c>
    </row>
    <row r="4692" spans="1:6" x14ac:dyDescent="0.25">
      <c r="A4692" s="42" t="s">
        <v>40</v>
      </c>
      <c r="B4692" s="121">
        <v>44088</v>
      </c>
      <c r="C4692" s="4">
        <v>45</v>
      </c>
      <c r="D4692" s="26">
        <f t="shared" si="386"/>
        <v>442</v>
      </c>
      <c r="F4692" s="114">
        <f t="shared" si="387"/>
        <v>4</v>
      </c>
    </row>
    <row r="4693" spans="1:6" x14ac:dyDescent="0.25">
      <c r="A4693" s="42" t="s">
        <v>28</v>
      </c>
      <c r="B4693" s="121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4">
        <f t="shared" si="387"/>
        <v>82</v>
      </c>
    </row>
    <row r="4694" spans="1:6" x14ac:dyDescent="0.25">
      <c r="A4694" s="42" t="s">
        <v>24</v>
      </c>
      <c r="B4694" s="121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4">
        <f t="shared" si="387"/>
        <v>153</v>
      </c>
    </row>
    <row r="4695" spans="1:6" x14ac:dyDescent="0.25">
      <c r="A4695" s="42" t="s">
        <v>30</v>
      </c>
      <c r="B4695" s="121">
        <v>44088</v>
      </c>
      <c r="C4695" s="4">
        <v>0</v>
      </c>
      <c r="D4695" s="26">
        <f t="shared" si="386"/>
        <v>68</v>
      </c>
      <c r="F4695" s="114">
        <f t="shared" si="387"/>
        <v>2</v>
      </c>
    </row>
    <row r="4696" spans="1:6" x14ac:dyDescent="0.25">
      <c r="A4696" s="42" t="s">
        <v>26</v>
      </c>
      <c r="B4696" s="121">
        <v>44088</v>
      </c>
      <c r="C4696" s="4">
        <v>227</v>
      </c>
      <c r="D4696" s="26">
        <f>C4696+D4672</f>
        <v>5039</v>
      </c>
      <c r="E4696" s="4">
        <f>1+1</f>
        <v>2</v>
      </c>
      <c r="F4696" s="114">
        <f t="shared" si="387"/>
        <v>52</v>
      </c>
    </row>
    <row r="4697" spans="1:6" x14ac:dyDescent="0.25">
      <c r="A4697" s="42" t="s">
        <v>25</v>
      </c>
      <c r="B4697" s="121">
        <v>44088</v>
      </c>
      <c r="C4697" s="4">
        <v>135</v>
      </c>
      <c r="D4697" s="26">
        <f>C4697+D4673</f>
        <v>8854</v>
      </c>
      <c r="E4697" s="4">
        <f>4+4</f>
        <v>8</v>
      </c>
      <c r="F4697" s="114">
        <f t="shared" si="387"/>
        <v>161</v>
      </c>
    </row>
    <row r="4698" spans="1:6" x14ac:dyDescent="0.25">
      <c r="A4698" s="42" t="s">
        <v>41</v>
      </c>
      <c r="B4698" s="121">
        <v>44088</v>
      </c>
      <c r="C4698" s="4">
        <v>229</v>
      </c>
      <c r="D4698" s="26">
        <f>C4698+D4674</f>
        <v>6994</v>
      </c>
      <c r="E4698" s="4">
        <f>4+1</f>
        <v>5</v>
      </c>
      <c r="F4698" s="114">
        <f>E4698+F4674</f>
        <v>94</v>
      </c>
    </row>
    <row r="4699" spans="1:6" x14ac:dyDescent="0.25">
      <c r="A4699" s="42" t="s">
        <v>42</v>
      </c>
      <c r="B4699" s="121">
        <v>44088</v>
      </c>
      <c r="C4699" s="4">
        <v>0</v>
      </c>
      <c r="D4699" s="26">
        <f t="shared" ref="D4699:D4705" si="388">C4699+D4675</f>
        <v>417</v>
      </c>
      <c r="F4699" s="114">
        <f>E4699+F4675</f>
        <v>12</v>
      </c>
    </row>
    <row r="4700" spans="1:6" x14ac:dyDescent="0.25">
      <c r="A4700" s="42" t="s">
        <v>43</v>
      </c>
      <c r="B4700" s="121">
        <v>44088</v>
      </c>
      <c r="C4700" s="4">
        <v>49</v>
      </c>
      <c r="D4700" s="26">
        <f t="shared" si="388"/>
        <v>432</v>
      </c>
      <c r="F4700" s="114">
        <f t="shared" si="387"/>
        <v>0</v>
      </c>
    </row>
    <row r="4701" spans="1:6" x14ac:dyDescent="0.25">
      <c r="A4701" s="42" t="s">
        <v>44</v>
      </c>
      <c r="B4701" s="121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4">
        <f>E4701+F4677</f>
        <v>36</v>
      </c>
    </row>
    <row r="4702" spans="1:6" x14ac:dyDescent="0.25">
      <c r="A4702" s="42" t="s">
        <v>29</v>
      </c>
      <c r="B4702" s="121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4">
        <f>E4702+F4678</f>
        <v>212</v>
      </c>
    </row>
    <row r="4703" spans="1:6" x14ac:dyDescent="0.25">
      <c r="A4703" s="42" t="s">
        <v>45</v>
      </c>
      <c r="B4703" s="121">
        <v>44088</v>
      </c>
      <c r="C4703" s="4">
        <v>81</v>
      </c>
      <c r="D4703" s="26">
        <f t="shared" si="388"/>
        <v>1913</v>
      </c>
      <c r="E4703" s="4">
        <f>2</f>
        <v>2</v>
      </c>
      <c r="F4703" s="114">
        <f t="shared" si="387"/>
        <v>28</v>
      </c>
    </row>
    <row r="4704" spans="1:6" x14ac:dyDescent="0.25">
      <c r="A4704" s="42" t="s">
        <v>46</v>
      </c>
      <c r="B4704" s="121">
        <v>44088</v>
      </c>
      <c r="C4704" s="4">
        <v>72</v>
      </c>
      <c r="D4704" s="26">
        <f t="shared" si="388"/>
        <v>2777</v>
      </c>
      <c r="E4704" s="4">
        <f>1+1</f>
        <v>2</v>
      </c>
      <c r="F4704" s="114">
        <f>E4704+F4680</f>
        <v>47</v>
      </c>
    </row>
    <row r="4705" spans="1:6" ht="15.75" thickBot="1" x14ac:dyDescent="0.3">
      <c r="A4705" s="81" t="s">
        <v>47</v>
      </c>
      <c r="B4705" s="122">
        <v>44088</v>
      </c>
      <c r="C4705" s="38">
        <v>621</v>
      </c>
      <c r="D4705" s="70">
        <f t="shared" si="388"/>
        <v>7249</v>
      </c>
      <c r="E4705" s="38"/>
      <c r="F4705" s="123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6">
        <f>C4706+D4682</f>
        <v>342653</v>
      </c>
      <c r="E4706" s="41">
        <f>16+11+32+41</f>
        <v>100</v>
      </c>
      <c r="F4706" s="113">
        <f>E4706+F4682</f>
        <v>7107</v>
      </c>
    </row>
    <row r="4707" spans="1:6" x14ac:dyDescent="0.25">
      <c r="A4707" s="124" t="s">
        <v>20</v>
      </c>
      <c r="B4707" s="121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4">
        <f>E4707+F4683</f>
        <v>2740</v>
      </c>
    </row>
    <row r="4708" spans="1:6" x14ac:dyDescent="0.25">
      <c r="A4708" s="124" t="s">
        <v>35</v>
      </c>
      <c r="B4708" s="121">
        <v>44089</v>
      </c>
      <c r="C4708" s="4">
        <v>4</v>
      </c>
      <c r="D4708" s="26">
        <f t="shared" si="389"/>
        <v>133</v>
      </c>
      <c r="F4708" s="114">
        <f>E4708+F4684</f>
        <v>0</v>
      </c>
    </row>
    <row r="4709" spans="1:6" x14ac:dyDescent="0.25">
      <c r="A4709" s="124" t="s">
        <v>21</v>
      </c>
      <c r="B4709" s="121">
        <v>44089</v>
      </c>
      <c r="C4709" s="4">
        <v>87</v>
      </c>
      <c r="D4709" s="26">
        <f t="shared" si="389"/>
        <v>6879</v>
      </c>
      <c r="E4709" s="4">
        <f>1+1</f>
        <v>2</v>
      </c>
      <c r="F4709" s="114">
        <f t="shared" ref="F4709:F4727" si="390">E4709+F4685</f>
        <v>243</v>
      </c>
    </row>
    <row r="4710" spans="1:6" x14ac:dyDescent="0.25">
      <c r="A4710" s="124" t="s">
        <v>36</v>
      </c>
      <c r="B4710" s="121">
        <v>44089</v>
      </c>
      <c r="C4710" s="4">
        <v>98</v>
      </c>
      <c r="D4710" s="26">
        <f t="shared" si="389"/>
        <v>1855</v>
      </c>
      <c r="E4710" s="4">
        <f>1+2</f>
        <v>3</v>
      </c>
      <c r="F4710" s="114">
        <f t="shared" si="390"/>
        <v>23</v>
      </c>
    </row>
    <row r="4711" spans="1:6" x14ac:dyDescent="0.25">
      <c r="A4711" s="124" t="s">
        <v>27</v>
      </c>
      <c r="B4711" s="121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4">
        <f t="shared" si="390"/>
        <v>212</v>
      </c>
    </row>
    <row r="4712" spans="1:6" x14ac:dyDescent="0.25">
      <c r="A4712" s="124" t="s">
        <v>37</v>
      </c>
      <c r="B4712" s="121">
        <v>44089</v>
      </c>
      <c r="C4712" s="4">
        <v>60</v>
      </c>
      <c r="D4712" s="26">
        <f t="shared" si="389"/>
        <v>778</v>
      </c>
      <c r="F4712" s="114">
        <f t="shared" si="390"/>
        <v>6</v>
      </c>
    </row>
    <row r="4713" spans="1:6" x14ac:dyDescent="0.25">
      <c r="A4713" s="124" t="s">
        <v>38</v>
      </c>
      <c r="B4713" s="121">
        <v>44089</v>
      </c>
      <c r="C4713" s="4">
        <v>189</v>
      </c>
      <c r="D4713" s="26">
        <f t="shared" si="389"/>
        <v>5499</v>
      </c>
      <c r="E4713" s="4">
        <f>3+2</f>
        <v>5</v>
      </c>
      <c r="F4713" s="114">
        <f t="shared" si="390"/>
        <v>94</v>
      </c>
    </row>
    <row r="4714" spans="1:6" x14ac:dyDescent="0.25">
      <c r="A4714" s="124" t="s">
        <v>48</v>
      </c>
      <c r="B4714" s="121">
        <v>44089</v>
      </c>
      <c r="C4714" s="4">
        <v>3</v>
      </c>
      <c r="D4714" s="26">
        <f t="shared" si="389"/>
        <v>98</v>
      </c>
      <c r="F4714" s="114">
        <f>E4714+F4690</f>
        <v>1</v>
      </c>
    </row>
    <row r="4715" spans="1:6" x14ac:dyDescent="0.25">
      <c r="A4715" s="124" t="s">
        <v>39</v>
      </c>
      <c r="B4715" s="121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4">
        <f t="shared" si="390"/>
        <v>276</v>
      </c>
    </row>
    <row r="4716" spans="1:6" x14ac:dyDescent="0.25">
      <c r="A4716" s="124" t="s">
        <v>40</v>
      </c>
      <c r="B4716" s="121">
        <v>44089</v>
      </c>
      <c r="C4716" s="4">
        <v>24</v>
      </c>
      <c r="D4716" s="26">
        <f t="shared" si="389"/>
        <v>466</v>
      </c>
      <c r="F4716" s="114">
        <f t="shared" si="390"/>
        <v>4</v>
      </c>
    </row>
    <row r="4717" spans="1:6" x14ac:dyDescent="0.25">
      <c r="A4717" s="124" t="s">
        <v>28</v>
      </c>
      <c r="B4717" s="121">
        <v>44089</v>
      </c>
      <c r="C4717" s="4">
        <v>124</v>
      </c>
      <c r="D4717" s="26">
        <f t="shared" si="389"/>
        <v>3006</v>
      </c>
      <c r="E4717" s="4">
        <f>2+3</f>
        <v>5</v>
      </c>
      <c r="F4717" s="114">
        <f t="shared" si="390"/>
        <v>87</v>
      </c>
    </row>
    <row r="4718" spans="1:6" x14ac:dyDescent="0.25">
      <c r="A4718" s="124" t="s">
        <v>24</v>
      </c>
      <c r="B4718" s="121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4">
        <f t="shared" si="390"/>
        <v>156</v>
      </c>
    </row>
    <row r="4719" spans="1:6" x14ac:dyDescent="0.25">
      <c r="A4719" s="124" t="s">
        <v>30</v>
      </c>
      <c r="B4719" s="121">
        <v>44089</v>
      </c>
      <c r="C4719" s="4">
        <v>-8</v>
      </c>
      <c r="D4719" s="26">
        <f t="shared" si="389"/>
        <v>60</v>
      </c>
      <c r="F4719" s="114">
        <f t="shared" si="390"/>
        <v>2</v>
      </c>
    </row>
    <row r="4720" spans="1:6" x14ac:dyDescent="0.25">
      <c r="A4720" s="124" t="s">
        <v>26</v>
      </c>
      <c r="B4720" s="121">
        <v>44089</v>
      </c>
      <c r="C4720" s="4">
        <v>120</v>
      </c>
      <c r="D4720" s="26">
        <f>C4720+D4696</f>
        <v>5159</v>
      </c>
      <c r="E4720" s="4">
        <f>1</f>
        <v>1</v>
      </c>
      <c r="F4720" s="114">
        <f t="shared" si="390"/>
        <v>53</v>
      </c>
    </row>
    <row r="4721" spans="1:6" x14ac:dyDescent="0.25">
      <c r="A4721" s="124" t="s">
        <v>25</v>
      </c>
      <c r="B4721" s="121">
        <v>44089</v>
      </c>
      <c r="C4721" s="4">
        <v>375</v>
      </c>
      <c r="D4721" s="26">
        <f>C4721+D4697</f>
        <v>9229</v>
      </c>
      <c r="E4721" s="4">
        <f>3+4</f>
        <v>7</v>
      </c>
      <c r="F4721" s="114">
        <f t="shared" si="390"/>
        <v>168</v>
      </c>
    </row>
    <row r="4722" spans="1:6" x14ac:dyDescent="0.25">
      <c r="A4722" s="124" t="s">
        <v>41</v>
      </c>
      <c r="B4722" s="121">
        <v>44089</v>
      </c>
      <c r="C4722" s="4">
        <v>309</v>
      </c>
      <c r="D4722" s="26">
        <f>C4722+D4698</f>
        <v>7303</v>
      </c>
      <c r="E4722" s="4">
        <f>1+1+3</f>
        <v>5</v>
      </c>
      <c r="F4722" s="114">
        <f>E4722+F4698</f>
        <v>99</v>
      </c>
    </row>
    <row r="4723" spans="1:6" x14ac:dyDescent="0.25">
      <c r="A4723" s="124" t="s">
        <v>42</v>
      </c>
      <c r="B4723" s="121">
        <v>44089</v>
      </c>
      <c r="C4723" s="4">
        <v>11</v>
      </c>
      <c r="D4723" s="26">
        <f t="shared" ref="D4723:D4729" si="391">C4723+D4699</f>
        <v>428</v>
      </c>
      <c r="F4723" s="114">
        <f>E4723+F4699</f>
        <v>12</v>
      </c>
    </row>
    <row r="4724" spans="1:6" x14ac:dyDescent="0.25">
      <c r="A4724" s="124" t="s">
        <v>43</v>
      </c>
      <c r="B4724" s="121">
        <v>44089</v>
      </c>
      <c r="C4724" s="4">
        <v>51</v>
      </c>
      <c r="D4724" s="26">
        <f t="shared" si="391"/>
        <v>483</v>
      </c>
      <c r="F4724" s="114">
        <f t="shared" si="390"/>
        <v>0</v>
      </c>
    </row>
    <row r="4725" spans="1:6" x14ac:dyDescent="0.25">
      <c r="A4725" s="124" t="s">
        <v>44</v>
      </c>
      <c r="B4725" s="121">
        <v>44089</v>
      </c>
      <c r="C4725" s="4">
        <v>84</v>
      </c>
      <c r="D4725" s="26">
        <f t="shared" si="391"/>
        <v>3192</v>
      </c>
      <c r="F4725" s="114">
        <f>E4725+F4701</f>
        <v>36</v>
      </c>
    </row>
    <row r="4726" spans="1:6" x14ac:dyDescent="0.25">
      <c r="A4726" s="124" t="s">
        <v>29</v>
      </c>
      <c r="B4726" s="121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4">
        <f>E4726+F4702</f>
        <v>219</v>
      </c>
    </row>
    <row r="4727" spans="1:6" x14ac:dyDescent="0.25">
      <c r="A4727" s="124" t="s">
        <v>45</v>
      </c>
      <c r="B4727" s="121">
        <v>44089</v>
      </c>
      <c r="C4727" s="4">
        <v>69</v>
      </c>
      <c r="D4727" s="26">
        <f t="shared" si="391"/>
        <v>1982</v>
      </c>
      <c r="F4727" s="114">
        <f t="shared" si="390"/>
        <v>28</v>
      </c>
    </row>
    <row r="4728" spans="1:6" x14ac:dyDescent="0.25">
      <c r="A4728" s="124" t="s">
        <v>46</v>
      </c>
      <c r="B4728" s="121">
        <v>44089</v>
      </c>
      <c r="C4728" s="4">
        <v>78</v>
      </c>
      <c r="D4728" s="26">
        <f t="shared" si="391"/>
        <v>2855</v>
      </c>
      <c r="F4728" s="114">
        <f>E4728+F4704</f>
        <v>47</v>
      </c>
    </row>
    <row r="4729" spans="1:6" ht="15.75" thickBot="1" x14ac:dyDescent="0.3">
      <c r="A4729" s="126" t="s">
        <v>47</v>
      </c>
      <c r="B4729" s="122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3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6">
        <f>C4730+D4706</f>
        <v>348731</v>
      </c>
      <c r="E4730" s="41">
        <f>26+23+68+48</f>
        <v>165</v>
      </c>
      <c r="F4730" s="113">
        <f>E4730+F4706</f>
        <v>7272</v>
      </c>
    </row>
    <row r="4731" spans="1:6" x14ac:dyDescent="0.25">
      <c r="A4731" s="124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4">
        <f>E4731+F4707</f>
        <v>2780</v>
      </c>
    </row>
    <row r="4732" spans="1:6" x14ac:dyDescent="0.25">
      <c r="A4732" s="124" t="s">
        <v>35</v>
      </c>
      <c r="B4732" s="23">
        <v>44090</v>
      </c>
      <c r="C4732" s="4">
        <v>21</v>
      </c>
      <c r="D4732" s="26">
        <f t="shared" si="392"/>
        <v>154</v>
      </c>
      <c r="F4732" s="114">
        <f>E4732+F4708</f>
        <v>0</v>
      </c>
    </row>
    <row r="4733" spans="1:6" x14ac:dyDescent="0.25">
      <c r="A4733" s="124" t="s">
        <v>21</v>
      </c>
      <c r="B4733" s="23">
        <v>44090</v>
      </c>
      <c r="C4733" s="4">
        <v>122</v>
      </c>
      <c r="D4733" s="26">
        <f t="shared" si="392"/>
        <v>7001</v>
      </c>
      <c r="F4733" s="114">
        <f t="shared" ref="F4733:F4751" si="393">E4733+F4709</f>
        <v>243</v>
      </c>
    </row>
    <row r="4734" spans="1:6" x14ac:dyDescent="0.25">
      <c r="A4734" s="124" t="s">
        <v>36</v>
      </c>
      <c r="B4734" s="23">
        <v>44090</v>
      </c>
      <c r="C4734" s="4">
        <v>94</v>
      </c>
      <c r="D4734" s="26">
        <f t="shared" si="392"/>
        <v>1949</v>
      </c>
      <c r="F4734" s="114">
        <f t="shared" si="393"/>
        <v>23</v>
      </c>
    </row>
    <row r="4735" spans="1:6" x14ac:dyDescent="0.25">
      <c r="A4735" s="124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4">
        <f t="shared" si="393"/>
        <v>221</v>
      </c>
    </row>
    <row r="4736" spans="1:6" x14ac:dyDescent="0.25">
      <c r="A4736" s="124" t="s">
        <v>37</v>
      </c>
      <c r="B4736" s="23">
        <v>44090</v>
      </c>
      <c r="C4736" s="4">
        <v>17</v>
      </c>
      <c r="D4736" s="26">
        <f t="shared" si="392"/>
        <v>795</v>
      </c>
      <c r="F4736" s="114">
        <f>E4736+F4712</f>
        <v>6</v>
      </c>
    </row>
    <row r="4737" spans="1:6" x14ac:dyDescent="0.25">
      <c r="A4737" s="124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4">
        <f>E4737+F4713</f>
        <v>97</v>
      </c>
    </row>
    <row r="4738" spans="1:6" x14ac:dyDescent="0.25">
      <c r="A4738" s="124" t="s">
        <v>48</v>
      </c>
      <c r="B4738" s="23">
        <v>44090</v>
      </c>
      <c r="C4738" s="4">
        <v>-2</v>
      </c>
      <c r="D4738" s="26">
        <f t="shared" si="392"/>
        <v>96</v>
      </c>
      <c r="F4738" s="114">
        <f>E4738+F4714</f>
        <v>1</v>
      </c>
    </row>
    <row r="4739" spans="1:6" x14ac:dyDescent="0.25">
      <c r="A4739" s="124" t="s">
        <v>39</v>
      </c>
      <c r="B4739" s="23">
        <v>44090</v>
      </c>
      <c r="C4739" s="4">
        <v>305</v>
      </c>
      <c r="D4739" s="26">
        <f t="shared" si="392"/>
        <v>13035</v>
      </c>
      <c r="F4739" s="114">
        <f t="shared" si="393"/>
        <v>276</v>
      </c>
    </row>
    <row r="4740" spans="1:6" x14ac:dyDescent="0.25">
      <c r="A4740" s="124" t="s">
        <v>40</v>
      </c>
      <c r="B4740" s="23">
        <v>44090</v>
      </c>
      <c r="C4740" s="4">
        <v>39</v>
      </c>
      <c r="D4740" s="26">
        <f t="shared" si="392"/>
        <v>505</v>
      </c>
      <c r="F4740" s="114">
        <f t="shared" si="393"/>
        <v>4</v>
      </c>
    </row>
    <row r="4741" spans="1:6" x14ac:dyDescent="0.25">
      <c r="A4741" s="124" t="s">
        <v>28</v>
      </c>
      <c r="B4741" s="23">
        <v>44090</v>
      </c>
      <c r="C4741" s="4">
        <v>125</v>
      </c>
      <c r="D4741" s="26">
        <f t="shared" si="392"/>
        <v>3131</v>
      </c>
      <c r="F4741" s="114">
        <f t="shared" si="393"/>
        <v>87</v>
      </c>
    </row>
    <row r="4742" spans="1:6" x14ac:dyDescent="0.25">
      <c r="A4742" s="124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4">
        <f t="shared" si="393"/>
        <v>159</v>
      </c>
    </row>
    <row r="4743" spans="1:6" x14ac:dyDescent="0.25">
      <c r="A4743" s="124" t="s">
        <v>30</v>
      </c>
      <c r="B4743" s="23">
        <v>44090</v>
      </c>
      <c r="C4743" s="4">
        <v>3</v>
      </c>
      <c r="D4743" s="26">
        <f t="shared" si="392"/>
        <v>63</v>
      </c>
      <c r="F4743" s="114">
        <f t="shared" si="393"/>
        <v>2</v>
      </c>
    </row>
    <row r="4744" spans="1:6" x14ac:dyDescent="0.25">
      <c r="A4744" s="124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4">
        <f t="shared" si="393"/>
        <v>54</v>
      </c>
    </row>
    <row r="4745" spans="1:6" x14ac:dyDescent="0.25">
      <c r="A4745" s="124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4">
        <f t="shared" si="393"/>
        <v>176</v>
      </c>
    </row>
    <row r="4746" spans="1:6" x14ac:dyDescent="0.25">
      <c r="A4746" s="124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4">
        <f>E4746+F4722</f>
        <v>101</v>
      </c>
    </row>
    <row r="4747" spans="1:6" x14ac:dyDescent="0.25">
      <c r="A4747" s="124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4">
        <f>E4747+F4723</f>
        <v>14</v>
      </c>
    </row>
    <row r="4748" spans="1:6" x14ac:dyDescent="0.25">
      <c r="A4748" s="124" t="s">
        <v>43</v>
      </c>
      <c r="B4748" s="23">
        <v>44090</v>
      </c>
      <c r="C4748" s="4">
        <v>25</v>
      </c>
      <c r="D4748" s="26">
        <f t="shared" si="394"/>
        <v>508</v>
      </c>
      <c r="F4748" s="114">
        <f t="shared" si="393"/>
        <v>0</v>
      </c>
    </row>
    <row r="4749" spans="1:6" x14ac:dyDescent="0.25">
      <c r="A4749" s="124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4">
        <f>E4749+F4725</f>
        <v>39</v>
      </c>
    </row>
    <row r="4750" spans="1:6" x14ac:dyDescent="0.25">
      <c r="A4750" s="124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4">
        <f>E4750+F4726</f>
        <v>236</v>
      </c>
    </row>
    <row r="4751" spans="1:6" x14ac:dyDescent="0.25">
      <c r="A4751" s="124" t="s">
        <v>45</v>
      </c>
      <c r="B4751" s="23">
        <v>44090</v>
      </c>
      <c r="C4751" s="4">
        <v>59</v>
      </c>
      <c r="D4751" s="26">
        <f t="shared" si="394"/>
        <v>2041</v>
      </c>
      <c r="F4751" s="114">
        <f t="shared" si="393"/>
        <v>28</v>
      </c>
    </row>
    <row r="4752" spans="1:6" x14ac:dyDescent="0.25">
      <c r="A4752" s="124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4">
        <f>E4752+F4728</f>
        <v>50</v>
      </c>
    </row>
    <row r="4753" spans="1:6" ht="15.75" thickBot="1" x14ac:dyDescent="0.3">
      <c r="A4753" s="125" t="s">
        <v>47</v>
      </c>
      <c r="B4753" s="44">
        <v>44090</v>
      </c>
      <c r="C4753" s="45">
        <v>458</v>
      </c>
      <c r="D4753" s="117">
        <f t="shared" si="394"/>
        <v>8175</v>
      </c>
      <c r="E4753" s="45">
        <f>8</f>
        <v>8</v>
      </c>
      <c r="F4753" s="115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6">
        <f>C4754+D4730</f>
        <v>355050</v>
      </c>
      <c r="E4754" s="39">
        <f>28+34+87+65</f>
        <v>214</v>
      </c>
      <c r="F4754" s="113">
        <f>E4754+F4730</f>
        <v>7486</v>
      </c>
    </row>
    <row r="4755" spans="1:6" ht="15.75" thickBot="1" x14ac:dyDescent="0.3">
      <c r="A4755" s="124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4">
        <f>E4755+F4731</f>
        <v>2804</v>
      </c>
    </row>
    <row r="4756" spans="1:6" ht="15.75" thickBot="1" x14ac:dyDescent="0.3">
      <c r="A4756" s="124" t="s">
        <v>35</v>
      </c>
      <c r="B4756" s="44">
        <v>44091</v>
      </c>
      <c r="C4756" s="4">
        <v>23</v>
      </c>
      <c r="D4756" s="26">
        <f t="shared" si="395"/>
        <v>177</v>
      </c>
      <c r="F4756" s="114">
        <f>E4756+F4732</f>
        <v>0</v>
      </c>
    </row>
    <row r="4757" spans="1:6" ht="15.75" thickBot="1" x14ac:dyDescent="0.3">
      <c r="A4757" s="124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4">
        <f t="shared" ref="F4757:F4775" si="396">E4757+F4733</f>
        <v>246</v>
      </c>
    </row>
    <row r="4758" spans="1:6" ht="15.75" thickBot="1" x14ac:dyDescent="0.3">
      <c r="A4758" s="124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4">
        <f t="shared" si="396"/>
        <v>24</v>
      </c>
    </row>
    <row r="4759" spans="1:6" ht="15.75" thickBot="1" x14ac:dyDescent="0.3">
      <c r="A4759" s="124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4">
        <f t="shared" si="396"/>
        <v>228</v>
      </c>
    </row>
    <row r="4760" spans="1:6" ht="15.75" thickBot="1" x14ac:dyDescent="0.3">
      <c r="A4760" s="124" t="s">
        <v>37</v>
      </c>
      <c r="B4760" s="44">
        <v>44091</v>
      </c>
      <c r="C4760" s="4">
        <v>73</v>
      </c>
      <c r="D4760" s="26">
        <f t="shared" si="395"/>
        <v>868</v>
      </c>
      <c r="F4760" s="114">
        <f>E4760+F4736</f>
        <v>6</v>
      </c>
    </row>
    <row r="4761" spans="1:6" ht="15.75" thickBot="1" x14ac:dyDescent="0.3">
      <c r="A4761" s="124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4">
        <f>E4761+F4737</f>
        <v>102</v>
      </c>
    </row>
    <row r="4762" spans="1:6" ht="15.75" thickBot="1" x14ac:dyDescent="0.3">
      <c r="A4762" s="124" t="s">
        <v>48</v>
      </c>
      <c r="B4762" s="44">
        <v>44091</v>
      </c>
      <c r="C4762" s="4">
        <v>-3</v>
      </c>
      <c r="D4762" s="26">
        <f t="shared" si="395"/>
        <v>93</v>
      </c>
      <c r="F4762" s="114">
        <f>E4762+F4738</f>
        <v>1</v>
      </c>
    </row>
    <row r="4763" spans="1:6" ht="15.75" thickBot="1" x14ac:dyDescent="0.3">
      <c r="A4763" s="124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4">
        <f t="shared" si="396"/>
        <v>298</v>
      </c>
    </row>
    <row r="4764" spans="1:6" ht="15.75" thickBot="1" x14ac:dyDescent="0.3">
      <c r="A4764" s="124" t="s">
        <v>40</v>
      </c>
      <c r="B4764" s="44">
        <v>44091</v>
      </c>
      <c r="C4764" s="4">
        <v>15</v>
      </c>
      <c r="D4764" s="26">
        <f t="shared" si="395"/>
        <v>520</v>
      </c>
      <c r="F4764" s="114">
        <f t="shared" si="396"/>
        <v>4</v>
      </c>
    </row>
    <row r="4765" spans="1:6" ht="15.75" thickBot="1" x14ac:dyDescent="0.3">
      <c r="A4765" s="124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4">
        <f t="shared" si="396"/>
        <v>93</v>
      </c>
    </row>
    <row r="4766" spans="1:6" ht="15.75" thickBot="1" x14ac:dyDescent="0.3">
      <c r="A4766" s="124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4">
        <f t="shared" si="396"/>
        <v>164</v>
      </c>
    </row>
    <row r="4767" spans="1:6" ht="15.75" thickBot="1" x14ac:dyDescent="0.3">
      <c r="A4767" s="124" t="s">
        <v>30</v>
      </c>
      <c r="B4767" s="44">
        <v>44091</v>
      </c>
      <c r="C4767" s="4">
        <v>2</v>
      </c>
      <c r="D4767" s="26">
        <f t="shared" si="395"/>
        <v>65</v>
      </c>
      <c r="F4767" s="114">
        <f t="shared" si="396"/>
        <v>2</v>
      </c>
    </row>
    <row r="4768" spans="1:6" ht="15.75" thickBot="1" x14ac:dyDescent="0.3">
      <c r="A4768" s="124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4">
        <f t="shared" si="396"/>
        <v>61</v>
      </c>
    </row>
    <row r="4769" spans="1:6" ht="15.75" thickBot="1" x14ac:dyDescent="0.3">
      <c r="A4769" s="124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4">
        <f t="shared" si="396"/>
        <v>182</v>
      </c>
    </row>
    <row r="4770" spans="1:6" ht="15.75" thickBot="1" x14ac:dyDescent="0.3">
      <c r="A4770" s="124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4">
        <f>E4770+F4746</f>
        <v>116</v>
      </c>
    </row>
    <row r="4771" spans="1:6" ht="15.75" thickBot="1" x14ac:dyDescent="0.3">
      <c r="A4771" s="124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4">
        <f>E4771+F4747</f>
        <v>14</v>
      </c>
    </row>
    <row r="4772" spans="1:6" ht="15.75" thickBot="1" x14ac:dyDescent="0.3">
      <c r="A4772" s="124" t="s">
        <v>43</v>
      </c>
      <c r="B4772" s="44">
        <v>44091</v>
      </c>
      <c r="C4772" s="4">
        <v>62</v>
      </c>
      <c r="D4772" s="26">
        <f t="shared" si="397"/>
        <v>570</v>
      </c>
      <c r="F4772" s="114">
        <f t="shared" si="396"/>
        <v>0</v>
      </c>
    </row>
    <row r="4773" spans="1:6" ht="15.75" thickBot="1" x14ac:dyDescent="0.3">
      <c r="A4773" s="124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4">
        <f>E4773+F4749</f>
        <v>42</v>
      </c>
    </row>
    <row r="4774" spans="1:6" ht="15.75" thickBot="1" x14ac:dyDescent="0.3">
      <c r="A4774" s="124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4">
        <f>E4774+F4750</f>
        <v>252</v>
      </c>
    </row>
    <row r="4775" spans="1:6" ht="15.75" thickBot="1" x14ac:dyDescent="0.3">
      <c r="A4775" s="124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4">
        <f t="shared" si="396"/>
        <v>30</v>
      </c>
    </row>
    <row r="4776" spans="1:6" ht="15.75" thickBot="1" x14ac:dyDescent="0.3">
      <c r="A4776" s="124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4">
        <f>E4776+F4752</f>
        <v>52</v>
      </c>
    </row>
    <row r="4777" spans="1:6" ht="15.75" thickBot="1" x14ac:dyDescent="0.3">
      <c r="A4777" s="126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3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6">
        <f>C4778+D4754</f>
        <v>360758</v>
      </c>
      <c r="E4778" s="41">
        <f>5+5+45+37</f>
        <v>92</v>
      </c>
      <c r="F4778" s="113">
        <f>E4778+F4754</f>
        <v>7578</v>
      </c>
    </row>
    <row r="4779" spans="1:6" x14ac:dyDescent="0.25">
      <c r="A4779" s="124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4">
        <f>E4779+F4755</f>
        <v>2833</v>
      </c>
    </row>
    <row r="4780" spans="1:6" x14ac:dyDescent="0.25">
      <c r="A4780" s="124" t="s">
        <v>35</v>
      </c>
      <c r="B4780" s="23">
        <v>44092</v>
      </c>
      <c r="C4780" s="4">
        <v>6</v>
      </c>
      <c r="D4780" s="26">
        <f t="shared" si="398"/>
        <v>183</v>
      </c>
      <c r="F4780" s="114">
        <f>E4780+F4756</f>
        <v>0</v>
      </c>
    </row>
    <row r="4781" spans="1:6" x14ac:dyDescent="0.25">
      <c r="A4781" s="124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4">
        <f t="shared" ref="F4781:F4799" si="399">E4781+F4757</f>
        <v>250</v>
      </c>
    </row>
    <row r="4782" spans="1:6" x14ac:dyDescent="0.25">
      <c r="A4782" s="124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4">
        <f t="shared" si="399"/>
        <v>25</v>
      </c>
    </row>
    <row r="4783" spans="1:6" x14ac:dyDescent="0.25">
      <c r="A4783" s="124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4">
        <f t="shared" si="399"/>
        <v>238</v>
      </c>
    </row>
    <row r="4784" spans="1:6" x14ac:dyDescent="0.25">
      <c r="A4784" s="124" t="s">
        <v>37</v>
      </c>
      <c r="B4784" s="23">
        <v>44092</v>
      </c>
      <c r="C4784" s="4">
        <v>35</v>
      </c>
      <c r="D4784" s="26">
        <f t="shared" si="398"/>
        <v>903</v>
      </c>
      <c r="F4784" s="114">
        <f>E4784+F4760</f>
        <v>6</v>
      </c>
    </row>
    <row r="4785" spans="1:6" x14ac:dyDescent="0.25">
      <c r="A4785" s="124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4">
        <f>E4785+F4761</f>
        <v>104</v>
      </c>
    </row>
    <row r="4786" spans="1:6" x14ac:dyDescent="0.25">
      <c r="A4786" s="124" t="s">
        <v>48</v>
      </c>
      <c r="B4786" s="23">
        <v>44092</v>
      </c>
      <c r="C4786" s="4">
        <v>-1</v>
      </c>
      <c r="D4786" s="26">
        <f t="shared" si="398"/>
        <v>92</v>
      </c>
      <c r="F4786" s="114">
        <f>E4786+F4762</f>
        <v>1</v>
      </c>
    </row>
    <row r="4787" spans="1:6" x14ac:dyDescent="0.25">
      <c r="A4787" s="124" t="s">
        <v>39</v>
      </c>
      <c r="B4787" s="23">
        <v>44092</v>
      </c>
      <c r="C4787" s="4">
        <v>256</v>
      </c>
      <c r="D4787" s="26">
        <f t="shared" si="398"/>
        <v>13600</v>
      </c>
      <c r="F4787" s="114">
        <f t="shared" si="399"/>
        <v>298</v>
      </c>
    </row>
    <row r="4788" spans="1:6" x14ac:dyDescent="0.25">
      <c r="A4788" s="124" t="s">
        <v>40</v>
      </c>
      <c r="B4788" s="23">
        <v>44092</v>
      </c>
      <c r="C4788" s="4">
        <v>14</v>
      </c>
      <c r="D4788" s="26">
        <f t="shared" si="398"/>
        <v>534</v>
      </c>
      <c r="F4788" s="114">
        <f t="shared" si="399"/>
        <v>4</v>
      </c>
    </row>
    <row r="4789" spans="1:6" x14ac:dyDescent="0.25">
      <c r="A4789" s="124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4">
        <f t="shared" si="399"/>
        <v>98</v>
      </c>
    </row>
    <row r="4790" spans="1:6" x14ac:dyDescent="0.25">
      <c r="A4790" s="124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4">
        <f t="shared" si="399"/>
        <v>169</v>
      </c>
    </row>
    <row r="4791" spans="1:6" x14ac:dyDescent="0.25">
      <c r="A4791" s="124" t="s">
        <v>30</v>
      </c>
      <c r="B4791" s="23">
        <v>44092</v>
      </c>
      <c r="C4791" s="4">
        <v>3</v>
      </c>
      <c r="D4791" s="26">
        <f t="shared" si="398"/>
        <v>68</v>
      </c>
      <c r="F4791" s="114">
        <f t="shared" si="399"/>
        <v>2</v>
      </c>
    </row>
    <row r="4792" spans="1:6" x14ac:dyDescent="0.25">
      <c r="A4792" s="124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4">
        <f t="shared" si="399"/>
        <v>67</v>
      </c>
    </row>
    <row r="4793" spans="1:6" x14ac:dyDescent="0.25">
      <c r="A4793" s="124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4">
        <f t="shared" si="399"/>
        <v>188</v>
      </c>
    </row>
    <row r="4794" spans="1:6" x14ac:dyDescent="0.25">
      <c r="A4794" s="124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4">
        <f>E4794+F4770</f>
        <v>134</v>
      </c>
    </row>
    <row r="4795" spans="1:6" x14ac:dyDescent="0.25">
      <c r="A4795" s="124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4">
        <f>E4795+F4771</f>
        <v>20</v>
      </c>
    </row>
    <row r="4796" spans="1:6" x14ac:dyDescent="0.25">
      <c r="A4796" s="124" t="s">
        <v>43</v>
      </c>
      <c r="B4796" s="23">
        <v>44092</v>
      </c>
      <c r="C4796" s="4">
        <v>78</v>
      </c>
      <c r="D4796" s="26">
        <f t="shared" si="400"/>
        <v>648</v>
      </c>
      <c r="F4796" s="114">
        <f t="shared" si="399"/>
        <v>0</v>
      </c>
    </row>
    <row r="4797" spans="1:6" x14ac:dyDescent="0.25">
      <c r="A4797" s="124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4">
        <f>E4797+F4773</f>
        <v>44</v>
      </c>
    </row>
    <row r="4798" spans="1:6" x14ac:dyDescent="0.25">
      <c r="A4798" s="124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4">
        <f>E4798+F4774</f>
        <v>262</v>
      </c>
    </row>
    <row r="4799" spans="1:6" x14ac:dyDescent="0.25">
      <c r="A4799" s="124" t="s">
        <v>45</v>
      </c>
      <c r="B4799" s="23">
        <v>44092</v>
      </c>
      <c r="C4799" s="4">
        <v>137</v>
      </c>
      <c r="D4799" s="26">
        <f t="shared" si="400"/>
        <v>2246</v>
      </c>
      <c r="F4799" s="114">
        <f t="shared" si="399"/>
        <v>30</v>
      </c>
    </row>
    <row r="4800" spans="1:6" x14ac:dyDescent="0.25">
      <c r="A4800" s="124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4">
        <f>E4800+F4776</f>
        <v>53</v>
      </c>
    </row>
    <row r="4801" spans="1:6" ht="15.75" thickBot="1" x14ac:dyDescent="0.3">
      <c r="A4801" s="125" t="s">
        <v>47</v>
      </c>
      <c r="B4801" s="44">
        <v>44092</v>
      </c>
      <c r="C4801" s="45">
        <v>496</v>
      </c>
      <c r="D4801" s="117">
        <f t="shared" si="400"/>
        <v>9106</v>
      </c>
      <c r="E4801" s="45"/>
      <c r="F4801" s="115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6">
        <f>C4802+D4778</f>
        <v>364635</v>
      </c>
      <c r="E4802" s="39">
        <f>10+14+13+19</f>
        <v>56</v>
      </c>
      <c r="F4802" s="113">
        <f>E4802+F4778</f>
        <v>7634</v>
      </c>
    </row>
    <row r="4803" spans="1:6" ht="15.75" thickBot="1" x14ac:dyDescent="0.3">
      <c r="A4803" s="124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4">
        <f>E4803+F4779</f>
        <v>2843</v>
      </c>
    </row>
    <row r="4804" spans="1:6" ht="15.75" thickBot="1" x14ac:dyDescent="0.3">
      <c r="A4804" s="124" t="s">
        <v>35</v>
      </c>
      <c r="B4804" s="44">
        <v>44093</v>
      </c>
      <c r="C4804" s="4">
        <v>7</v>
      </c>
      <c r="D4804" s="26">
        <f t="shared" si="401"/>
        <v>190</v>
      </c>
      <c r="F4804" s="114">
        <f>E4804+F4780</f>
        <v>0</v>
      </c>
    </row>
    <row r="4805" spans="1:6" ht="15.75" thickBot="1" x14ac:dyDescent="0.3">
      <c r="A4805" s="124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4">
        <f t="shared" ref="F4805:F4823" si="402">E4805+F4781</f>
        <v>251</v>
      </c>
    </row>
    <row r="4806" spans="1:6" ht="15.75" thickBot="1" x14ac:dyDescent="0.3">
      <c r="A4806" s="124" t="s">
        <v>36</v>
      </c>
      <c r="B4806" s="44">
        <v>44093</v>
      </c>
      <c r="C4806" s="4">
        <v>81</v>
      </c>
      <c r="D4806" s="26">
        <f t="shared" si="401"/>
        <v>2181</v>
      </c>
      <c r="F4806" s="114">
        <f t="shared" si="402"/>
        <v>25</v>
      </c>
    </row>
    <row r="4807" spans="1:6" ht="15.75" thickBot="1" x14ac:dyDescent="0.3">
      <c r="A4807" s="124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4">
        <f t="shared" si="402"/>
        <v>247</v>
      </c>
    </row>
    <row r="4808" spans="1:6" ht="15.75" thickBot="1" x14ac:dyDescent="0.3">
      <c r="A4808" s="124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4">
        <f>E4808+F4784</f>
        <v>11</v>
      </c>
    </row>
    <row r="4809" spans="1:6" ht="15.75" thickBot="1" x14ac:dyDescent="0.3">
      <c r="A4809" s="124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4">
        <f>E4809+F4785</f>
        <v>106</v>
      </c>
    </row>
    <row r="4810" spans="1:6" ht="15.75" thickBot="1" x14ac:dyDescent="0.3">
      <c r="A4810" s="124" t="s">
        <v>48</v>
      </c>
      <c r="B4810" s="44">
        <v>44093</v>
      </c>
      <c r="C4810" s="4">
        <v>9</v>
      </c>
      <c r="D4810" s="26">
        <f t="shared" si="401"/>
        <v>101</v>
      </c>
      <c r="F4810" s="114">
        <f>E4810+F4786</f>
        <v>1</v>
      </c>
    </row>
    <row r="4811" spans="1:6" ht="15.75" thickBot="1" x14ac:dyDescent="0.3">
      <c r="A4811" s="124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4">
        <f t="shared" si="402"/>
        <v>306</v>
      </c>
    </row>
    <row r="4812" spans="1:6" ht="15.75" thickBot="1" x14ac:dyDescent="0.3">
      <c r="A4812" s="124" t="s">
        <v>40</v>
      </c>
      <c r="B4812" s="44">
        <v>44093</v>
      </c>
      <c r="C4812" s="4">
        <v>13</v>
      </c>
      <c r="D4812" s="26">
        <f t="shared" si="401"/>
        <v>547</v>
      </c>
      <c r="F4812" s="114">
        <f t="shared" si="402"/>
        <v>4</v>
      </c>
    </row>
    <row r="4813" spans="1:6" ht="15.75" thickBot="1" x14ac:dyDescent="0.3">
      <c r="A4813" s="124" t="s">
        <v>28</v>
      </c>
      <c r="B4813" s="44">
        <v>44093</v>
      </c>
      <c r="C4813" s="4">
        <v>86</v>
      </c>
      <c r="D4813" s="26">
        <f t="shared" si="401"/>
        <v>3490</v>
      </c>
      <c r="F4813" s="114">
        <f t="shared" si="402"/>
        <v>98</v>
      </c>
    </row>
    <row r="4814" spans="1:6" ht="15.75" thickBot="1" x14ac:dyDescent="0.3">
      <c r="A4814" s="124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4">
        <f t="shared" si="402"/>
        <v>171</v>
      </c>
    </row>
    <row r="4815" spans="1:6" ht="15.75" thickBot="1" x14ac:dyDescent="0.3">
      <c r="A4815" s="124" t="s">
        <v>30</v>
      </c>
      <c r="B4815" s="44">
        <v>44093</v>
      </c>
      <c r="C4815" s="4">
        <v>1</v>
      </c>
      <c r="D4815" s="26">
        <f t="shared" si="401"/>
        <v>69</v>
      </c>
      <c r="F4815" s="114">
        <f t="shared" si="402"/>
        <v>2</v>
      </c>
    </row>
    <row r="4816" spans="1:6" ht="15.75" thickBot="1" x14ac:dyDescent="0.3">
      <c r="A4816" s="124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4">
        <f t="shared" si="402"/>
        <v>70</v>
      </c>
    </row>
    <row r="4817" spans="1:6" ht="15.75" thickBot="1" x14ac:dyDescent="0.3">
      <c r="A4817" s="124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4">
        <f t="shared" si="402"/>
        <v>195</v>
      </c>
    </row>
    <row r="4818" spans="1:6" ht="15.75" thickBot="1" x14ac:dyDescent="0.3">
      <c r="A4818" s="124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4">
        <f>E4818+F4794</f>
        <v>155</v>
      </c>
    </row>
    <row r="4819" spans="1:6" ht="15.75" thickBot="1" x14ac:dyDescent="0.3">
      <c r="A4819" s="124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4">
        <f>E4819+F4795</f>
        <v>21</v>
      </c>
    </row>
    <row r="4820" spans="1:6" ht="15.75" thickBot="1" x14ac:dyDescent="0.3">
      <c r="A4820" s="124" t="s">
        <v>43</v>
      </c>
      <c r="B4820" s="44">
        <v>44093</v>
      </c>
      <c r="C4820" s="4">
        <v>24</v>
      </c>
      <c r="D4820" s="26">
        <f t="shared" si="403"/>
        <v>672</v>
      </c>
      <c r="F4820" s="114">
        <f t="shared" si="402"/>
        <v>0</v>
      </c>
    </row>
    <row r="4821" spans="1:6" ht="15.75" thickBot="1" x14ac:dyDescent="0.3">
      <c r="A4821" s="124" t="s">
        <v>44</v>
      </c>
      <c r="B4821" s="44">
        <v>44093</v>
      </c>
      <c r="C4821" s="4">
        <v>195</v>
      </c>
      <c r="D4821" s="26">
        <f t="shared" si="403"/>
        <v>3664</v>
      </c>
      <c r="F4821" s="114">
        <f>E4821+F4797</f>
        <v>44</v>
      </c>
    </row>
    <row r="4822" spans="1:6" ht="15.75" thickBot="1" x14ac:dyDescent="0.3">
      <c r="A4822" s="124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4">
        <f>E4822+F4798</f>
        <v>266</v>
      </c>
    </row>
    <row r="4823" spans="1:6" ht="15.75" thickBot="1" x14ac:dyDescent="0.3">
      <c r="A4823" s="124" t="s">
        <v>45</v>
      </c>
      <c r="B4823" s="44">
        <v>44093</v>
      </c>
      <c r="C4823" s="4">
        <v>56</v>
      </c>
      <c r="D4823" s="26">
        <f t="shared" si="403"/>
        <v>2302</v>
      </c>
      <c r="F4823" s="114">
        <f t="shared" si="402"/>
        <v>30</v>
      </c>
    </row>
    <row r="4824" spans="1:6" ht="15.75" thickBot="1" x14ac:dyDescent="0.3">
      <c r="A4824" s="124" t="s">
        <v>46</v>
      </c>
      <c r="B4824" s="44">
        <v>44093</v>
      </c>
      <c r="C4824" s="4">
        <v>98</v>
      </c>
      <c r="D4824" s="26">
        <f t="shared" si="403"/>
        <v>3118</v>
      </c>
      <c r="F4824" s="114">
        <f>E4824+F4800</f>
        <v>53</v>
      </c>
    </row>
    <row r="4825" spans="1:6" ht="15.75" thickBot="1" x14ac:dyDescent="0.3">
      <c r="A4825" s="125" t="s">
        <v>47</v>
      </c>
      <c r="B4825" s="44">
        <v>44093</v>
      </c>
      <c r="C4825" s="4">
        <v>147</v>
      </c>
      <c r="D4825" s="117">
        <f t="shared" si="403"/>
        <v>9253</v>
      </c>
      <c r="E4825" s="4">
        <f>1+7+6</f>
        <v>14</v>
      </c>
      <c r="F4825" s="115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6">
        <f>C4826+D4802</f>
        <v>368280</v>
      </c>
      <c r="E4826" s="4">
        <f>16+19+47+35+1</f>
        <v>118</v>
      </c>
      <c r="F4826" s="113">
        <f>E4826+F4802</f>
        <v>7752</v>
      </c>
    </row>
    <row r="4827" spans="1:6" ht="15.75" thickBot="1" x14ac:dyDescent="0.3">
      <c r="A4827" s="124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4">
        <f>E4827+F4803</f>
        <v>2852</v>
      </c>
    </row>
    <row r="4828" spans="1:6" ht="15.75" thickBot="1" x14ac:dyDescent="0.3">
      <c r="A4828" s="124" t="s">
        <v>35</v>
      </c>
      <c r="B4828" s="44">
        <v>44094</v>
      </c>
      <c r="C4828" s="4">
        <v>1</v>
      </c>
      <c r="D4828" s="26">
        <f t="shared" si="404"/>
        <v>191</v>
      </c>
      <c r="F4828" s="114">
        <f>E4828+F4804</f>
        <v>0</v>
      </c>
    </row>
    <row r="4829" spans="1:6" ht="15.75" thickBot="1" x14ac:dyDescent="0.3">
      <c r="A4829" s="124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4">
        <f t="shared" ref="F4829:F4847" si="405">E4829+F4805</f>
        <v>255</v>
      </c>
    </row>
    <row r="4830" spans="1:6" ht="15.75" thickBot="1" x14ac:dyDescent="0.3">
      <c r="A4830" s="124" t="s">
        <v>36</v>
      </c>
      <c r="B4830" s="44">
        <v>44094</v>
      </c>
      <c r="C4830" s="4">
        <v>126</v>
      </c>
      <c r="D4830" s="26">
        <f t="shared" si="404"/>
        <v>2307</v>
      </c>
      <c r="F4830" s="114">
        <f t="shared" si="405"/>
        <v>25</v>
      </c>
    </row>
    <row r="4831" spans="1:6" ht="15.75" thickBot="1" x14ac:dyDescent="0.3">
      <c r="A4831" s="124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4">
        <f t="shared" si="405"/>
        <v>255</v>
      </c>
    </row>
    <row r="4832" spans="1:6" ht="15.75" thickBot="1" x14ac:dyDescent="0.3">
      <c r="A4832" s="124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4">
        <f>E4832+F4808</f>
        <v>14</v>
      </c>
    </row>
    <row r="4833" spans="1:6" ht="15.75" thickBot="1" x14ac:dyDescent="0.3">
      <c r="A4833" s="124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4">
        <f>E4833+F4809</f>
        <v>108</v>
      </c>
    </row>
    <row r="4834" spans="1:6" ht="15.75" thickBot="1" x14ac:dyDescent="0.3">
      <c r="A4834" s="124" t="s">
        <v>48</v>
      </c>
      <c r="B4834" s="44">
        <v>44094</v>
      </c>
      <c r="C4834" s="4">
        <v>0</v>
      </c>
      <c r="D4834" s="26">
        <f t="shared" si="404"/>
        <v>101</v>
      </c>
      <c r="F4834" s="114">
        <f>E4834+F4810</f>
        <v>1</v>
      </c>
    </row>
    <row r="4835" spans="1:6" ht="15.75" thickBot="1" x14ac:dyDescent="0.3">
      <c r="A4835" s="124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4">
        <f t="shared" si="405"/>
        <v>327</v>
      </c>
    </row>
    <row r="4836" spans="1:6" ht="15.75" thickBot="1" x14ac:dyDescent="0.3">
      <c r="A4836" s="124" t="s">
        <v>40</v>
      </c>
      <c r="B4836" s="44">
        <v>44094</v>
      </c>
      <c r="C4836" s="4">
        <v>21</v>
      </c>
      <c r="D4836" s="26">
        <f t="shared" si="404"/>
        <v>568</v>
      </c>
      <c r="F4836" s="114">
        <f t="shared" si="405"/>
        <v>4</v>
      </c>
    </row>
    <row r="4837" spans="1:6" ht="15.75" thickBot="1" x14ac:dyDescent="0.3">
      <c r="A4837" s="124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4">
        <f t="shared" si="405"/>
        <v>99</v>
      </c>
    </row>
    <row r="4838" spans="1:6" ht="15.75" thickBot="1" x14ac:dyDescent="0.3">
      <c r="A4838" s="124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4">
        <f t="shared" si="405"/>
        <v>179</v>
      </c>
    </row>
    <row r="4839" spans="1:6" ht="15.75" thickBot="1" x14ac:dyDescent="0.3">
      <c r="A4839" s="124" t="s">
        <v>30</v>
      </c>
      <c r="B4839" s="44">
        <v>44094</v>
      </c>
      <c r="C4839" s="4">
        <v>1</v>
      </c>
      <c r="D4839" s="26">
        <f t="shared" si="404"/>
        <v>70</v>
      </c>
      <c r="F4839" s="114">
        <f t="shared" si="405"/>
        <v>2</v>
      </c>
    </row>
    <row r="4840" spans="1:6" ht="15.75" thickBot="1" x14ac:dyDescent="0.3">
      <c r="A4840" s="124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4">
        <f t="shared" si="405"/>
        <v>73</v>
      </c>
    </row>
    <row r="4841" spans="1:6" ht="15.75" thickBot="1" x14ac:dyDescent="0.3">
      <c r="A4841" s="124" t="s">
        <v>25</v>
      </c>
      <c r="B4841" s="44">
        <v>44094</v>
      </c>
      <c r="C4841" s="4">
        <v>132</v>
      </c>
      <c r="D4841" s="26">
        <f>C4841+D4817</f>
        <v>10346</v>
      </c>
      <c r="F4841" s="114">
        <f t="shared" si="405"/>
        <v>195</v>
      </c>
    </row>
    <row r="4842" spans="1:6" ht="15.75" thickBot="1" x14ac:dyDescent="0.3">
      <c r="A4842" s="124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4">
        <f>E4842+F4818</f>
        <v>171</v>
      </c>
    </row>
    <row r="4843" spans="1:6" ht="15.75" thickBot="1" x14ac:dyDescent="0.3">
      <c r="A4843" s="124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4">
        <f>E4843+F4819</f>
        <v>21</v>
      </c>
    </row>
    <row r="4844" spans="1:6" ht="15.75" thickBot="1" x14ac:dyDescent="0.3">
      <c r="A4844" s="124" t="s">
        <v>43</v>
      </c>
      <c r="B4844" s="44">
        <v>44094</v>
      </c>
      <c r="C4844" s="4">
        <v>26</v>
      </c>
      <c r="D4844" s="26">
        <f t="shared" si="406"/>
        <v>698</v>
      </c>
      <c r="F4844" s="114">
        <f t="shared" si="405"/>
        <v>0</v>
      </c>
    </row>
    <row r="4845" spans="1:6" ht="15.75" thickBot="1" x14ac:dyDescent="0.3">
      <c r="A4845" s="124" t="s">
        <v>44</v>
      </c>
      <c r="B4845" s="44">
        <v>44094</v>
      </c>
      <c r="C4845" s="4">
        <v>83</v>
      </c>
      <c r="D4845" s="26">
        <f t="shared" si="406"/>
        <v>3747</v>
      </c>
      <c r="F4845" s="114">
        <f>E4845+F4821</f>
        <v>44</v>
      </c>
    </row>
    <row r="4846" spans="1:6" ht="15.75" thickBot="1" x14ac:dyDescent="0.3">
      <c r="A4846" s="124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4">
        <f>E4846+F4822</f>
        <v>271</v>
      </c>
    </row>
    <row r="4847" spans="1:6" ht="15.75" thickBot="1" x14ac:dyDescent="0.3">
      <c r="A4847" s="124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4">
        <f t="shared" si="405"/>
        <v>35</v>
      </c>
    </row>
    <row r="4848" spans="1:6" ht="15.75" thickBot="1" x14ac:dyDescent="0.3">
      <c r="A4848" s="124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4">
        <f>E4848+F4824</f>
        <v>54</v>
      </c>
    </row>
    <row r="4849" spans="1:6" ht="15.75" thickBot="1" x14ac:dyDescent="0.3">
      <c r="A4849" s="125" t="s">
        <v>47</v>
      </c>
      <c r="B4849" s="44">
        <v>44094</v>
      </c>
      <c r="C4849" s="4">
        <v>272</v>
      </c>
      <c r="D4849" s="117">
        <f t="shared" si="406"/>
        <v>9525</v>
      </c>
      <c r="E4849" s="4">
        <f>21+14+11+4</f>
        <v>50</v>
      </c>
      <c r="F4849" s="115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6">
        <f>C4850+D4826</f>
        <v>371980</v>
      </c>
      <c r="E4850" s="4">
        <v>275</v>
      </c>
      <c r="F4850" s="113">
        <f>E4850+F4826</f>
        <v>8027</v>
      </c>
    </row>
    <row r="4851" spans="1:6" ht="15.75" thickBot="1" x14ac:dyDescent="0.3">
      <c r="A4851" s="124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4">
        <f>E4851+F4827</f>
        <v>2881</v>
      </c>
    </row>
    <row r="4852" spans="1:6" ht="15.75" thickBot="1" x14ac:dyDescent="0.3">
      <c r="A4852" s="124" t="s">
        <v>35</v>
      </c>
      <c r="B4852" s="44">
        <v>44095</v>
      </c>
      <c r="C4852" s="4">
        <v>1</v>
      </c>
      <c r="D4852" s="26">
        <f t="shared" si="407"/>
        <v>192</v>
      </c>
      <c r="F4852" s="114">
        <f>E4852+F4828</f>
        <v>0</v>
      </c>
    </row>
    <row r="4853" spans="1:6" ht="15.75" thickBot="1" x14ac:dyDescent="0.3">
      <c r="A4853" s="124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4">
        <f t="shared" ref="F4853:F4871" si="408">E4853+F4829</f>
        <v>262</v>
      </c>
    </row>
    <row r="4854" spans="1:6" ht="15.75" thickBot="1" x14ac:dyDescent="0.3">
      <c r="A4854" s="124" t="s">
        <v>36</v>
      </c>
      <c r="B4854" s="44">
        <v>44095</v>
      </c>
      <c r="C4854" s="4">
        <v>116</v>
      </c>
      <c r="D4854" s="26">
        <f t="shared" si="407"/>
        <v>2423</v>
      </c>
      <c r="F4854" s="114">
        <f t="shared" si="408"/>
        <v>25</v>
      </c>
    </row>
    <row r="4855" spans="1:6" ht="15.75" thickBot="1" x14ac:dyDescent="0.3">
      <c r="A4855" s="124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4">
        <f t="shared" si="408"/>
        <v>260</v>
      </c>
    </row>
    <row r="4856" spans="1:6" ht="15.75" thickBot="1" x14ac:dyDescent="0.3">
      <c r="A4856" s="124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4">
        <f>E4856+F4832</f>
        <v>15</v>
      </c>
    </row>
    <row r="4857" spans="1:6" ht="15.75" thickBot="1" x14ac:dyDescent="0.3">
      <c r="A4857" s="124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4">
        <f>E4857+F4833</f>
        <v>111</v>
      </c>
    </row>
    <row r="4858" spans="1:6" ht="15.75" thickBot="1" x14ac:dyDescent="0.3">
      <c r="A4858" s="124" t="s">
        <v>48</v>
      </c>
      <c r="B4858" s="44">
        <v>44095</v>
      </c>
      <c r="C4858" s="4">
        <v>0</v>
      </c>
      <c r="D4858" s="26">
        <f t="shared" si="407"/>
        <v>101</v>
      </c>
      <c r="F4858" s="114">
        <f>E4858+F4834</f>
        <v>1</v>
      </c>
    </row>
    <row r="4859" spans="1:6" ht="15.75" thickBot="1" x14ac:dyDescent="0.3">
      <c r="A4859" s="124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4">
        <f t="shared" si="408"/>
        <v>338</v>
      </c>
    </row>
    <row r="4860" spans="1:6" ht="15.75" thickBot="1" x14ac:dyDescent="0.3">
      <c r="A4860" s="124" t="s">
        <v>40</v>
      </c>
      <c r="B4860" s="44">
        <v>44095</v>
      </c>
      <c r="C4860" s="4">
        <v>18</v>
      </c>
      <c r="D4860" s="26">
        <f t="shared" si="407"/>
        <v>586</v>
      </c>
      <c r="F4860" s="114">
        <f t="shared" si="408"/>
        <v>4</v>
      </c>
    </row>
    <row r="4861" spans="1:6" ht="15.75" thickBot="1" x14ac:dyDescent="0.3">
      <c r="A4861" s="124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4">
        <f t="shared" si="408"/>
        <v>101</v>
      </c>
    </row>
    <row r="4862" spans="1:6" ht="15.75" thickBot="1" x14ac:dyDescent="0.3">
      <c r="A4862" s="124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4">
        <f t="shared" si="408"/>
        <v>185</v>
      </c>
    </row>
    <row r="4863" spans="1:6" ht="15.75" thickBot="1" x14ac:dyDescent="0.3">
      <c r="A4863" s="124" t="s">
        <v>30</v>
      </c>
      <c r="B4863" s="44">
        <v>44095</v>
      </c>
      <c r="C4863" s="4">
        <v>0</v>
      </c>
      <c r="D4863" s="26">
        <f t="shared" si="407"/>
        <v>70</v>
      </c>
      <c r="F4863" s="114">
        <f t="shared" si="408"/>
        <v>2</v>
      </c>
    </row>
    <row r="4864" spans="1:6" ht="15.75" thickBot="1" x14ac:dyDescent="0.3">
      <c r="A4864" s="124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4">
        <f t="shared" si="408"/>
        <v>86</v>
      </c>
    </row>
    <row r="4865" spans="1:6" ht="15.75" thickBot="1" x14ac:dyDescent="0.3">
      <c r="A4865" s="124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4">
        <f t="shared" si="408"/>
        <v>216</v>
      </c>
    </row>
    <row r="4866" spans="1:6" ht="15.75" thickBot="1" x14ac:dyDescent="0.3">
      <c r="A4866" s="124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4">
        <f>E4866+F4842</f>
        <v>194</v>
      </c>
    </row>
    <row r="4867" spans="1:6" ht="15.75" thickBot="1" x14ac:dyDescent="0.3">
      <c r="A4867" s="124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4">
        <f>E4867+F4843</f>
        <v>21</v>
      </c>
    </row>
    <row r="4868" spans="1:6" ht="15.75" thickBot="1" x14ac:dyDescent="0.3">
      <c r="A4868" s="124" t="s">
        <v>43</v>
      </c>
      <c r="B4868" s="44">
        <v>44095</v>
      </c>
      <c r="C4868" s="4">
        <v>83</v>
      </c>
      <c r="D4868" s="26">
        <f t="shared" si="409"/>
        <v>781</v>
      </c>
      <c r="F4868" s="114">
        <f t="shared" si="408"/>
        <v>0</v>
      </c>
    </row>
    <row r="4869" spans="1:6" ht="15.75" thickBot="1" x14ac:dyDescent="0.3">
      <c r="A4869" s="124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4">
        <f>E4869+F4845</f>
        <v>45</v>
      </c>
    </row>
    <row r="4870" spans="1:6" ht="15.75" thickBot="1" x14ac:dyDescent="0.3">
      <c r="A4870" s="124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4">
        <f>E4870+F4846</f>
        <v>298</v>
      </c>
    </row>
    <row r="4871" spans="1:6" ht="15.75" thickBot="1" x14ac:dyDescent="0.3">
      <c r="A4871" s="124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4">
        <f t="shared" si="408"/>
        <v>37</v>
      </c>
    </row>
    <row r="4872" spans="1:6" ht="15.75" thickBot="1" x14ac:dyDescent="0.3">
      <c r="A4872" s="124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4">
        <f>E4872+F4848</f>
        <v>55</v>
      </c>
    </row>
    <row r="4873" spans="1:6" ht="15.75" thickBot="1" x14ac:dyDescent="0.3">
      <c r="A4873" s="125" t="s">
        <v>47</v>
      </c>
      <c r="B4873" s="44">
        <v>44095</v>
      </c>
      <c r="C4873" s="4">
        <v>208</v>
      </c>
      <c r="D4873" s="117">
        <f t="shared" si="409"/>
        <v>9733</v>
      </c>
      <c r="F4873" s="115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6">
        <f>C4874+D4850</f>
        <v>377324</v>
      </c>
      <c r="E4874" s="4">
        <f>179+158</f>
        <v>337</v>
      </c>
      <c r="F4874" s="113">
        <f>E4874+F4850</f>
        <v>8364</v>
      </c>
    </row>
    <row r="4875" spans="1:6" ht="15.75" thickBot="1" x14ac:dyDescent="0.3">
      <c r="A4875" s="124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4">
        <f>E4875+F4851</f>
        <v>2925</v>
      </c>
    </row>
    <row r="4876" spans="1:6" ht="15.75" thickBot="1" x14ac:dyDescent="0.3">
      <c r="A4876" s="124" t="s">
        <v>35</v>
      </c>
      <c r="B4876" s="44">
        <v>44096</v>
      </c>
      <c r="C4876" s="4">
        <v>-5</v>
      </c>
      <c r="D4876" s="26">
        <f t="shared" si="410"/>
        <v>187</v>
      </c>
      <c r="F4876" s="114">
        <f>E4876+F4852</f>
        <v>0</v>
      </c>
    </row>
    <row r="4877" spans="1:6" ht="15.75" thickBot="1" x14ac:dyDescent="0.3">
      <c r="A4877" s="124" t="s">
        <v>21</v>
      </c>
      <c r="B4877" s="44">
        <v>44096</v>
      </c>
      <c r="C4877" s="4">
        <v>94</v>
      </c>
      <c r="D4877" s="26">
        <f t="shared" si="410"/>
        <v>7573</v>
      </c>
      <c r="F4877" s="114">
        <f t="shared" ref="F4877:F4895" si="411">E4877+F4853</f>
        <v>262</v>
      </c>
    </row>
    <row r="4878" spans="1:6" ht="15.75" thickBot="1" x14ac:dyDescent="0.3">
      <c r="A4878" s="124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4">
        <f t="shared" si="411"/>
        <v>27</v>
      </c>
    </row>
    <row r="4879" spans="1:6" ht="15.75" thickBot="1" x14ac:dyDescent="0.3">
      <c r="A4879" s="124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4">
        <f t="shared" si="411"/>
        <v>269</v>
      </c>
    </row>
    <row r="4880" spans="1:6" ht="15.75" thickBot="1" x14ac:dyDescent="0.3">
      <c r="A4880" s="124" t="s">
        <v>37</v>
      </c>
      <c r="B4880" s="44">
        <v>44096</v>
      </c>
      <c r="C4880" s="4">
        <v>30</v>
      </c>
      <c r="D4880" s="26">
        <f t="shared" si="410"/>
        <v>1059</v>
      </c>
      <c r="F4880" s="114">
        <f>E4880+F4856</f>
        <v>15</v>
      </c>
    </row>
    <row r="4881" spans="1:6" ht="15.75" thickBot="1" x14ac:dyDescent="0.3">
      <c r="A4881" s="124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4">
        <f>E4881+F4857</f>
        <v>119</v>
      </c>
    </row>
    <row r="4882" spans="1:6" ht="15.75" thickBot="1" x14ac:dyDescent="0.3">
      <c r="A4882" s="124" t="s">
        <v>48</v>
      </c>
      <c r="B4882" s="44">
        <v>44096</v>
      </c>
      <c r="C4882" s="4">
        <v>0</v>
      </c>
      <c r="D4882" s="26">
        <f t="shared" si="410"/>
        <v>101</v>
      </c>
      <c r="F4882" s="114">
        <f>E4882+F4858</f>
        <v>1</v>
      </c>
    </row>
    <row r="4883" spans="1:6" ht="15.75" thickBot="1" x14ac:dyDescent="0.3">
      <c r="A4883" s="124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4">
        <f t="shared" si="411"/>
        <v>351</v>
      </c>
    </row>
    <row r="4884" spans="1:6" ht="15.75" thickBot="1" x14ac:dyDescent="0.3">
      <c r="A4884" s="124" t="s">
        <v>40</v>
      </c>
      <c r="B4884" s="44">
        <v>44096</v>
      </c>
      <c r="C4884" s="4">
        <v>22</v>
      </c>
      <c r="D4884" s="26">
        <f t="shared" si="410"/>
        <v>608</v>
      </c>
      <c r="F4884" s="114">
        <f t="shared" si="411"/>
        <v>4</v>
      </c>
    </row>
    <row r="4885" spans="1:6" ht="15.75" thickBot="1" x14ac:dyDescent="0.3">
      <c r="A4885" s="124" t="s">
        <v>28</v>
      </c>
      <c r="B4885" s="44">
        <v>44096</v>
      </c>
      <c r="C4885" s="4">
        <v>120</v>
      </c>
      <c r="D4885" s="26">
        <f t="shared" si="410"/>
        <v>4220</v>
      </c>
      <c r="F4885" s="114">
        <f t="shared" si="411"/>
        <v>101</v>
      </c>
    </row>
    <row r="4886" spans="1:6" ht="15.75" thickBot="1" x14ac:dyDescent="0.3">
      <c r="A4886" s="124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4">
        <f t="shared" si="411"/>
        <v>195</v>
      </c>
    </row>
    <row r="4887" spans="1:6" ht="15.75" thickBot="1" x14ac:dyDescent="0.3">
      <c r="A4887" s="124" t="s">
        <v>30</v>
      </c>
      <c r="B4887" s="44">
        <v>44096</v>
      </c>
      <c r="C4887" s="4">
        <v>8</v>
      </c>
      <c r="D4887" s="26">
        <f t="shared" si="410"/>
        <v>78</v>
      </c>
      <c r="F4887" s="114">
        <f t="shared" si="411"/>
        <v>2</v>
      </c>
    </row>
    <row r="4888" spans="1:6" ht="15.75" thickBot="1" x14ac:dyDescent="0.3">
      <c r="A4888" s="124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4">
        <f t="shared" si="411"/>
        <v>92</v>
      </c>
    </row>
    <row r="4889" spans="1:6" ht="15.75" thickBot="1" x14ac:dyDescent="0.3">
      <c r="A4889" s="124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4">
        <f t="shared" si="411"/>
        <v>228</v>
      </c>
    </row>
    <row r="4890" spans="1:6" ht="15.75" thickBot="1" x14ac:dyDescent="0.3">
      <c r="A4890" s="124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4">
        <f>E4890+F4866</f>
        <v>206</v>
      </c>
    </row>
    <row r="4891" spans="1:6" ht="15.75" thickBot="1" x14ac:dyDescent="0.3">
      <c r="A4891" s="124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4">
        <f>E4891+F4867</f>
        <v>21</v>
      </c>
    </row>
    <row r="4892" spans="1:6" ht="15.75" thickBot="1" x14ac:dyDescent="0.3">
      <c r="A4892" s="124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4">
        <f t="shared" si="411"/>
        <v>3</v>
      </c>
    </row>
    <row r="4893" spans="1:6" ht="15.75" thickBot="1" x14ac:dyDescent="0.3">
      <c r="A4893" s="124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4">
        <f>E4893+F4869</f>
        <v>46</v>
      </c>
    </row>
    <row r="4894" spans="1:6" ht="15.75" thickBot="1" x14ac:dyDescent="0.3">
      <c r="A4894" s="124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4">
        <f>E4894+F4870</f>
        <v>306</v>
      </c>
    </row>
    <row r="4895" spans="1:6" ht="15.75" thickBot="1" x14ac:dyDescent="0.3">
      <c r="A4895" s="124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4">
        <f t="shared" si="411"/>
        <v>39</v>
      </c>
    </row>
    <row r="4896" spans="1:6" ht="15.75" thickBot="1" x14ac:dyDescent="0.3">
      <c r="A4896" s="124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4">
        <f>E4896+F4872</f>
        <v>57</v>
      </c>
    </row>
    <row r="4897" spans="1:6" ht="15.75" thickBot="1" x14ac:dyDescent="0.3">
      <c r="A4897" s="125" t="s">
        <v>47</v>
      </c>
      <c r="B4897" s="44">
        <v>44096</v>
      </c>
      <c r="C4897" s="4">
        <v>721</v>
      </c>
      <c r="D4897" s="117">
        <f t="shared" si="412"/>
        <v>10454</v>
      </c>
      <c r="F4897" s="115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6">
        <f>C4898+D4874</f>
        <v>382713</v>
      </c>
      <c r="E4898" s="4">
        <f>160+131</f>
        <v>291</v>
      </c>
      <c r="F4898" s="113">
        <f>E4898+F4874</f>
        <v>8655</v>
      </c>
    </row>
    <row r="4899" spans="1:6" ht="15.75" thickBot="1" x14ac:dyDescent="0.3">
      <c r="A4899" s="124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4">
        <f>E4899+F4875</f>
        <v>2959</v>
      </c>
    </row>
    <row r="4900" spans="1:6" ht="15.75" thickBot="1" x14ac:dyDescent="0.3">
      <c r="A4900" s="124" t="s">
        <v>35</v>
      </c>
      <c r="B4900" s="44">
        <v>44097</v>
      </c>
      <c r="C4900" s="4">
        <v>6</v>
      </c>
      <c r="D4900" s="26">
        <f t="shared" si="413"/>
        <v>193</v>
      </c>
      <c r="F4900" s="114">
        <f>E4900+F4876</f>
        <v>0</v>
      </c>
    </row>
    <row r="4901" spans="1:6" ht="15.75" thickBot="1" x14ac:dyDescent="0.3">
      <c r="A4901" s="124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4">
        <f t="shared" ref="F4901:F4919" si="414">E4901+F4877</f>
        <v>265</v>
      </c>
    </row>
    <row r="4902" spans="1:6" ht="15.75" thickBot="1" x14ac:dyDescent="0.3">
      <c r="A4902" s="124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4">
        <f t="shared" si="414"/>
        <v>28</v>
      </c>
    </row>
    <row r="4903" spans="1:6" ht="15.75" thickBot="1" x14ac:dyDescent="0.3">
      <c r="A4903" s="124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4">
        <f t="shared" si="414"/>
        <v>280</v>
      </c>
    </row>
    <row r="4904" spans="1:6" ht="15.75" thickBot="1" x14ac:dyDescent="0.3">
      <c r="A4904" s="124" t="s">
        <v>37</v>
      </c>
      <c r="B4904" s="44">
        <v>44097</v>
      </c>
      <c r="C4904" s="4">
        <v>-45</v>
      </c>
      <c r="D4904" s="26">
        <f t="shared" si="413"/>
        <v>1014</v>
      </c>
      <c r="F4904" s="114">
        <f>E4904+F4880</f>
        <v>15</v>
      </c>
    </row>
    <row r="4905" spans="1:6" ht="15.75" thickBot="1" x14ac:dyDescent="0.3">
      <c r="A4905" s="124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4">
        <f>E4905+F4881</f>
        <v>122</v>
      </c>
    </row>
    <row r="4906" spans="1:6" ht="15.75" thickBot="1" x14ac:dyDescent="0.3">
      <c r="A4906" s="124" t="s">
        <v>48</v>
      </c>
      <c r="B4906" s="44">
        <v>44097</v>
      </c>
      <c r="C4906" s="4">
        <v>1</v>
      </c>
      <c r="D4906" s="26">
        <f t="shared" si="413"/>
        <v>102</v>
      </c>
      <c r="F4906" s="114">
        <f>E4906+F4882</f>
        <v>1</v>
      </c>
    </row>
    <row r="4907" spans="1:6" ht="15.75" thickBot="1" x14ac:dyDescent="0.3">
      <c r="A4907" s="124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4">
        <f t="shared" si="414"/>
        <v>362</v>
      </c>
    </row>
    <row r="4908" spans="1:6" ht="15.75" thickBot="1" x14ac:dyDescent="0.3">
      <c r="A4908" s="124" t="s">
        <v>40</v>
      </c>
      <c r="B4908" s="44">
        <v>44097</v>
      </c>
      <c r="C4908" s="4">
        <v>15</v>
      </c>
      <c r="D4908" s="26">
        <f t="shared" si="413"/>
        <v>623</v>
      </c>
      <c r="F4908" s="114">
        <f t="shared" si="414"/>
        <v>4</v>
      </c>
    </row>
    <row r="4909" spans="1:6" ht="15.75" thickBot="1" x14ac:dyDescent="0.3">
      <c r="A4909" s="124" t="s">
        <v>28</v>
      </c>
      <c r="B4909" s="44">
        <v>44097</v>
      </c>
      <c r="C4909" s="4">
        <v>48</v>
      </c>
      <c r="D4909" s="26">
        <f t="shared" si="413"/>
        <v>4268</v>
      </c>
      <c r="F4909" s="114">
        <f t="shared" si="414"/>
        <v>101</v>
      </c>
    </row>
    <row r="4910" spans="1:6" ht="15.75" thickBot="1" x14ac:dyDescent="0.3">
      <c r="A4910" s="124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4">
        <f t="shared" si="414"/>
        <v>207</v>
      </c>
    </row>
    <row r="4911" spans="1:6" ht="15.75" thickBot="1" x14ac:dyDescent="0.3">
      <c r="A4911" s="124" t="s">
        <v>30</v>
      </c>
      <c r="B4911" s="44">
        <v>44097</v>
      </c>
      <c r="C4911" s="4">
        <v>4</v>
      </c>
      <c r="D4911" s="26">
        <f t="shared" si="413"/>
        <v>82</v>
      </c>
      <c r="F4911" s="114">
        <f t="shared" si="414"/>
        <v>2</v>
      </c>
    </row>
    <row r="4912" spans="1:6" ht="15.75" thickBot="1" x14ac:dyDescent="0.3">
      <c r="A4912" s="124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4">
        <f t="shared" si="414"/>
        <v>99</v>
      </c>
    </row>
    <row r="4913" spans="1:6" ht="15.75" thickBot="1" x14ac:dyDescent="0.3">
      <c r="A4913" s="124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4">
        <f t="shared" si="414"/>
        <v>236</v>
      </c>
    </row>
    <row r="4914" spans="1:6" ht="15.75" thickBot="1" x14ac:dyDescent="0.3">
      <c r="A4914" s="124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4">
        <f>E4914+F4890</f>
        <v>221</v>
      </c>
    </row>
    <row r="4915" spans="1:6" ht="15.75" thickBot="1" x14ac:dyDescent="0.3">
      <c r="A4915" s="124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4">
        <f>E4915+F4891</f>
        <v>25</v>
      </c>
    </row>
    <row r="4916" spans="1:6" ht="15.75" thickBot="1" x14ac:dyDescent="0.3">
      <c r="A4916" s="124" t="s">
        <v>43</v>
      </c>
      <c r="B4916" s="44">
        <v>44097</v>
      </c>
      <c r="C4916" s="4">
        <v>62</v>
      </c>
      <c r="D4916" s="26">
        <f t="shared" si="415"/>
        <v>920</v>
      </c>
      <c r="F4916" s="114">
        <f t="shared" si="414"/>
        <v>3</v>
      </c>
    </row>
    <row r="4917" spans="1:6" ht="15.75" thickBot="1" x14ac:dyDescent="0.3">
      <c r="A4917" s="124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4">
        <f>E4917+F4893</f>
        <v>47</v>
      </c>
    </row>
    <row r="4918" spans="1:6" ht="15.75" thickBot="1" x14ac:dyDescent="0.3">
      <c r="A4918" s="124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4">
        <f>E4918+F4894</f>
        <v>323</v>
      </c>
    </row>
    <row r="4919" spans="1:6" ht="15.75" thickBot="1" x14ac:dyDescent="0.3">
      <c r="A4919" s="124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4">
        <f t="shared" si="414"/>
        <v>43</v>
      </c>
    </row>
    <row r="4920" spans="1:6" ht="15.75" thickBot="1" x14ac:dyDescent="0.3">
      <c r="A4920" s="124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4">
        <f>E4920+F4896</f>
        <v>59</v>
      </c>
    </row>
    <row r="4921" spans="1:6" ht="15.75" thickBot="1" x14ac:dyDescent="0.3">
      <c r="A4921" s="126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3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6">
        <f>C4922+D4898</f>
        <v>388835</v>
      </c>
      <c r="E4922" s="41">
        <f>162+117+3</f>
        <v>282</v>
      </c>
      <c r="F4922" s="113">
        <f>E4922+F4898</f>
        <v>8937</v>
      </c>
    </row>
    <row r="4923" spans="1:6" x14ac:dyDescent="0.25">
      <c r="A4923" s="124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4">
        <f>E4923+F4899</f>
        <v>2978</v>
      </c>
    </row>
    <row r="4924" spans="1:6" x14ac:dyDescent="0.25">
      <c r="A4924" s="124" t="s">
        <v>35</v>
      </c>
      <c r="B4924" s="23">
        <v>44098</v>
      </c>
      <c r="C4924" s="4">
        <v>2</v>
      </c>
      <c r="D4924" s="26">
        <f t="shared" si="416"/>
        <v>195</v>
      </c>
      <c r="F4924" s="114">
        <f>E4924+F4900</f>
        <v>0</v>
      </c>
    </row>
    <row r="4925" spans="1:6" x14ac:dyDescent="0.25">
      <c r="A4925" s="124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4">
        <f t="shared" ref="F4925:F4943" si="417">E4925+F4901</f>
        <v>270</v>
      </c>
    </row>
    <row r="4926" spans="1:6" x14ac:dyDescent="0.25">
      <c r="A4926" s="124" t="s">
        <v>36</v>
      </c>
      <c r="B4926" s="23">
        <v>44098</v>
      </c>
      <c r="C4926" s="4">
        <v>162</v>
      </c>
      <c r="D4926" s="26">
        <f t="shared" si="416"/>
        <v>2920</v>
      </c>
      <c r="F4926" s="114">
        <f t="shared" si="417"/>
        <v>28</v>
      </c>
    </row>
    <row r="4927" spans="1:6" x14ac:dyDescent="0.25">
      <c r="A4927" s="124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4">
        <f t="shared" si="417"/>
        <v>293</v>
      </c>
    </row>
    <row r="4928" spans="1:6" x14ac:dyDescent="0.25">
      <c r="A4928" s="124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4">
        <f>E4928+F4904</f>
        <v>16</v>
      </c>
    </row>
    <row r="4929" spans="1:6" x14ac:dyDescent="0.25">
      <c r="A4929" s="124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4">
        <f>E4929+F4905</f>
        <v>125</v>
      </c>
    </row>
    <row r="4930" spans="1:6" x14ac:dyDescent="0.25">
      <c r="A4930" s="124" t="s">
        <v>48</v>
      </c>
      <c r="B4930" s="23">
        <v>44098</v>
      </c>
      <c r="C4930" s="4">
        <v>0</v>
      </c>
      <c r="D4930" s="26">
        <f t="shared" si="416"/>
        <v>102</v>
      </c>
      <c r="F4930" s="114">
        <f>E4930+F4906</f>
        <v>1</v>
      </c>
    </row>
    <row r="4931" spans="1:6" x14ac:dyDescent="0.25">
      <c r="A4931" s="124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4">
        <f>E4931+F4907</f>
        <v>373</v>
      </c>
    </row>
    <row r="4932" spans="1:6" x14ac:dyDescent="0.25">
      <c r="A4932" s="124" t="s">
        <v>40</v>
      </c>
      <c r="B4932" s="23">
        <v>44098</v>
      </c>
      <c r="C4932" s="4">
        <v>34</v>
      </c>
      <c r="D4932" s="26">
        <f t="shared" si="416"/>
        <v>657</v>
      </c>
      <c r="F4932" s="114">
        <f t="shared" si="417"/>
        <v>4</v>
      </c>
    </row>
    <row r="4933" spans="1:6" x14ac:dyDescent="0.25">
      <c r="A4933" s="124" t="s">
        <v>28</v>
      </c>
      <c r="B4933" s="23">
        <v>44098</v>
      </c>
      <c r="C4933" s="4">
        <v>100</v>
      </c>
      <c r="D4933" s="26">
        <f t="shared" si="416"/>
        <v>4368</v>
      </c>
      <c r="F4933" s="114">
        <f t="shared" si="417"/>
        <v>101</v>
      </c>
    </row>
    <row r="4934" spans="1:6" x14ac:dyDescent="0.25">
      <c r="A4934" s="124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4">
        <f t="shared" si="417"/>
        <v>213</v>
      </c>
    </row>
    <row r="4935" spans="1:6" x14ac:dyDescent="0.25">
      <c r="A4935" s="124" t="s">
        <v>30</v>
      </c>
      <c r="B4935" s="23">
        <v>44098</v>
      </c>
      <c r="C4935" s="4">
        <v>3</v>
      </c>
      <c r="D4935" s="26">
        <f t="shared" si="416"/>
        <v>85</v>
      </c>
      <c r="F4935" s="114">
        <f t="shared" si="417"/>
        <v>2</v>
      </c>
    </row>
    <row r="4936" spans="1:6" x14ac:dyDescent="0.25">
      <c r="A4936" s="124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4">
        <f t="shared" si="417"/>
        <v>101</v>
      </c>
    </row>
    <row r="4937" spans="1:6" x14ac:dyDescent="0.25">
      <c r="A4937" s="124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4">
        <f t="shared" si="417"/>
        <v>246</v>
      </c>
    </row>
    <row r="4938" spans="1:6" x14ac:dyDescent="0.25">
      <c r="A4938" s="124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4">
        <f>E4938+F4914</f>
        <v>235</v>
      </c>
    </row>
    <row r="4939" spans="1:6" x14ac:dyDescent="0.25">
      <c r="A4939" s="124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4">
        <f>E4939+F4915</f>
        <v>25</v>
      </c>
    </row>
    <row r="4940" spans="1:6" x14ac:dyDescent="0.25">
      <c r="A4940" s="124" t="s">
        <v>43</v>
      </c>
      <c r="B4940" s="23">
        <v>44098</v>
      </c>
      <c r="C4940" s="4">
        <v>71</v>
      </c>
      <c r="D4940" s="26">
        <f t="shared" si="418"/>
        <v>991</v>
      </c>
      <c r="F4940" s="114">
        <f t="shared" si="417"/>
        <v>3</v>
      </c>
    </row>
    <row r="4941" spans="1:6" x14ac:dyDescent="0.25">
      <c r="A4941" s="124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4">
        <f>E4941+F4917</f>
        <v>49</v>
      </c>
    </row>
    <row r="4942" spans="1:6" x14ac:dyDescent="0.25">
      <c r="A4942" s="124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4">
        <f>E4942+F4918</f>
        <v>343</v>
      </c>
    </row>
    <row r="4943" spans="1:6" x14ac:dyDescent="0.25">
      <c r="A4943" s="124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4">
        <f t="shared" si="417"/>
        <v>44</v>
      </c>
    </row>
    <row r="4944" spans="1:6" x14ac:dyDescent="0.25">
      <c r="A4944" s="124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4">
        <f>E4944+F4920</f>
        <v>60</v>
      </c>
    </row>
    <row r="4945" spans="1:6" ht="15.75" thickBot="1" x14ac:dyDescent="0.3">
      <c r="A4945" s="125" t="s">
        <v>47</v>
      </c>
      <c r="B4945" s="44">
        <v>44098</v>
      </c>
      <c r="C4945" s="45">
        <v>224</v>
      </c>
      <c r="D4945" s="117">
        <f t="shared" si="418"/>
        <v>11497</v>
      </c>
      <c r="E4945" s="45">
        <f>1</f>
        <v>1</v>
      </c>
      <c r="F4945" s="115">
        <f>E4945+F4921</f>
        <v>102</v>
      </c>
    </row>
    <row r="4946" spans="1:6" x14ac:dyDescent="0.25">
      <c r="A4946" s="53" t="s">
        <v>22</v>
      </c>
      <c r="B4946" s="121">
        <v>44099</v>
      </c>
      <c r="C4946" s="39">
        <v>5600</v>
      </c>
      <c r="D4946" s="116">
        <f>C4946+D4922</f>
        <v>394435</v>
      </c>
      <c r="E4946" s="39">
        <f>122+118</f>
        <v>240</v>
      </c>
      <c r="F4946" s="113">
        <f>E4946+F4922</f>
        <v>9177</v>
      </c>
    </row>
    <row r="4947" spans="1:6" x14ac:dyDescent="0.25">
      <c r="A4947" s="124" t="s">
        <v>20</v>
      </c>
      <c r="B4947" s="121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4">
        <f>E4947+F4923</f>
        <v>3025</v>
      </c>
    </row>
    <row r="4948" spans="1:6" x14ac:dyDescent="0.25">
      <c r="A4948" s="124" t="s">
        <v>35</v>
      </c>
      <c r="B4948" s="121">
        <v>44099</v>
      </c>
      <c r="C4948" s="4">
        <v>6</v>
      </c>
      <c r="D4948" s="26">
        <f t="shared" si="419"/>
        <v>201</v>
      </c>
      <c r="F4948" s="114">
        <f>E4948+F4924</f>
        <v>0</v>
      </c>
    </row>
    <row r="4949" spans="1:6" x14ac:dyDescent="0.25">
      <c r="A4949" s="124" t="s">
        <v>21</v>
      </c>
      <c r="B4949" s="121">
        <v>44099</v>
      </c>
      <c r="C4949" s="4">
        <v>120</v>
      </c>
      <c r="D4949" s="26">
        <f t="shared" si="419"/>
        <v>7907</v>
      </c>
      <c r="E4949" s="4">
        <f>4+1</f>
        <v>5</v>
      </c>
      <c r="F4949" s="114">
        <f t="shared" ref="F4949:F4967" si="420">E4949+F4925</f>
        <v>275</v>
      </c>
    </row>
    <row r="4950" spans="1:6" x14ac:dyDescent="0.25">
      <c r="A4950" s="124" t="s">
        <v>36</v>
      </c>
      <c r="B4950" s="121">
        <v>44099</v>
      </c>
      <c r="C4950" s="4">
        <v>207</v>
      </c>
      <c r="D4950" s="26">
        <f t="shared" si="419"/>
        <v>3127</v>
      </c>
      <c r="E4950" s="4">
        <f>1</f>
        <v>1</v>
      </c>
      <c r="F4950" s="114">
        <f t="shared" si="420"/>
        <v>29</v>
      </c>
    </row>
    <row r="4951" spans="1:6" x14ac:dyDescent="0.25">
      <c r="A4951" s="124" t="s">
        <v>27</v>
      </c>
      <c r="B4951" s="121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4">
        <f t="shared" si="420"/>
        <v>310</v>
      </c>
    </row>
    <row r="4952" spans="1:6" x14ac:dyDescent="0.25">
      <c r="A4952" s="124" t="s">
        <v>37</v>
      </c>
      <c r="B4952" s="121">
        <v>44099</v>
      </c>
      <c r="C4952" s="4">
        <v>-8</v>
      </c>
      <c r="D4952" s="26">
        <f t="shared" si="419"/>
        <v>1002</v>
      </c>
      <c r="F4952" s="114">
        <f>E4952+F4928</f>
        <v>16</v>
      </c>
    </row>
    <row r="4953" spans="1:6" x14ac:dyDescent="0.25">
      <c r="A4953" s="124" t="s">
        <v>38</v>
      </c>
      <c r="B4953" s="121">
        <v>44099</v>
      </c>
      <c r="C4953" s="4">
        <v>165</v>
      </c>
      <c r="D4953" s="26">
        <f t="shared" si="419"/>
        <v>6810</v>
      </c>
      <c r="E4953" s="4">
        <f>2</f>
        <v>2</v>
      </c>
      <c r="F4953" s="114">
        <f>E4953+F4929</f>
        <v>127</v>
      </c>
    </row>
    <row r="4954" spans="1:6" x14ac:dyDescent="0.25">
      <c r="A4954" s="124" t="s">
        <v>48</v>
      </c>
      <c r="B4954" s="121">
        <v>44099</v>
      </c>
      <c r="C4954" s="4">
        <v>0</v>
      </c>
      <c r="D4954" s="26">
        <f t="shared" si="419"/>
        <v>102</v>
      </c>
      <c r="F4954" s="114">
        <f>E4954+F4930</f>
        <v>1</v>
      </c>
    </row>
    <row r="4955" spans="1:6" x14ac:dyDescent="0.25">
      <c r="A4955" s="124" t="s">
        <v>39</v>
      </c>
      <c r="B4955" s="121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4">
        <f>E4955+F4931</f>
        <v>394</v>
      </c>
    </row>
    <row r="4956" spans="1:6" x14ac:dyDescent="0.25">
      <c r="A4956" s="124" t="s">
        <v>40</v>
      </c>
      <c r="B4956" s="121">
        <v>44099</v>
      </c>
      <c r="C4956" s="4">
        <v>25</v>
      </c>
      <c r="D4956" s="26">
        <f t="shared" si="419"/>
        <v>682</v>
      </c>
      <c r="F4956" s="114">
        <f t="shared" si="420"/>
        <v>4</v>
      </c>
    </row>
    <row r="4957" spans="1:6" x14ac:dyDescent="0.25">
      <c r="A4957" s="124" t="s">
        <v>28</v>
      </c>
      <c r="B4957" s="121">
        <v>44099</v>
      </c>
      <c r="C4957" s="4">
        <v>106</v>
      </c>
      <c r="D4957" s="26">
        <f t="shared" si="419"/>
        <v>4474</v>
      </c>
      <c r="F4957" s="114">
        <f t="shared" si="420"/>
        <v>101</v>
      </c>
    </row>
    <row r="4958" spans="1:6" x14ac:dyDescent="0.25">
      <c r="A4958" s="124" t="s">
        <v>24</v>
      </c>
      <c r="B4958" s="121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4">
        <f t="shared" si="420"/>
        <v>228</v>
      </c>
    </row>
    <row r="4959" spans="1:6" x14ac:dyDescent="0.25">
      <c r="A4959" s="124" t="s">
        <v>30</v>
      </c>
      <c r="B4959" s="121">
        <v>44099</v>
      </c>
      <c r="C4959" s="4">
        <v>2</v>
      </c>
      <c r="D4959" s="26">
        <f t="shared" si="419"/>
        <v>87</v>
      </c>
      <c r="F4959" s="114">
        <f t="shared" si="420"/>
        <v>2</v>
      </c>
    </row>
    <row r="4960" spans="1:6" x14ac:dyDescent="0.25">
      <c r="A4960" s="124" t="s">
        <v>26</v>
      </c>
      <c r="B4960" s="121">
        <v>44099</v>
      </c>
      <c r="C4960" s="4">
        <v>105</v>
      </c>
      <c r="D4960" s="26">
        <f>C4960+D4936</f>
        <v>6975</v>
      </c>
      <c r="E4960" s="4">
        <f>3</f>
        <v>3</v>
      </c>
      <c r="F4960" s="114">
        <f t="shared" si="420"/>
        <v>104</v>
      </c>
    </row>
    <row r="4961" spans="1:6" x14ac:dyDescent="0.25">
      <c r="A4961" s="124" t="s">
        <v>25</v>
      </c>
      <c r="B4961" s="121">
        <v>44099</v>
      </c>
      <c r="C4961" s="4">
        <v>227</v>
      </c>
      <c r="D4961" s="26">
        <f>C4961+D4937</f>
        <v>11475</v>
      </c>
      <c r="E4961" s="4">
        <v>10</v>
      </c>
      <c r="F4961" s="114">
        <f t="shared" si="420"/>
        <v>256</v>
      </c>
    </row>
    <row r="4962" spans="1:6" x14ac:dyDescent="0.25">
      <c r="A4962" s="124" t="s">
        <v>41</v>
      </c>
      <c r="B4962" s="121">
        <v>44099</v>
      </c>
      <c r="C4962" s="4">
        <v>469</v>
      </c>
      <c r="D4962" s="26">
        <f>C4962+D4938</f>
        <v>10952</v>
      </c>
      <c r="E4962" s="4">
        <f>24+19</f>
        <v>43</v>
      </c>
      <c r="F4962" s="114">
        <f>E4962+F4938</f>
        <v>278</v>
      </c>
    </row>
    <row r="4963" spans="1:6" x14ac:dyDescent="0.25">
      <c r="A4963" s="124" t="s">
        <v>42</v>
      </c>
      <c r="B4963" s="121">
        <v>44099</v>
      </c>
      <c r="C4963" s="4">
        <v>8</v>
      </c>
      <c r="D4963" s="26">
        <f t="shared" ref="D4963:D4969" si="421">C4963+D4939</f>
        <v>556</v>
      </c>
      <c r="F4963" s="114">
        <f>E4963+F4939</f>
        <v>25</v>
      </c>
    </row>
    <row r="4964" spans="1:6" x14ac:dyDescent="0.25">
      <c r="A4964" s="124" t="s">
        <v>43</v>
      </c>
      <c r="B4964" s="121">
        <v>44099</v>
      </c>
      <c r="C4964" s="4">
        <v>94</v>
      </c>
      <c r="D4964" s="26">
        <f t="shared" si="421"/>
        <v>1085</v>
      </c>
      <c r="E4964" s="4">
        <f>1</f>
        <v>1</v>
      </c>
      <c r="F4964" s="114">
        <f t="shared" si="420"/>
        <v>4</v>
      </c>
    </row>
    <row r="4965" spans="1:6" x14ac:dyDescent="0.25">
      <c r="A4965" s="124" t="s">
        <v>44</v>
      </c>
      <c r="B4965" s="121">
        <v>44099</v>
      </c>
      <c r="C4965" s="4">
        <v>139</v>
      </c>
      <c r="D4965" s="26">
        <f t="shared" si="421"/>
        <v>4255</v>
      </c>
      <c r="E4965" s="4">
        <f>1</f>
        <v>1</v>
      </c>
      <c r="F4965" s="114">
        <f>E4965+F4941</f>
        <v>50</v>
      </c>
    </row>
    <row r="4966" spans="1:6" x14ac:dyDescent="0.25">
      <c r="A4966" s="124" t="s">
        <v>29</v>
      </c>
      <c r="B4966" s="121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4">
        <f>E4966+F4942</f>
        <v>369</v>
      </c>
    </row>
    <row r="4967" spans="1:6" x14ac:dyDescent="0.25">
      <c r="A4967" s="124" t="s">
        <v>45</v>
      </c>
      <c r="B4967" s="121">
        <v>44099</v>
      </c>
      <c r="C4967" s="4">
        <v>94</v>
      </c>
      <c r="D4967" s="26">
        <f t="shared" si="421"/>
        <v>2818</v>
      </c>
      <c r="E4967" s="4">
        <f>1+2</f>
        <v>3</v>
      </c>
      <c r="F4967" s="114">
        <f t="shared" si="420"/>
        <v>47</v>
      </c>
    </row>
    <row r="4968" spans="1:6" x14ac:dyDescent="0.25">
      <c r="A4968" s="124" t="s">
        <v>46</v>
      </c>
      <c r="B4968" s="121">
        <v>44099</v>
      </c>
      <c r="C4968" s="4">
        <v>37</v>
      </c>
      <c r="D4968" s="26">
        <f t="shared" si="421"/>
        <v>3540</v>
      </c>
      <c r="E4968" s="4">
        <f>1+1</f>
        <v>2</v>
      </c>
      <c r="F4968" s="114">
        <f>E4968+F4944</f>
        <v>62</v>
      </c>
    </row>
    <row r="4969" spans="1:6" ht="15.75" thickBot="1" x14ac:dyDescent="0.3">
      <c r="A4969" s="125" t="s">
        <v>47</v>
      </c>
      <c r="B4969" s="121">
        <v>44099</v>
      </c>
      <c r="C4969" s="4">
        <v>383</v>
      </c>
      <c r="D4969" s="117">
        <f t="shared" si="421"/>
        <v>11880</v>
      </c>
      <c r="E4969" s="4">
        <f>4+1</f>
        <v>5</v>
      </c>
      <c r="F4969" s="115">
        <f>E4969+F4945</f>
        <v>107</v>
      </c>
    </row>
    <row r="4970" spans="1:6" x14ac:dyDescent="0.25">
      <c r="A4970" s="53" t="s">
        <v>22</v>
      </c>
      <c r="B4970" s="121">
        <v>44100</v>
      </c>
      <c r="C4970" s="4">
        <v>4480</v>
      </c>
      <c r="D4970" s="116">
        <f>C4970+D4946</f>
        <v>398915</v>
      </c>
      <c r="E4970" s="4">
        <f>86+87</f>
        <v>173</v>
      </c>
      <c r="F4970" s="113">
        <f>E4970+F4946</f>
        <v>9350</v>
      </c>
    </row>
    <row r="4971" spans="1:6" x14ac:dyDescent="0.25">
      <c r="A4971" s="124" t="s">
        <v>20</v>
      </c>
      <c r="B4971" s="121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4">
        <f>E4971+F4947</f>
        <v>3084</v>
      </c>
    </row>
    <row r="4972" spans="1:6" x14ac:dyDescent="0.25">
      <c r="A4972" s="124" t="s">
        <v>35</v>
      </c>
      <c r="B4972" s="121">
        <v>44100</v>
      </c>
      <c r="C4972" s="4">
        <v>4</v>
      </c>
      <c r="D4972" s="26">
        <f t="shared" si="422"/>
        <v>205</v>
      </c>
      <c r="F4972" s="114">
        <f>E4972+F4948</f>
        <v>0</v>
      </c>
    </row>
    <row r="4973" spans="1:6" x14ac:dyDescent="0.25">
      <c r="A4973" s="124" t="s">
        <v>21</v>
      </c>
      <c r="B4973" s="121">
        <v>44100</v>
      </c>
      <c r="C4973" s="4">
        <v>160</v>
      </c>
      <c r="D4973" s="26">
        <f t="shared" si="422"/>
        <v>8067</v>
      </c>
      <c r="E4973" s="4">
        <f>1+1</f>
        <v>2</v>
      </c>
      <c r="F4973" s="114">
        <f t="shared" ref="F4973:F4991" si="423">E4973+F4949</f>
        <v>277</v>
      </c>
    </row>
    <row r="4974" spans="1:6" x14ac:dyDescent="0.25">
      <c r="A4974" s="124" t="s">
        <v>36</v>
      </c>
      <c r="B4974" s="121">
        <v>44100</v>
      </c>
      <c r="C4974" s="4">
        <v>182</v>
      </c>
      <c r="D4974" s="26">
        <f t="shared" si="422"/>
        <v>3309</v>
      </c>
      <c r="E4974" s="4">
        <f>2+1</f>
        <v>3</v>
      </c>
      <c r="F4974" s="114">
        <f t="shared" si="423"/>
        <v>32</v>
      </c>
    </row>
    <row r="4975" spans="1:6" x14ac:dyDescent="0.25">
      <c r="A4975" s="124" t="s">
        <v>27</v>
      </c>
      <c r="B4975" s="121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4">
        <f t="shared" si="423"/>
        <v>328</v>
      </c>
    </row>
    <row r="4976" spans="1:6" x14ac:dyDescent="0.25">
      <c r="A4976" s="124" t="s">
        <v>37</v>
      </c>
      <c r="B4976" s="121">
        <v>44100</v>
      </c>
      <c r="C4976" s="4">
        <v>12</v>
      </c>
      <c r="D4976" s="26">
        <f t="shared" si="422"/>
        <v>1014</v>
      </c>
      <c r="F4976" s="114">
        <f>E4976+F4952</f>
        <v>16</v>
      </c>
    </row>
    <row r="4977" spans="1:6" x14ac:dyDescent="0.25">
      <c r="A4977" s="124" t="s">
        <v>38</v>
      </c>
      <c r="B4977" s="121">
        <v>44100</v>
      </c>
      <c r="C4977" s="4">
        <v>146</v>
      </c>
      <c r="D4977" s="26">
        <f t="shared" si="422"/>
        <v>6956</v>
      </c>
      <c r="E4977" s="4">
        <f>1+1</f>
        <v>2</v>
      </c>
      <c r="F4977" s="114">
        <f>E4977+F4953</f>
        <v>129</v>
      </c>
    </row>
    <row r="4978" spans="1:6" x14ac:dyDescent="0.25">
      <c r="A4978" s="124" t="s">
        <v>48</v>
      </c>
      <c r="B4978" s="121">
        <v>44100</v>
      </c>
      <c r="C4978" s="4">
        <v>2</v>
      </c>
      <c r="D4978" s="26">
        <f t="shared" si="422"/>
        <v>104</v>
      </c>
      <c r="F4978" s="114">
        <f>E4978+F4954</f>
        <v>1</v>
      </c>
    </row>
    <row r="4979" spans="1:6" x14ac:dyDescent="0.25">
      <c r="A4979" s="124" t="s">
        <v>39</v>
      </c>
      <c r="B4979" s="121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4">
        <f>E4979+F4955</f>
        <v>413</v>
      </c>
    </row>
    <row r="4980" spans="1:6" x14ac:dyDescent="0.25">
      <c r="A4980" s="124" t="s">
        <v>40</v>
      </c>
      <c r="B4980" s="121">
        <v>44100</v>
      </c>
      <c r="C4980" s="4">
        <v>2</v>
      </c>
      <c r="D4980" s="26">
        <f t="shared" si="422"/>
        <v>684</v>
      </c>
      <c r="E4980" s="4">
        <f>1</f>
        <v>1</v>
      </c>
      <c r="F4980" s="114">
        <f t="shared" si="423"/>
        <v>5</v>
      </c>
    </row>
    <row r="4981" spans="1:6" x14ac:dyDescent="0.25">
      <c r="A4981" s="124" t="s">
        <v>28</v>
      </c>
      <c r="B4981" s="121">
        <v>44100</v>
      </c>
      <c r="C4981" s="4">
        <v>22</v>
      </c>
      <c r="D4981" s="26">
        <f t="shared" si="422"/>
        <v>4496</v>
      </c>
      <c r="F4981" s="114">
        <f t="shared" si="423"/>
        <v>101</v>
      </c>
    </row>
    <row r="4982" spans="1:6" x14ac:dyDescent="0.25">
      <c r="A4982" s="124" t="s">
        <v>24</v>
      </c>
      <c r="B4982" s="121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4">
        <f t="shared" si="423"/>
        <v>242</v>
      </c>
    </row>
    <row r="4983" spans="1:6" x14ac:dyDescent="0.25">
      <c r="A4983" s="124" t="s">
        <v>30</v>
      </c>
      <c r="B4983" s="121">
        <v>44100</v>
      </c>
      <c r="C4983" s="4">
        <v>-5</v>
      </c>
      <c r="D4983" s="26">
        <f t="shared" si="422"/>
        <v>82</v>
      </c>
      <c r="F4983" s="114">
        <f t="shared" si="423"/>
        <v>2</v>
      </c>
    </row>
    <row r="4984" spans="1:6" x14ac:dyDescent="0.25">
      <c r="A4984" s="124" t="s">
        <v>26</v>
      </c>
      <c r="B4984" s="121">
        <v>44100</v>
      </c>
      <c r="C4984" s="4">
        <v>180</v>
      </c>
      <c r="D4984" s="26">
        <f>C4984+D4960</f>
        <v>7155</v>
      </c>
      <c r="E4984" s="4">
        <f>5</f>
        <v>5</v>
      </c>
      <c r="F4984" s="114">
        <f t="shared" si="423"/>
        <v>109</v>
      </c>
    </row>
    <row r="4985" spans="1:6" x14ac:dyDescent="0.25">
      <c r="A4985" s="124" t="s">
        <v>25</v>
      </c>
      <c r="B4985" s="121">
        <v>44100</v>
      </c>
      <c r="C4985" s="4">
        <v>243</v>
      </c>
      <c r="D4985" s="26">
        <f>C4985+D4961</f>
        <v>11718</v>
      </c>
      <c r="E4985" s="4">
        <f>1</f>
        <v>1</v>
      </c>
      <c r="F4985" s="114">
        <f t="shared" si="423"/>
        <v>257</v>
      </c>
    </row>
    <row r="4986" spans="1:6" x14ac:dyDescent="0.25">
      <c r="A4986" s="124" t="s">
        <v>41</v>
      </c>
      <c r="B4986" s="121">
        <v>44100</v>
      </c>
      <c r="C4986" s="4">
        <v>301</v>
      </c>
      <c r="D4986" s="26">
        <f>C4986+D4962</f>
        <v>11253</v>
      </c>
      <c r="E4986" s="4">
        <f>12+3</f>
        <v>15</v>
      </c>
      <c r="F4986" s="114">
        <f>E4986+F4962</f>
        <v>293</v>
      </c>
    </row>
    <row r="4987" spans="1:6" x14ac:dyDescent="0.25">
      <c r="A4987" s="124" t="s">
        <v>42</v>
      </c>
      <c r="B4987" s="121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4">
        <f>E4987+F4963</f>
        <v>28</v>
      </c>
    </row>
    <row r="4988" spans="1:6" x14ac:dyDescent="0.25">
      <c r="A4988" s="124" t="s">
        <v>43</v>
      </c>
      <c r="B4988" s="121">
        <v>44100</v>
      </c>
      <c r="C4988" s="4">
        <v>1</v>
      </c>
      <c r="D4988" s="26">
        <f t="shared" si="424"/>
        <v>1086</v>
      </c>
      <c r="F4988" s="114">
        <f t="shared" si="423"/>
        <v>4</v>
      </c>
    </row>
    <row r="4989" spans="1:6" x14ac:dyDescent="0.25">
      <c r="A4989" s="124" t="s">
        <v>44</v>
      </c>
      <c r="B4989" s="121">
        <v>44100</v>
      </c>
      <c r="C4989" s="4">
        <v>125</v>
      </c>
      <c r="D4989" s="26">
        <f t="shared" si="424"/>
        <v>4380</v>
      </c>
      <c r="E4989" s="4">
        <f>3+2</f>
        <v>5</v>
      </c>
      <c r="F4989" s="114">
        <f>E4989+F4965</f>
        <v>55</v>
      </c>
    </row>
    <row r="4990" spans="1:6" x14ac:dyDescent="0.25">
      <c r="A4990" s="124" t="s">
        <v>29</v>
      </c>
      <c r="B4990" s="121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4">
        <f>E4990+F4966</f>
        <v>384</v>
      </c>
    </row>
    <row r="4991" spans="1:6" x14ac:dyDescent="0.25">
      <c r="A4991" s="124" t="s">
        <v>45</v>
      </c>
      <c r="B4991" s="121">
        <v>44100</v>
      </c>
      <c r="C4991" s="4">
        <v>71</v>
      </c>
      <c r="D4991" s="26">
        <f t="shared" si="424"/>
        <v>2889</v>
      </c>
      <c r="E4991" s="4">
        <f>2</f>
        <v>2</v>
      </c>
      <c r="F4991" s="114">
        <f t="shared" si="423"/>
        <v>49</v>
      </c>
    </row>
    <row r="4992" spans="1:6" x14ac:dyDescent="0.25">
      <c r="A4992" s="124" t="s">
        <v>46</v>
      </c>
      <c r="B4992" s="121">
        <v>44100</v>
      </c>
      <c r="C4992" s="4">
        <v>102</v>
      </c>
      <c r="D4992" s="26">
        <f t="shared" si="424"/>
        <v>3642</v>
      </c>
      <c r="F4992" s="114">
        <f>E4992+F4968</f>
        <v>62</v>
      </c>
    </row>
    <row r="4993" spans="1:6" ht="15.75" thickBot="1" x14ac:dyDescent="0.3">
      <c r="A4993" s="125" t="s">
        <v>47</v>
      </c>
      <c r="B4993" s="121">
        <v>44100</v>
      </c>
      <c r="C4993" s="4">
        <v>249</v>
      </c>
      <c r="D4993" s="117">
        <f t="shared" si="424"/>
        <v>12129</v>
      </c>
      <c r="F4993" s="115">
        <f>E4993+F4969</f>
        <v>107</v>
      </c>
    </row>
    <row r="4994" spans="1:6" x14ac:dyDescent="0.25">
      <c r="A4994" s="53" t="s">
        <v>22</v>
      </c>
      <c r="B4994" s="121">
        <v>44101</v>
      </c>
      <c r="C4994" s="4">
        <v>2947</v>
      </c>
      <c r="D4994" s="116">
        <f>C4994+D4970</f>
        <v>401862</v>
      </c>
      <c r="E4994" s="4">
        <f>35+33</f>
        <v>68</v>
      </c>
      <c r="F4994" s="113">
        <f>E4994+F4970</f>
        <v>9418</v>
      </c>
    </row>
    <row r="4995" spans="1:6" x14ac:dyDescent="0.25">
      <c r="A4995" s="124" t="s">
        <v>20</v>
      </c>
      <c r="B4995" s="121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4">
        <f>E4995+F4971</f>
        <v>3146</v>
      </c>
    </row>
    <row r="4996" spans="1:6" x14ac:dyDescent="0.25">
      <c r="A4996" s="124" t="s">
        <v>35</v>
      </c>
      <c r="B4996" s="121">
        <v>44101</v>
      </c>
      <c r="C4996" s="4">
        <v>67</v>
      </c>
      <c r="D4996" s="26">
        <f t="shared" si="425"/>
        <v>272</v>
      </c>
      <c r="E4996" s="4">
        <f>0</f>
        <v>0</v>
      </c>
      <c r="F4996" s="114">
        <f>E4996+F4972</f>
        <v>0</v>
      </c>
    </row>
    <row r="4997" spans="1:6" x14ac:dyDescent="0.25">
      <c r="A4997" s="124" t="s">
        <v>21</v>
      </c>
      <c r="B4997" s="121">
        <v>44101</v>
      </c>
      <c r="C4997" s="4">
        <v>111</v>
      </c>
      <c r="D4997" s="26">
        <f t="shared" si="425"/>
        <v>8178</v>
      </c>
      <c r="E4997" s="4">
        <f>1</f>
        <v>1</v>
      </c>
      <c r="F4997" s="114">
        <f t="shared" ref="F4997:F5015" si="426">E4997+F4973</f>
        <v>278</v>
      </c>
    </row>
    <row r="4998" spans="1:6" x14ac:dyDescent="0.25">
      <c r="A4998" s="124" t="s">
        <v>36</v>
      </c>
      <c r="B4998" s="121">
        <v>44101</v>
      </c>
      <c r="C4998" s="4">
        <v>100</v>
      </c>
      <c r="D4998" s="26">
        <f t="shared" si="425"/>
        <v>3409</v>
      </c>
      <c r="F4998" s="114">
        <f t="shared" si="426"/>
        <v>32</v>
      </c>
    </row>
    <row r="4999" spans="1:6" x14ac:dyDescent="0.25">
      <c r="A4999" s="124" t="s">
        <v>27</v>
      </c>
      <c r="B4999" s="121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4">
        <f t="shared" si="426"/>
        <v>345</v>
      </c>
    </row>
    <row r="5000" spans="1:6" x14ac:dyDescent="0.25">
      <c r="A5000" s="124" t="s">
        <v>37</v>
      </c>
      <c r="B5000" s="121">
        <v>44101</v>
      </c>
      <c r="C5000" s="4">
        <v>49</v>
      </c>
      <c r="D5000" s="26">
        <f t="shared" si="425"/>
        <v>1063</v>
      </c>
      <c r="E5000" s="4">
        <f>3</f>
        <v>3</v>
      </c>
      <c r="F5000" s="114">
        <f>E5000+F4976</f>
        <v>19</v>
      </c>
    </row>
    <row r="5001" spans="1:6" x14ac:dyDescent="0.25">
      <c r="A5001" s="124" t="s">
        <v>38</v>
      </c>
      <c r="B5001" s="121">
        <v>44101</v>
      </c>
      <c r="C5001" s="4">
        <v>85</v>
      </c>
      <c r="D5001" s="26">
        <f t="shared" si="425"/>
        <v>7041</v>
      </c>
      <c r="E5001" s="4">
        <f>2</f>
        <v>2</v>
      </c>
      <c r="F5001" s="114">
        <f>E5001+F4977</f>
        <v>131</v>
      </c>
    </row>
    <row r="5002" spans="1:6" x14ac:dyDescent="0.25">
      <c r="A5002" s="124" t="s">
        <v>48</v>
      </c>
      <c r="B5002" s="121">
        <v>44101</v>
      </c>
      <c r="C5002" s="4">
        <v>1</v>
      </c>
      <c r="D5002" s="26">
        <f t="shared" si="425"/>
        <v>105</v>
      </c>
      <c r="F5002" s="114">
        <f>E5002+F4978</f>
        <v>1</v>
      </c>
    </row>
    <row r="5003" spans="1:6" x14ac:dyDescent="0.25">
      <c r="A5003" s="124" t="s">
        <v>39</v>
      </c>
      <c r="B5003" s="121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4">
        <f>E5003+F4979</f>
        <v>431</v>
      </c>
    </row>
    <row r="5004" spans="1:6" x14ac:dyDescent="0.25">
      <c r="A5004" s="124" t="s">
        <v>40</v>
      </c>
      <c r="B5004" s="121">
        <v>44101</v>
      </c>
      <c r="C5004" s="4">
        <v>10</v>
      </c>
      <c r="D5004" s="26">
        <f t="shared" si="425"/>
        <v>694</v>
      </c>
      <c r="E5004" s="4">
        <f>2</f>
        <v>2</v>
      </c>
      <c r="F5004" s="114">
        <f t="shared" si="426"/>
        <v>7</v>
      </c>
    </row>
    <row r="5005" spans="1:6" x14ac:dyDescent="0.25">
      <c r="A5005" s="124" t="s">
        <v>28</v>
      </c>
      <c r="B5005" s="121">
        <v>44101</v>
      </c>
      <c r="C5005" s="4">
        <v>86</v>
      </c>
      <c r="D5005" s="26">
        <f t="shared" si="425"/>
        <v>4582</v>
      </c>
      <c r="F5005" s="114">
        <f t="shared" si="426"/>
        <v>101</v>
      </c>
    </row>
    <row r="5006" spans="1:6" x14ac:dyDescent="0.25">
      <c r="A5006" s="124" t="s">
        <v>24</v>
      </c>
      <c r="B5006" s="121">
        <v>44101</v>
      </c>
      <c r="C5006" s="4">
        <v>558</v>
      </c>
      <c r="D5006" s="26">
        <f t="shared" si="425"/>
        <v>23041</v>
      </c>
      <c r="E5006" s="4">
        <f>2</f>
        <v>2</v>
      </c>
      <c r="F5006" s="114">
        <f t="shared" si="426"/>
        <v>244</v>
      </c>
    </row>
    <row r="5007" spans="1:6" x14ac:dyDescent="0.25">
      <c r="A5007" s="124" t="s">
        <v>30</v>
      </c>
      <c r="B5007" s="121">
        <v>44101</v>
      </c>
      <c r="C5007" s="4">
        <v>3</v>
      </c>
      <c r="D5007" s="26">
        <f t="shared" si="425"/>
        <v>85</v>
      </c>
      <c r="F5007" s="114">
        <f t="shared" si="426"/>
        <v>2</v>
      </c>
    </row>
    <row r="5008" spans="1:6" x14ac:dyDescent="0.25">
      <c r="A5008" s="124" t="s">
        <v>26</v>
      </c>
      <c r="B5008" s="121">
        <v>44101</v>
      </c>
      <c r="C5008" s="4">
        <v>181</v>
      </c>
      <c r="D5008" s="26">
        <f>C5008+D4984</f>
        <v>7336</v>
      </c>
      <c r="E5008" s="4">
        <f>2</f>
        <v>2</v>
      </c>
      <c r="F5008" s="114">
        <f t="shared" si="426"/>
        <v>111</v>
      </c>
    </row>
    <row r="5009" spans="1:6" x14ac:dyDescent="0.25">
      <c r="A5009" s="124" t="s">
        <v>25</v>
      </c>
      <c r="B5009" s="121">
        <v>44101</v>
      </c>
      <c r="C5009" s="4">
        <v>200</v>
      </c>
      <c r="D5009" s="26">
        <f>C5009+D4985</f>
        <v>11918</v>
      </c>
      <c r="E5009" s="4">
        <f>6+2</f>
        <v>8</v>
      </c>
      <c r="F5009" s="114">
        <f t="shared" si="426"/>
        <v>265</v>
      </c>
    </row>
    <row r="5010" spans="1:6" x14ac:dyDescent="0.25">
      <c r="A5010" s="124" t="s">
        <v>41</v>
      </c>
      <c r="B5010" s="121">
        <v>44101</v>
      </c>
      <c r="C5010" s="4">
        <v>244</v>
      </c>
      <c r="D5010" s="26">
        <f>C5010+D4986</f>
        <v>11497</v>
      </c>
      <c r="E5010" s="4">
        <f>2+1</f>
        <v>3</v>
      </c>
      <c r="F5010" s="114">
        <f>E5010+F4986</f>
        <v>296</v>
      </c>
    </row>
    <row r="5011" spans="1:6" x14ac:dyDescent="0.25">
      <c r="A5011" s="124" t="s">
        <v>42</v>
      </c>
      <c r="B5011" s="121">
        <v>44101</v>
      </c>
      <c r="C5011" s="4">
        <v>65</v>
      </c>
      <c r="D5011" s="26">
        <f t="shared" ref="D5011:D5017" si="427">C5011+D4987</f>
        <v>623</v>
      </c>
      <c r="F5011" s="114">
        <f>E5011+F4987</f>
        <v>28</v>
      </c>
    </row>
    <row r="5012" spans="1:6" x14ac:dyDescent="0.25">
      <c r="A5012" s="124" t="s">
        <v>43</v>
      </c>
      <c r="B5012" s="121">
        <v>44101</v>
      </c>
      <c r="C5012" s="4">
        <v>5</v>
      </c>
      <c r="D5012" s="26">
        <f t="shared" si="427"/>
        <v>1091</v>
      </c>
      <c r="F5012" s="114">
        <f t="shared" si="426"/>
        <v>4</v>
      </c>
    </row>
    <row r="5013" spans="1:6" x14ac:dyDescent="0.25">
      <c r="A5013" s="124" t="s">
        <v>44</v>
      </c>
      <c r="B5013" s="121">
        <v>44101</v>
      </c>
      <c r="C5013" s="4">
        <v>77</v>
      </c>
      <c r="D5013" s="26">
        <f t="shared" si="427"/>
        <v>4457</v>
      </c>
      <c r="E5013" s="4">
        <f>1+1</f>
        <v>2</v>
      </c>
      <c r="F5013" s="114">
        <f>E5013+F4989</f>
        <v>57</v>
      </c>
    </row>
    <row r="5014" spans="1:6" x14ac:dyDescent="0.25">
      <c r="A5014" s="124" t="s">
        <v>29</v>
      </c>
      <c r="B5014" s="121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4">
        <f>E5014+F4990</f>
        <v>397</v>
      </c>
    </row>
    <row r="5015" spans="1:6" x14ac:dyDescent="0.25">
      <c r="A5015" s="124" t="s">
        <v>45</v>
      </c>
      <c r="B5015" s="121">
        <v>44101</v>
      </c>
      <c r="C5015" s="4">
        <v>168</v>
      </c>
      <c r="D5015" s="26">
        <f t="shared" si="427"/>
        <v>3057</v>
      </c>
      <c r="E5015" s="4">
        <f>2+1</f>
        <v>3</v>
      </c>
      <c r="F5015" s="114">
        <f t="shared" si="426"/>
        <v>52</v>
      </c>
    </row>
    <row r="5016" spans="1:6" x14ac:dyDescent="0.25">
      <c r="A5016" s="124" t="s">
        <v>46</v>
      </c>
      <c r="B5016" s="121">
        <v>44101</v>
      </c>
      <c r="C5016" s="4">
        <v>86</v>
      </c>
      <c r="D5016" s="26">
        <f t="shared" si="427"/>
        <v>3728</v>
      </c>
      <c r="F5016" s="114">
        <f>E5016+F4992</f>
        <v>62</v>
      </c>
    </row>
    <row r="5017" spans="1:6" ht="15.75" thickBot="1" x14ac:dyDescent="0.3">
      <c r="A5017" s="126" t="s">
        <v>47</v>
      </c>
      <c r="B5017" s="122">
        <v>44101</v>
      </c>
      <c r="C5017" s="38">
        <v>552</v>
      </c>
      <c r="D5017" s="70">
        <f t="shared" si="427"/>
        <v>12681</v>
      </c>
      <c r="E5017" s="38"/>
      <c r="F5017" s="123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6">
        <f>C5018+D4994</f>
        <v>406406</v>
      </c>
      <c r="E5018" s="41">
        <v>193</v>
      </c>
      <c r="F5018" s="113">
        <f>E5018+F4994</f>
        <v>9611</v>
      </c>
    </row>
    <row r="5019" spans="1:6" x14ac:dyDescent="0.25">
      <c r="A5019" s="124" t="s">
        <v>20</v>
      </c>
      <c r="B5019" s="121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4">
        <f>E5019+F4995</f>
        <v>3184</v>
      </c>
    </row>
    <row r="5020" spans="1:6" x14ac:dyDescent="0.25">
      <c r="A5020" s="124" t="s">
        <v>35</v>
      </c>
      <c r="B5020" s="121">
        <v>44102</v>
      </c>
      <c r="C5020" s="4">
        <v>3</v>
      </c>
      <c r="D5020" s="26">
        <f t="shared" si="428"/>
        <v>275</v>
      </c>
      <c r="F5020" s="114">
        <f>E5020+F4996</f>
        <v>0</v>
      </c>
    </row>
    <row r="5021" spans="1:6" x14ac:dyDescent="0.25">
      <c r="A5021" s="124" t="s">
        <v>21</v>
      </c>
      <c r="B5021" s="121">
        <v>44102</v>
      </c>
      <c r="C5021" s="4">
        <v>65</v>
      </c>
      <c r="D5021" s="26">
        <f t="shared" si="428"/>
        <v>8243</v>
      </c>
      <c r="E5021" s="4">
        <v>2</v>
      </c>
      <c r="F5021" s="114">
        <f t="shared" ref="F5021:F5039" si="429">E5021+F4997</f>
        <v>280</v>
      </c>
    </row>
    <row r="5022" spans="1:6" x14ac:dyDescent="0.25">
      <c r="A5022" s="124" t="s">
        <v>36</v>
      </c>
      <c r="B5022" s="121">
        <v>44102</v>
      </c>
      <c r="C5022" s="4">
        <v>181</v>
      </c>
      <c r="D5022" s="26">
        <f t="shared" si="428"/>
        <v>3590</v>
      </c>
      <c r="E5022" s="4">
        <v>5</v>
      </c>
      <c r="F5022" s="114">
        <f t="shared" si="429"/>
        <v>37</v>
      </c>
    </row>
    <row r="5023" spans="1:6" x14ac:dyDescent="0.25">
      <c r="A5023" s="124" t="s">
        <v>27</v>
      </c>
      <c r="B5023" s="121">
        <v>44102</v>
      </c>
      <c r="C5023" s="4">
        <v>1475</v>
      </c>
      <c r="D5023" s="26">
        <f t="shared" si="428"/>
        <v>30685</v>
      </c>
      <c r="E5023" s="4">
        <v>12</v>
      </c>
      <c r="F5023" s="114">
        <f t="shared" si="429"/>
        <v>357</v>
      </c>
    </row>
    <row r="5024" spans="1:6" x14ac:dyDescent="0.25">
      <c r="A5024" s="124" t="s">
        <v>37</v>
      </c>
      <c r="B5024" s="121">
        <v>44102</v>
      </c>
      <c r="C5024" s="4">
        <v>22</v>
      </c>
      <c r="D5024" s="26">
        <f t="shared" si="428"/>
        <v>1085</v>
      </c>
      <c r="E5024" s="4">
        <v>4</v>
      </c>
      <c r="F5024" s="114">
        <f>E5024+F5000</f>
        <v>23</v>
      </c>
    </row>
    <row r="5025" spans="1:6" x14ac:dyDescent="0.25">
      <c r="A5025" s="124" t="s">
        <v>38</v>
      </c>
      <c r="B5025" s="121">
        <v>44102</v>
      </c>
      <c r="C5025" s="4">
        <v>103</v>
      </c>
      <c r="D5025" s="26">
        <f t="shared" si="428"/>
        <v>7144</v>
      </c>
      <c r="E5025" s="4">
        <v>1</v>
      </c>
      <c r="F5025" s="114">
        <f>E5025+F5001</f>
        <v>132</v>
      </c>
    </row>
    <row r="5026" spans="1:6" x14ac:dyDescent="0.25">
      <c r="A5026" s="124" t="s">
        <v>48</v>
      </c>
      <c r="B5026" s="121">
        <v>44102</v>
      </c>
      <c r="C5026" s="4">
        <v>-1</v>
      </c>
      <c r="D5026" s="26">
        <f t="shared" si="428"/>
        <v>104</v>
      </c>
      <c r="F5026" s="114">
        <f>E5026+F5002</f>
        <v>1</v>
      </c>
    </row>
    <row r="5027" spans="1:6" x14ac:dyDescent="0.25">
      <c r="A5027" s="124" t="s">
        <v>39</v>
      </c>
      <c r="B5027" s="121">
        <v>44102</v>
      </c>
      <c r="C5027" s="4">
        <v>109</v>
      </c>
      <c r="D5027" s="26">
        <f t="shared" si="428"/>
        <v>15411</v>
      </c>
      <c r="E5027" s="4">
        <v>33</v>
      </c>
      <c r="F5027" s="114">
        <f>E5027+F5003</f>
        <v>464</v>
      </c>
    </row>
    <row r="5028" spans="1:6" x14ac:dyDescent="0.25">
      <c r="A5028" s="124" t="s">
        <v>40</v>
      </c>
      <c r="B5028" s="121">
        <v>44102</v>
      </c>
      <c r="C5028" s="4">
        <v>25</v>
      </c>
      <c r="D5028" s="26">
        <f t="shared" si="428"/>
        <v>719</v>
      </c>
      <c r="F5028" s="114">
        <f t="shared" si="429"/>
        <v>7</v>
      </c>
    </row>
    <row r="5029" spans="1:6" x14ac:dyDescent="0.25">
      <c r="A5029" s="124" t="s">
        <v>28</v>
      </c>
      <c r="B5029" s="121">
        <v>44102</v>
      </c>
      <c r="C5029" s="4">
        <v>69</v>
      </c>
      <c r="D5029" s="26">
        <f t="shared" si="428"/>
        <v>4651</v>
      </c>
      <c r="F5029" s="114">
        <f t="shared" si="429"/>
        <v>101</v>
      </c>
    </row>
    <row r="5030" spans="1:6" x14ac:dyDescent="0.25">
      <c r="A5030" s="124" t="s">
        <v>24</v>
      </c>
      <c r="B5030" s="121">
        <v>44102</v>
      </c>
      <c r="C5030" s="4">
        <v>649</v>
      </c>
      <c r="D5030" s="26">
        <f t="shared" si="428"/>
        <v>23690</v>
      </c>
      <c r="E5030" s="4">
        <v>2</v>
      </c>
      <c r="F5030" s="114">
        <f t="shared" si="429"/>
        <v>246</v>
      </c>
    </row>
    <row r="5031" spans="1:6" x14ac:dyDescent="0.25">
      <c r="A5031" s="124" t="s">
        <v>30</v>
      </c>
      <c r="B5031" s="121">
        <v>44102</v>
      </c>
      <c r="C5031" s="4">
        <v>-6</v>
      </c>
      <c r="D5031" s="26">
        <f t="shared" si="428"/>
        <v>79</v>
      </c>
      <c r="E5031" s="4">
        <v>1</v>
      </c>
      <c r="F5031" s="114">
        <f t="shared" si="429"/>
        <v>3</v>
      </c>
    </row>
    <row r="5032" spans="1:6" x14ac:dyDescent="0.25">
      <c r="A5032" s="124" t="s">
        <v>26</v>
      </c>
      <c r="B5032" s="121">
        <v>44102</v>
      </c>
      <c r="C5032" s="4">
        <v>288</v>
      </c>
      <c r="D5032" s="26">
        <f>C5032+D5008</f>
        <v>7624</v>
      </c>
      <c r="E5032" s="4">
        <v>3</v>
      </c>
      <c r="F5032" s="114">
        <f t="shared" si="429"/>
        <v>114</v>
      </c>
    </row>
    <row r="5033" spans="1:6" x14ac:dyDescent="0.25">
      <c r="A5033" s="124" t="s">
        <v>25</v>
      </c>
      <c r="B5033" s="121">
        <v>44102</v>
      </c>
      <c r="C5033" s="4">
        <v>213</v>
      </c>
      <c r="D5033" s="26">
        <f>C5033+D5009</f>
        <v>12131</v>
      </c>
      <c r="E5033" s="4">
        <v>6</v>
      </c>
      <c r="F5033" s="114">
        <f t="shared" si="429"/>
        <v>271</v>
      </c>
    </row>
    <row r="5034" spans="1:6" x14ac:dyDescent="0.25">
      <c r="A5034" s="124" t="s">
        <v>41</v>
      </c>
      <c r="B5034" s="121">
        <v>44102</v>
      </c>
      <c r="C5034" s="4">
        <v>234</v>
      </c>
      <c r="D5034" s="26">
        <f>C5034+D5010</f>
        <v>11731</v>
      </c>
      <c r="E5034" s="4">
        <v>19</v>
      </c>
      <c r="F5034" s="114">
        <f>E5034+F5010</f>
        <v>315</v>
      </c>
    </row>
    <row r="5035" spans="1:6" x14ac:dyDescent="0.25">
      <c r="A5035" s="124" t="s">
        <v>42</v>
      </c>
      <c r="B5035" s="121">
        <v>44102</v>
      </c>
      <c r="C5035" s="4">
        <v>72</v>
      </c>
      <c r="D5035" s="26">
        <f t="shared" ref="D5035:D5041" si="430">C5035+D5011</f>
        <v>695</v>
      </c>
      <c r="F5035" s="114">
        <f>E5035+F5011</f>
        <v>28</v>
      </c>
    </row>
    <row r="5036" spans="1:6" x14ac:dyDescent="0.25">
      <c r="A5036" s="124" t="s">
        <v>43</v>
      </c>
      <c r="B5036" s="121">
        <v>44102</v>
      </c>
      <c r="C5036" s="4">
        <v>100</v>
      </c>
      <c r="D5036" s="26">
        <f t="shared" si="430"/>
        <v>1191</v>
      </c>
      <c r="E5036" s="4">
        <v>1</v>
      </c>
      <c r="F5036" s="114">
        <f t="shared" si="429"/>
        <v>5</v>
      </c>
    </row>
    <row r="5037" spans="1:6" x14ac:dyDescent="0.25">
      <c r="A5037" s="124" t="s">
        <v>44</v>
      </c>
      <c r="B5037" s="121">
        <v>44102</v>
      </c>
      <c r="C5037" s="4">
        <v>129</v>
      </c>
      <c r="D5037" s="26">
        <f t="shared" si="430"/>
        <v>4586</v>
      </c>
      <c r="E5037" s="4">
        <v>1</v>
      </c>
      <c r="F5037" s="114">
        <f>E5037+F5013</f>
        <v>58</v>
      </c>
    </row>
    <row r="5038" spans="1:6" x14ac:dyDescent="0.25">
      <c r="A5038" s="124" t="s">
        <v>29</v>
      </c>
      <c r="B5038" s="121">
        <v>44102</v>
      </c>
      <c r="C5038" s="4">
        <v>1575</v>
      </c>
      <c r="D5038" s="26">
        <f t="shared" si="430"/>
        <v>38370</v>
      </c>
      <c r="E5038" s="4">
        <v>24</v>
      </c>
      <c r="F5038" s="114">
        <f>E5038+F5014</f>
        <v>421</v>
      </c>
    </row>
    <row r="5039" spans="1:6" x14ac:dyDescent="0.25">
      <c r="A5039" s="124" t="s">
        <v>45</v>
      </c>
      <c r="B5039" s="121">
        <v>44102</v>
      </c>
      <c r="C5039" s="4">
        <v>124</v>
      </c>
      <c r="D5039" s="26">
        <f t="shared" si="430"/>
        <v>3181</v>
      </c>
      <c r="E5039" s="4">
        <v>5</v>
      </c>
      <c r="F5039" s="114">
        <f t="shared" si="429"/>
        <v>57</v>
      </c>
    </row>
    <row r="5040" spans="1:6" x14ac:dyDescent="0.25">
      <c r="A5040" s="124" t="s">
        <v>46</v>
      </c>
      <c r="B5040" s="121">
        <v>44102</v>
      </c>
      <c r="C5040" s="4">
        <v>158</v>
      </c>
      <c r="D5040" s="26">
        <f t="shared" si="430"/>
        <v>3886</v>
      </c>
      <c r="E5040" s="4">
        <v>3</v>
      </c>
      <c r="F5040" s="114">
        <f>E5040+F5016</f>
        <v>65</v>
      </c>
    </row>
    <row r="5041" spans="1:6" ht="15.75" thickBot="1" x14ac:dyDescent="0.3">
      <c r="A5041" s="125" t="s">
        <v>47</v>
      </c>
      <c r="B5041" s="129">
        <v>44102</v>
      </c>
      <c r="C5041" s="45">
        <v>889</v>
      </c>
      <c r="D5041" s="117">
        <f t="shared" si="430"/>
        <v>13570</v>
      </c>
      <c r="E5041" s="45">
        <v>12</v>
      </c>
      <c r="F5041" s="115">
        <f>E5041+F5017</f>
        <v>119</v>
      </c>
    </row>
    <row r="5042" spans="1:6" x14ac:dyDescent="0.25">
      <c r="A5042" s="53" t="s">
        <v>22</v>
      </c>
      <c r="B5042" s="121">
        <v>44103</v>
      </c>
      <c r="C5042" s="39">
        <v>5328</v>
      </c>
      <c r="D5042" s="116">
        <f>C5042+D5018</f>
        <v>411734</v>
      </c>
      <c r="E5042" s="39">
        <v>249</v>
      </c>
      <c r="F5042" s="113">
        <f>E5042+F5018</f>
        <v>9860</v>
      </c>
    </row>
    <row r="5043" spans="1:6" x14ac:dyDescent="0.25">
      <c r="A5043" s="124" t="s">
        <v>20</v>
      </c>
      <c r="B5043" s="121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4">
        <f>E5043+F5019</f>
        <v>3236</v>
      </c>
    </row>
    <row r="5044" spans="1:6" x14ac:dyDescent="0.25">
      <c r="A5044" s="124" t="s">
        <v>35</v>
      </c>
      <c r="B5044" s="121">
        <v>44103</v>
      </c>
      <c r="C5044" s="4">
        <v>4</v>
      </c>
      <c r="D5044" s="26">
        <f t="shared" si="431"/>
        <v>279</v>
      </c>
      <c r="F5044" s="114">
        <f>E5044+F5020</f>
        <v>0</v>
      </c>
    </row>
    <row r="5045" spans="1:6" x14ac:dyDescent="0.25">
      <c r="A5045" s="124" t="s">
        <v>21</v>
      </c>
      <c r="B5045" s="121">
        <v>44103</v>
      </c>
      <c r="C5045" s="4">
        <v>143</v>
      </c>
      <c r="D5045" s="26">
        <f t="shared" si="431"/>
        <v>8386</v>
      </c>
      <c r="E5045" s="4">
        <v>1</v>
      </c>
      <c r="F5045" s="114">
        <f t="shared" ref="F5045:F5063" si="432">E5045+F5021</f>
        <v>281</v>
      </c>
    </row>
    <row r="5046" spans="1:6" x14ac:dyDescent="0.25">
      <c r="A5046" s="124" t="s">
        <v>36</v>
      </c>
      <c r="B5046" s="121">
        <v>44103</v>
      </c>
      <c r="C5046" s="4">
        <v>209</v>
      </c>
      <c r="D5046" s="26">
        <f t="shared" si="431"/>
        <v>3799</v>
      </c>
      <c r="E5046" s="4">
        <v>7</v>
      </c>
      <c r="F5046" s="114">
        <f t="shared" si="432"/>
        <v>44</v>
      </c>
    </row>
    <row r="5047" spans="1:6" x14ac:dyDescent="0.25">
      <c r="A5047" s="124" t="s">
        <v>27</v>
      </c>
      <c r="B5047" s="121">
        <v>44103</v>
      </c>
      <c r="C5047" s="4">
        <v>1800</v>
      </c>
      <c r="D5047" s="26">
        <f t="shared" si="431"/>
        <v>32485</v>
      </c>
      <c r="E5047" s="4">
        <v>21</v>
      </c>
      <c r="F5047" s="114">
        <f t="shared" si="432"/>
        <v>378</v>
      </c>
    </row>
    <row r="5048" spans="1:6" x14ac:dyDescent="0.25">
      <c r="A5048" s="124" t="s">
        <v>37</v>
      </c>
      <c r="B5048" s="121">
        <v>44103</v>
      </c>
      <c r="C5048" s="4">
        <v>-12</v>
      </c>
      <c r="D5048" s="26">
        <f t="shared" si="431"/>
        <v>1073</v>
      </c>
      <c r="E5048" s="4">
        <v>-1</v>
      </c>
      <c r="F5048" s="114">
        <f>E5048+F5024</f>
        <v>22</v>
      </c>
    </row>
    <row r="5049" spans="1:6" x14ac:dyDescent="0.25">
      <c r="A5049" s="124" t="s">
        <v>38</v>
      </c>
      <c r="B5049" s="121">
        <v>44103</v>
      </c>
      <c r="C5049" s="4">
        <v>162</v>
      </c>
      <c r="D5049" s="26">
        <f t="shared" si="431"/>
        <v>7306</v>
      </c>
      <c r="E5049" s="4">
        <v>6</v>
      </c>
      <c r="F5049" s="114">
        <f>E5049+F5025</f>
        <v>138</v>
      </c>
    </row>
    <row r="5050" spans="1:6" x14ac:dyDescent="0.25">
      <c r="A5050" s="124" t="s">
        <v>48</v>
      </c>
      <c r="B5050" s="121">
        <v>44103</v>
      </c>
      <c r="C5050" s="4">
        <v>0</v>
      </c>
      <c r="D5050" s="26">
        <f t="shared" si="431"/>
        <v>104</v>
      </c>
      <c r="E5050" s="4">
        <v>0</v>
      </c>
      <c r="F5050" s="114">
        <f>E5050+F5026</f>
        <v>1</v>
      </c>
    </row>
    <row r="5051" spans="1:6" x14ac:dyDescent="0.25">
      <c r="A5051" s="124" t="s">
        <v>39</v>
      </c>
      <c r="B5051" s="121">
        <v>44103</v>
      </c>
      <c r="C5051" s="4">
        <v>102</v>
      </c>
      <c r="D5051" s="26">
        <f t="shared" si="431"/>
        <v>15513</v>
      </c>
      <c r="E5051" s="4">
        <v>4</v>
      </c>
      <c r="F5051" s="114">
        <f>E5051+F5027</f>
        <v>468</v>
      </c>
    </row>
    <row r="5052" spans="1:6" x14ac:dyDescent="0.25">
      <c r="A5052" s="124" t="s">
        <v>40</v>
      </c>
      <c r="B5052" s="121">
        <v>44103</v>
      </c>
      <c r="C5052" s="4">
        <v>19</v>
      </c>
      <c r="D5052" s="26">
        <f t="shared" si="431"/>
        <v>738</v>
      </c>
      <c r="E5052" s="4">
        <v>0</v>
      </c>
      <c r="F5052" s="114">
        <f t="shared" si="432"/>
        <v>7</v>
      </c>
    </row>
    <row r="5053" spans="1:6" x14ac:dyDescent="0.25">
      <c r="A5053" s="124" t="s">
        <v>28</v>
      </c>
      <c r="B5053" s="121">
        <v>44103</v>
      </c>
      <c r="C5053" s="4">
        <v>51</v>
      </c>
      <c r="D5053" s="26">
        <f t="shared" si="431"/>
        <v>4702</v>
      </c>
      <c r="E5053" s="4">
        <v>0</v>
      </c>
      <c r="F5053" s="114">
        <f t="shared" si="432"/>
        <v>101</v>
      </c>
    </row>
    <row r="5054" spans="1:6" x14ac:dyDescent="0.25">
      <c r="A5054" s="124" t="s">
        <v>24</v>
      </c>
      <c r="B5054" s="121">
        <v>44103</v>
      </c>
      <c r="C5054" s="4">
        <v>668</v>
      </c>
      <c r="D5054" s="26">
        <f t="shared" si="431"/>
        <v>24358</v>
      </c>
      <c r="E5054" s="4">
        <v>7</v>
      </c>
      <c r="F5054" s="114">
        <f t="shared" si="432"/>
        <v>253</v>
      </c>
    </row>
    <row r="5055" spans="1:6" x14ac:dyDescent="0.25">
      <c r="A5055" s="124" t="s">
        <v>30</v>
      </c>
      <c r="B5055" s="121">
        <v>44103</v>
      </c>
      <c r="C5055" s="4">
        <v>8</v>
      </c>
      <c r="D5055" s="26">
        <f t="shared" si="431"/>
        <v>87</v>
      </c>
      <c r="E5055" s="4">
        <v>0</v>
      </c>
      <c r="F5055" s="114">
        <f t="shared" si="432"/>
        <v>3</v>
      </c>
    </row>
    <row r="5056" spans="1:6" x14ac:dyDescent="0.25">
      <c r="A5056" s="124" t="s">
        <v>26</v>
      </c>
      <c r="B5056" s="121">
        <v>44103</v>
      </c>
      <c r="C5056" s="4">
        <v>77</v>
      </c>
      <c r="D5056" s="26">
        <f>C5056+D5032</f>
        <v>7701</v>
      </c>
      <c r="E5056" s="4">
        <v>2</v>
      </c>
      <c r="F5056" s="114">
        <f t="shared" si="432"/>
        <v>116</v>
      </c>
    </row>
    <row r="5057" spans="1:6" x14ac:dyDescent="0.25">
      <c r="A5057" s="124" t="s">
        <v>25</v>
      </c>
      <c r="B5057" s="121">
        <v>44103</v>
      </c>
      <c r="C5057" s="4">
        <v>339</v>
      </c>
      <c r="D5057" s="26">
        <f>C5057+D5033</f>
        <v>12470</v>
      </c>
      <c r="E5057" s="4">
        <v>8</v>
      </c>
      <c r="F5057" s="114">
        <f t="shared" si="432"/>
        <v>279</v>
      </c>
    </row>
    <row r="5058" spans="1:6" x14ac:dyDescent="0.25">
      <c r="A5058" s="124" t="s">
        <v>41</v>
      </c>
      <c r="B5058" s="121">
        <v>44103</v>
      </c>
      <c r="C5058" s="4">
        <v>324</v>
      </c>
      <c r="D5058" s="26">
        <f>C5058+D5034</f>
        <v>12055</v>
      </c>
      <c r="E5058" s="4">
        <v>11</v>
      </c>
      <c r="F5058" s="114">
        <f>E5058+F5034</f>
        <v>326</v>
      </c>
    </row>
    <row r="5059" spans="1:6" x14ac:dyDescent="0.25">
      <c r="A5059" s="124" t="s">
        <v>42</v>
      </c>
      <c r="B5059" s="121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4">
        <f>E5059+F5035</f>
        <v>32</v>
      </c>
    </row>
    <row r="5060" spans="1:6" x14ac:dyDescent="0.25">
      <c r="A5060" s="124" t="s">
        <v>43</v>
      </c>
      <c r="B5060" s="121">
        <v>44103</v>
      </c>
      <c r="C5060" s="4">
        <v>150</v>
      </c>
      <c r="D5060" s="26">
        <f t="shared" si="433"/>
        <v>1341</v>
      </c>
      <c r="E5060" s="4">
        <v>0</v>
      </c>
      <c r="F5060" s="114">
        <f t="shared" si="432"/>
        <v>5</v>
      </c>
    </row>
    <row r="5061" spans="1:6" x14ac:dyDescent="0.25">
      <c r="A5061" s="124" t="s">
        <v>44</v>
      </c>
      <c r="B5061" s="121">
        <v>44103</v>
      </c>
      <c r="C5061" s="4">
        <v>113</v>
      </c>
      <c r="D5061" s="26">
        <f t="shared" si="433"/>
        <v>4699</v>
      </c>
      <c r="E5061" s="4">
        <v>3</v>
      </c>
      <c r="F5061" s="114">
        <f>E5061+F5037</f>
        <v>61</v>
      </c>
    </row>
    <row r="5062" spans="1:6" x14ac:dyDescent="0.25">
      <c r="A5062" s="124" t="s">
        <v>29</v>
      </c>
      <c r="B5062" s="121">
        <v>44103</v>
      </c>
      <c r="C5062" s="4">
        <v>2011</v>
      </c>
      <c r="D5062" s="26">
        <f t="shared" si="433"/>
        <v>40381</v>
      </c>
      <c r="E5062" s="4">
        <v>15</v>
      </c>
      <c r="F5062" s="114">
        <f>E5062+F5038</f>
        <v>436</v>
      </c>
    </row>
    <row r="5063" spans="1:6" x14ac:dyDescent="0.25">
      <c r="A5063" s="124" t="s">
        <v>45</v>
      </c>
      <c r="B5063" s="121">
        <v>44103</v>
      </c>
      <c r="C5063" s="4">
        <v>142</v>
      </c>
      <c r="D5063" s="26">
        <f t="shared" si="433"/>
        <v>3323</v>
      </c>
      <c r="E5063" s="4">
        <v>1</v>
      </c>
      <c r="F5063" s="114">
        <f t="shared" si="432"/>
        <v>58</v>
      </c>
    </row>
    <row r="5064" spans="1:6" x14ac:dyDescent="0.25">
      <c r="A5064" s="124" t="s">
        <v>46</v>
      </c>
      <c r="B5064" s="121">
        <v>44103</v>
      </c>
      <c r="C5064" s="4">
        <v>221</v>
      </c>
      <c r="D5064" s="26">
        <f t="shared" si="433"/>
        <v>4107</v>
      </c>
      <c r="E5064" s="4">
        <v>2</v>
      </c>
      <c r="F5064" s="114">
        <f>E5064+F5040</f>
        <v>67</v>
      </c>
    </row>
    <row r="5065" spans="1:6" ht="15.75" thickBot="1" x14ac:dyDescent="0.3">
      <c r="A5065" s="125" t="s">
        <v>47</v>
      </c>
      <c r="B5065" s="121">
        <v>44103</v>
      </c>
      <c r="C5065" s="4">
        <v>605</v>
      </c>
      <c r="D5065" s="117">
        <f t="shared" si="433"/>
        <v>14175</v>
      </c>
      <c r="E5065" s="4">
        <v>13</v>
      </c>
      <c r="F5065" s="115">
        <f>E5065+F5041</f>
        <v>132</v>
      </c>
    </row>
    <row r="5066" spans="1:6" x14ac:dyDescent="0.25">
      <c r="A5066" s="53" t="s">
        <v>22</v>
      </c>
      <c r="B5066" s="121">
        <v>44104</v>
      </c>
      <c r="C5066" s="4">
        <v>5943</v>
      </c>
      <c r="D5066" s="116">
        <f>C5066+D5042</f>
        <v>417677</v>
      </c>
      <c r="E5066" s="4">
        <f>92+84</f>
        <v>176</v>
      </c>
      <c r="F5066" s="113">
        <f>E5066+F5042</f>
        <v>10036</v>
      </c>
    </row>
    <row r="5067" spans="1:6" x14ac:dyDescent="0.25">
      <c r="A5067" s="124" t="s">
        <v>20</v>
      </c>
      <c r="B5067" s="121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4">
        <f>E5067+F5043</f>
        <v>3354</v>
      </c>
    </row>
    <row r="5068" spans="1:6" x14ac:dyDescent="0.25">
      <c r="A5068" s="124" t="s">
        <v>35</v>
      </c>
      <c r="B5068" s="121">
        <v>44104</v>
      </c>
      <c r="C5068" s="4">
        <v>8</v>
      </c>
      <c r="D5068" s="26">
        <f t="shared" si="434"/>
        <v>287</v>
      </c>
      <c r="F5068" s="114">
        <f>E5068+F5044</f>
        <v>0</v>
      </c>
    </row>
    <row r="5069" spans="1:6" x14ac:dyDescent="0.25">
      <c r="A5069" s="124" t="s">
        <v>21</v>
      </c>
      <c r="B5069" s="121">
        <v>44104</v>
      </c>
      <c r="C5069" s="4">
        <v>157</v>
      </c>
      <c r="D5069" s="26">
        <f t="shared" si="434"/>
        <v>8543</v>
      </c>
      <c r="E5069" s="4">
        <f>2+2</f>
        <v>4</v>
      </c>
      <c r="F5069" s="114">
        <f t="shared" ref="F5069:F5087" si="435">E5069+F5045</f>
        <v>285</v>
      </c>
    </row>
    <row r="5070" spans="1:6" x14ac:dyDescent="0.25">
      <c r="A5070" s="124" t="s">
        <v>36</v>
      </c>
      <c r="B5070" s="121">
        <v>44104</v>
      </c>
      <c r="C5070" s="4">
        <v>156</v>
      </c>
      <c r="D5070" s="26">
        <f t="shared" si="434"/>
        <v>3955</v>
      </c>
      <c r="E5070" s="4">
        <f>3+3</f>
        <v>6</v>
      </c>
      <c r="F5070" s="114">
        <f t="shared" si="435"/>
        <v>50</v>
      </c>
    </row>
    <row r="5071" spans="1:6" x14ac:dyDescent="0.25">
      <c r="A5071" s="124" t="s">
        <v>27</v>
      </c>
      <c r="B5071" s="121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4">
        <f t="shared" si="435"/>
        <v>397</v>
      </c>
    </row>
    <row r="5072" spans="1:6" x14ac:dyDescent="0.25">
      <c r="A5072" s="124" t="s">
        <v>37</v>
      </c>
      <c r="B5072" s="121">
        <v>44104</v>
      </c>
      <c r="C5072" s="4">
        <v>20</v>
      </c>
      <c r="D5072" s="26">
        <f t="shared" si="434"/>
        <v>1093</v>
      </c>
      <c r="F5072" s="114">
        <f>E5072+F5048</f>
        <v>22</v>
      </c>
    </row>
    <row r="5073" spans="1:6" x14ac:dyDescent="0.25">
      <c r="A5073" s="124" t="s">
        <v>38</v>
      </c>
      <c r="B5073" s="121">
        <v>44104</v>
      </c>
      <c r="C5073" s="4">
        <v>177</v>
      </c>
      <c r="D5073" s="26">
        <f t="shared" si="434"/>
        <v>7483</v>
      </c>
      <c r="E5073" s="4">
        <f>1+1</f>
        <v>2</v>
      </c>
      <c r="F5073" s="114">
        <f>E5073+F5049</f>
        <v>140</v>
      </c>
    </row>
    <row r="5074" spans="1:6" x14ac:dyDescent="0.25">
      <c r="A5074" s="124" t="s">
        <v>48</v>
      </c>
      <c r="B5074" s="121">
        <v>44104</v>
      </c>
      <c r="C5074" s="4">
        <v>0</v>
      </c>
      <c r="D5074" s="26">
        <f t="shared" si="434"/>
        <v>104</v>
      </c>
      <c r="F5074" s="114">
        <f>E5074+F5050</f>
        <v>1</v>
      </c>
    </row>
    <row r="5075" spans="1:6" x14ac:dyDescent="0.25">
      <c r="A5075" s="124" t="s">
        <v>39</v>
      </c>
      <c r="B5075" s="121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4">
        <f>E5075+F5051</f>
        <v>504</v>
      </c>
    </row>
    <row r="5076" spans="1:6" x14ac:dyDescent="0.25">
      <c r="A5076" s="124" t="s">
        <v>40</v>
      </c>
      <c r="B5076" s="121">
        <v>44104</v>
      </c>
      <c r="C5076" s="4">
        <v>25</v>
      </c>
      <c r="D5076" s="26">
        <f t="shared" si="434"/>
        <v>763</v>
      </c>
      <c r="F5076" s="114">
        <f t="shared" si="435"/>
        <v>7</v>
      </c>
    </row>
    <row r="5077" spans="1:6" x14ac:dyDescent="0.25">
      <c r="A5077" s="124" t="s">
        <v>28</v>
      </c>
      <c r="B5077" s="121">
        <v>44104</v>
      </c>
      <c r="C5077" s="4">
        <v>126</v>
      </c>
      <c r="D5077" s="26">
        <f t="shared" si="434"/>
        <v>4828</v>
      </c>
      <c r="F5077" s="114">
        <f t="shared" si="435"/>
        <v>101</v>
      </c>
    </row>
    <row r="5078" spans="1:6" x14ac:dyDescent="0.25">
      <c r="A5078" s="124" t="s">
        <v>24</v>
      </c>
      <c r="B5078" s="121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4">
        <f t="shared" si="435"/>
        <v>267</v>
      </c>
    </row>
    <row r="5079" spans="1:6" x14ac:dyDescent="0.25">
      <c r="A5079" s="124" t="s">
        <v>30</v>
      </c>
      <c r="B5079" s="121">
        <v>44104</v>
      </c>
      <c r="C5079" s="4">
        <v>9</v>
      </c>
      <c r="D5079" s="26">
        <f t="shared" si="434"/>
        <v>96</v>
      </c>
      <c r="F5079" s="114">
        <f t="shared" si="435"/>
        <v>3</v>
      </c>
    </row>
    <row r="5080" spans="1:6" x14ac:dyDescent="0.25">
      <c r="A5080" s="124" t="s">
        <v>26</v>
      </c>
      <c r="B5080" s="121">
        <v>44104</v>
      </c>
      <c r="C5080" s="4">
        <v>192</v>
      </c>
      <c r="D5080" s="26">
        <f>C5080+D5056</f>
        <v>7893</v>
      </c>
      <c r="E5080" s="4">
        <f>1</f>
        <v>1</v>
      </c>
      <c r="F5080" s="114">
        <f t="shared" si="435"/>
        <v>117</v>
      </c>
    </row>
    <row r="5081" spans="1:6" x14ac:dyDescent="0.25">
      <c r="A5081" s="124" t="s">
        <v>25</v>
      </c>
      <c r="B5081" s="121">
        <v>44104</v>
      </c>
      <c r="C5081" s="4">
        <v>369</v>
      </c>
      <c r="D5081" s="26">
        <f>C5081+D5057</f>
        <v>12839</v>
      </c>
      <c r="E5081" s="4">
        <f>5+6</f>
        <v>11</v>
      </c>
      <c r="F5081" s="114">
        <f t="shared" si="435"/>
        <v>290</v>
      </c>
    </row>
    <row r="5082" spans="1:6" x14ac:dyDescent="0.25">
      <c r="A5082" s="124" t="s">
        <v>41</v>
      </c>
      <c r="B5082" s="121">
        <v>44104</v>
      </c>
      <c r="C5082" s="4">
        <v>360</v>
      </c>
      <c r="D5082" s="26">
        <f>C5082+D5058</f>
        <v>12415</v>
      </c>
      <c r="E5082" s="4">
        <f>5+7</f>
        <v>12</v>
      </c>
      <c r="F5082" s="114">
        <f>E5082+F5058</f>
        <v>338</v>
      </c>
    </row>
    <row r="5083" spans="1:6" x14ac:dyDescent="0.25">
      <c r="A5083" s="124" t="s">
        <v>42</v>
      </c>
      <c r="B5083" s="121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4">
        <f>E5083+F5059</f>
        <v>35</v>
      </c>
    </row>
    <row r="5084" spans="1:6" x14ac:dyDescent="0.25">
      <c r="A5084" s="124" t="s">
        <v>43</v>
      </c>
      <c r="B5084" s="121">
        <v>44104</v>
      </c>
      <c r="C5084" s="4">
        <v>131</v>
      </c>
      <c r="D5084" s="26">
        <f t="shared" si="436"/>
        <v>1472</v>
      </c>
      <c r="E5084" s="4">
        <f>1</f>
        <v>1</v>
      </c>
      <c r="F5084" s="114">
        <f t="shared" si="435"/>
        <v>6</v>
      </c>
    </row>
    <row r="5085" spans="1:6" x14ac:dyDescent="0.25">
      <c r="A5085" s="124" t="s">
        <v>44</v>
      </c>
      <c r="B5085" s="121">
        <v>44104</v>
      </c>
      <c r="C5085" s="4">
        <v>145</v>
      </c>
      <c r="D5085" s="26">
        <f t="shared" si="436"/>
        <v>4844</v>
      </c>
      <c r="E5085" s="4">
        <f>1</f>
        <v>1</v>
      </c>
      <c r="F5085" s="114">
        <f>E5085+F5061</f>
        <v>62</v>
      </c>
    </row>
    <row r="5086" spans="1:6" x14ac:dyDescent="0.25">
      <c r="A5086" s="124" t="s">
        <v>29</v>
      </c>
      <c r="B5086" s="121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4">
        <f>E5086+F5062</f>
        <v>446</v>
      </c>
    </row>
    <row r="5087" spans="1:6" x14ac:dyDescent="0.25">
      <c r="A5087" s="124" t="s">
        <v>45</v>
      </c>
      <c r="B5087" s="121">
        <v>44104</v>
      </c>
      <c r="C5087" s="4">
        <v>96</v>
      </c>
      <c r="D5087" s="26">
        <f t="shared" si="436"/>
        <v>3419</v>
      </c>
      <c r="E5087" s="4">
        <f>2+2</f>
        <v>4</v>
      </c>
      <c r="F5087" s="114">
        <f t="shared" si="435"/>
        <v>62</v>
      </c>
    </row>
    <row r="5088" spans="1:6" x14ac:dyDescent="0.25">
      <c r="A5088" s="124" t="s">
        <v>46</v>
      </c>
      <c r="B5088" s="121">
        <v>44104</v>
      </c>
      <c r="C5088" s="4">
        <v>256</v>
      </c>
      <c r="D5088" s="26">
        <f t="shared" si="436"/>
        <v>4363</v>
      </c>
      <c r="F5088" s="114">
        <f t="shared" ref="F5088:F5099" si="437">E5088+F5064</f>
        <v>67</v>
      </c>
    </row>
    <row r="5089" spans="1:6" ht="15.75" thickBot="1" x14ac:dyDescent="0.3">
      <c r="A5089" s="126" t="s">
        <v>47</v>
      </c>
      <c r="B5089" s="122">
        <v>44104</v>
      </c>
      <c r="C5089" s="38">
        <v>739</v>
      </c>
      <c r="D5089" s="70">
        <f t="shared" si="436"/>
        <v>14914</v>
      </c>
      <c r="E5089" s="38"/>
      <c r="F5089" s="123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6">
        <f>C5090+D5066</f>
        <v>423084</v>
      </c>
      <c r="E5090" s="41">
        <v>3193</v>
      </c>
      <c r="F5090" s="113">
        <f t="shared" si="437"/>
        <v>13229</v>
      </c>
    </row>
    <row r="5091" spans="1:6" x14ac:dyDescent="0.25">
      <c r="A5091" s="124" t="s">
        <v>20</v>
      </c>
      <c r="B5091" s="121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4">
        <f t="shared" si="437"/>
        <v>3409</v>
      </c>
    </row>
    <row r="5092" spans="1:6" x14ac:dyDescent="0.25">
      <c r="A5092" s="124" t="s">
        <v>35</v>
      </c>
      <c r="B5092" s="121">
        <v>44105</v>
      </c>
      <c r="C5092" s="4">
        <v>5</v>
      </c>
      <c r="D5092" s="26">
        <f t="shared" si="438"/>
        <v>292</v>
      </c>
      <c r="E5092" s="4">
        <v>0</v>
      </c>
      <c r="F5092" s="114">
        <f t="shared" si="437"/>
        <v>0</v>
      </c>
    </row>
    <row r="5093" spans="1:6" x14ac:dyDescent="0.25">
      <c r="A5093" s="124" t="s">
        <v>21</v>
      </c>
      <c r="B5093" s="121">
        <v>44105</v>
      </c>
      <c r="C5093" s="4">
        <v>200</v>
      </c>
      <c r="D5093" s="26">
        <f t="shared" si="438"/>
        <v>8743</v>
      </c>
      <c r="E5093" s="4">
        <v>3</v>
      </c>
      <c r="F5093" s="114">
        <f t="shared" si="437"/>
        <v>288</v>
      </c>
    </row>
    <row r="5094" spans="1:6" x14ac:dyDescent="0.25">
      <c r="A5094" s="124" t="s">
        <v>36</v>
      </c>
      <c r="B5094" s="121">
        <v>44105</v>
      </c>
      <c r="C5094" s="4">
        <v>188</v>
      </c>
      <c r="D5094" s="26">
        <f t="shared" si="438"/>
        <v>4143</v>
      </c>
      <c r="E5094" s="4">
        <v>6</v>
      </c>
      <c r="F5094" s="114">
        <f t="shared" si="437"/>
        <v>56</v>
      </c>
    </row>
    <row r="5095" spans="1:6" x14ac:dyDescent="0.25">
      <c r="A5095" s="124" t="s">
        <v>27</v>
      </c>
      <c r="B5095" s="121">
        <v>44105</v>
      </c>
      <c r="C5095" s="4">
        <v>1966</v>
      </c>
      <c r="D5095" s="26">
        <f t="shared" si="438"/>
        <v>36169</v>
      </c>
      <c r="E5095" s="4">
        <v>17</v>
      </c>
      <c r="F5095" s="114">
        <f t="shared" si="437"/>
        <v>414</v>
      </c>
    </row>
    <row r="5096" spans="1:6" x14ac:dyDescent="0.25">
      <c r="A5096" s="124" t="s">
        <v>37</v>
      </c>
      <c r="B5096" s="121">
        <v>44105</v>
      </c>
      <c r="C5096" s="4">
        <v>7</v>
      </c>
      <c r="D5096" s="26">
        <f t="shared" si="438"/>
        <v>1100</v>
      </c>
      <c r="E5096" s="4">
        <v>0</v>
      </c>
      <c r="F5096" s="114">
        <f t="shared" si="437"/>
        <v>22</v>
      </c>
    </row>
    <row r="5097" spans="1:6" x14ac:dyDescent="0.25">
      <c r="A5097" s="124" t="s">
        <v>38</v>
      </c>
      <c r="B5097" s="121">
        <v>44105</v>
      </c>
      <c r="C5097" s="4">
        <v>186</v>
      </c>
      <c r="D5097" s="26">
        <f t="shared" si="438"/>
        <v>7669</v>
      </c>
      <c r="E5097" s="4">
        <v>0</v>
      </c>
      <c r="F5097" s="114">
        <f t="shared" si="437"/>
        <v>140</v>
      </c>
    </row>
    <row r="5098" spans="1:6" x14ac:dyDescent="0.25">
      <c r="A5098" s="124" t="s">
        <v>48</v>
      </c>
      <c r="B5098" s="121">
        <v>44105</v>
      </c>
      <c r="C5098" s="4">
        <v>0</v>
      </c>
      <c r="D5098" s="26">
        <f t="shared" si="438"/>
        <v>104</v>
      </c>
      <c r="E5098" s="4">
        <v>0</v>
      </c>
      <c r="F5098" s="114">
        <f t="shared" si="437"/>
        <v>1</v>
      </c>
    </row>
    <row r="5099" spans="1:6" x14ac:dyDescent="0.25">
      <c r="A5099" s="124" t="s">
        <v>39</v>
      </c>
      <c r="B5099" s="121">
        <v>44105</v>
      </c>
      <c r="C5099" s="4">
        <v>175</v>
      </c>
      <c r="D5099" s="26">
        <f t="shared" si="438"/>
        <v>15845</v>
      </c>
      <c r="E5099" s="4">
        <v>16</v>
      </c>
      <c r="F5099" s="114">
        <f t="shared" si="437"/>
        <v>520</v>
      </c>
    </row>
    <row r="5100" spans="1:6" x14ac:dyDescent="0.25">
      <c r="A5100" s="124" t="s">
        <v>40</v>
      </c>
      <c r="B5100" s="121">
        <v>44105</v>
      </c>
      <c r="C5100" s="4">
        <v>28</v>
      </c>
      <c r="D5100" s="26">
        <f t="shared" si="438"/>
        <v>791</v>
      </c>
      <c r="E5100" s="4">
        <v>0</v>
      </c>
      <c r="F5100" s="114">
        <f t="shared" ref="F5100:F5111" si="439">E5100+F5076</f>
        <v>7</v>
      </c>
    </row>
    <row r="5101" spans="1:6" x14ac:dyDescent="0.25">
      <c r="A5101" s="124" t="s">
        <v>28</v>
      </c>
      <c r="B5101" s="121">
        <v>44105</v>
      </c>
      <c r="C5101" s="4">
        <v>22</v>
      </c>
      <c r="D5101" s="26">
        <f t="shared" si="438"/>
        <v>4850</v>
      </c>
      <c r="E5101" s="4">
        <v>4</v>
      </c>
      <c r="F5101" s="114">
        <f t="shared" si="439"/>
        <v>105</v>
      </c>
    </row>
    <row r="5102" spans="1:6" x14ac:dyDescent="0.25">
      <c r="A5102" s="124" t="s">
        <v>24</v>
      </c>
      <c r="B5102" s="121">
        <v>44105</v>
      </c>
      <c r="C5102" s="4">
        <v>799</v>
      </c>
      <c r="D5102" s="26">
        <f t="shared" si="438"/>
        <v>25848</v>
      </c>
      <c r="E5102" s="4">
        <v>7</v>
      </c>
      <c r="F5102" s="114">
        <f t="shared" si="439"/>
        <v>274</v>
      </c>
    </row>
    <row r="5103" spans="1:6" x14ac:dyDescent="0.25">
      <c r="A5103" s="124" t="s">
        <v>30</v>
      </c>
      <c r="B5103" s="121">
        <v>44105</v>
      </c>
      <c r="C5103" s="4">
        <v>-2</v>
      </c>
      <c r="D5103" s="26">
        <f t="shared" si="438"/>
        <v>94</v>
      </c>
      <c r="E5103" s="4">
        <v>0</v>
      </c>
      <c r="F5103" s="114">
        <f t="shared" si="439"/>
        <v>3</v>
      </c>
    </row>
    <row r="5104" spans="1:6" x14ac:dyDescent="0.25">
      <c r="A5104" s="124" t="s">
        <v>26</v>
      </c>
      <c r="B5104" s="121">
        <v>44105</v>
      </c>
      <c r="C5104" s="4">
        <v>186</v>
      </c>
      <c r="D5104" s="26">
        <f>C5104+D5080</f>
        <v>8079</v>
      </c>
      <c r="E5104" s="4">
        <v>1</v>
      </c>
      <c r="F5104" s="114">
        <f t="shared" si="439"/>
        <v>118</v>
      </c>
    </row>
    <row r="5105" spans="1:6" x14ac:dyDescent="0.25">
      <c r="A5105" s="124" t="s">
        <v>25</v>
      </c>
      <c r="B5105" s="121">
        <v>44105</v>
      </c>
      <c r="C5105" s="4">
        <v>287</v>
      </c>
      <c r="D5105" s="26">
        <f>C5105+D5081</f>
        <v>13126</v>
      </c>
      <c r="E5105" s="4">
        <v>9</v>
      </c>
      <c r="F5105" s="114">
        <f t="shared" si="439"/>
        <v>299</v>
      </c>
    </row>
    <row r="5106" spans="1:6" x14ac:dyDescent="0.25">
      <c r="A5106" s="124" t="s">
        <v>41</v>
      </c>
      <c r="B5106" s="121">
        <v>44105</v>
      </c>
      <c r="C5106" s="4">
        <v>359</v>
      </c>
      <c r="D5106" s="26">
        <f>C5106+D5082</f>
        <v>12774</v>
      </c>
      <c r="E5106" s="4">
        <v>11</v>
      </c>
      <c r="F5106" s="114">
        <f>E5106+F5082</f>
        <v>349</v>
      </c>
    </row>
    <row r="5107" spans="1:6" x14ac:dyDescent="0.25">
      <c r="A5107" s="124" t="s">
        <v>42</v>
      </c>
      <c r="B5107" s="121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4">
        <f>E5107+F5083</f>
        <v>36</v>
      </c>
    </row>
    <row r="5108" spans="1:6" x14ac:dyDescent="0.25">
      <c r="A5108" s="124" t="s">
        <v>43</v>
      </c>
      <c r="B5108" s="121">
        <v>44105</v>
      </c>
      <c r="C5108" s="4">
        <v>93</v>
      </c>
      <c r="D5108" s="26">
        <f t="shared" si="440"/>
        <v>1565</v>
      </c>
      <c r="E5108" s="4">
        <v>1</v>
      </c>
      <c r="F5108" s="114">
        <f t="shared" si="439"/>
        <v>7</v>
      </c>
    </row>
    <row r="5109" spans="1:6" x14ac:dyDescent="0.25">
      <c r="A5109" s="124" t="s">
        <v>44</v>
      </c>
      <c r="B5109" s="121">
        <v>44105</v>
      </c>
      <c r="C5109" s="4">
        <v>142</v>
      </c>
      <c r="D5109" s="26">
        <f t="shared" si="440"/>
        <v>4986</v>
      </c>
      <c r="E5109" s="4">
        <v>3</v>
      </c>
      <c r="F5109" s="114">
        <f>E5109+F5085</f>
        <v>65</v>
      </c>
    </row>
    <row r="5110" spans="1:6" x14ac:dyDescent="0.25">
      <c r="A5110" s="124" t="s">
        <v>29</v>
      </c>
      <c r="B5110" s="121">
        <v>44105</v>
      </c>
      <c r="C5110" s="4">
        <v>2073</v>
      </c>
      <c r="D5110" s="26">
        <f t="shared" si="440"/>
        <v>44471</v>
      </c>
      <c r="E5110" s="4">
        <v>21</v>
      </c>
      <c r="F5110" s="114">
        <f>E5110+F5086</f>
        <v>467</v>
      </c>
    </row>
    <row r="5111" spans="1:6" x14ac:dyDescent="0.25">
      <c r="A5111" s="124" t="s">
        <v>45</v>
      </c>
      <c r="B5111" s="121">
        <v>44105</v>
      </c>
      <c r="C5111" s="4">
        <v>126</v>
      </c>
      <c r="D5111" s="26">
        <f t="shared" si="440"/>
        <v>3545</v>
      </c>
      <c r="E5111" s="4">
        <v>0</v>
      </c>
      <c r="F5111" s="114">
        <f t="shared" si="439"/>
        <v>62</v>
      </c>
    </row>
    <row r="5112" spans="1:6" x14ac:dyDescent="0.25">
      <c r="A5112" s="124" t="s">
        <v>46</v>
      </c>
      <c r="B5112" s="121">
        <v>44105</v>
      </c>
      <c r="C5112" s="4">
        <v>164</v>
      </c>
      <c r="D5112" s="26">
        <f t="shared" si="440"/>
        <v>4527</v>
      </c>
      <c r="E5112" s="4">
        <v>0</v>
      </c>
      <c r="F5112" s="114">
        <f t="shared" ref="F5112:F5123" si="441">E5112+F5088</f>
        <v>67</v>
      </c>
    </row>
    <row r="5113" spans="1:6" ht="15.75" thickBot="1" x14ac:dyDescent="0.3">
      <c r="A5113" s="125" t="s">
        <v>47</v>
      </c>
      <c r="B5113" s="129">
        <v>44105</v>
      </c>
      <c r="C5113" s="45">
        <v>632</v>
      </c>
      <c r="D5113" s="117">
        <f t="shared" si="440"/>
        <v>15546</v>
      </c>
      <c r="E5113" s="45">
        <v>0</v>
      </c>
      <c r="F5113" s="115">
        <f t="shared" si="441"/>
        <v>132</v>
      </c>
    </row>
    <row r="5114" spans="1:6" ht="15.75" thickBot="1" x14ac:dyDescent="0.3">
      <c r="A5114" s="53" t="s">
        <v>22</v>
      </c>
      <c r="B5114" s="129">
        <v>44106</v>
      </c>
      <c r="C5114" s="39">
        <v>5695</v>
      </c>
      <c r="D5114" s="116">
        <f>C5114+D5090</f>
        <v>428779</v>
      </c>
      <c r="E5114" s="39">
        <v>149</v>
      </c>
      <c r="F5114" s="113">
        <f t="shared" si="441"/>
        <v>13378</v>
      </c>
    </row>
    <row r="5115" spans="1:6" ht="15.75" thickBot="1" x14ac:dyDescent="0.3">
      <c r="A5115" s="124" t="s">
        <v>20</v>
      </c>
      <c r="B5115" s="129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4">
        <f t="shared" si="441"/>
        <v>3453</v>
      </c>
    </row>
    <row r="5116" spans="1:6" ht="15.75" thickBot="1" x14ac:dyDescent="0.3">
      <c r="A5116" s="124" t="s">
        <v>35</v>
      </c>
      <c r="B5116" s="129">
        <v>44106</v>
      </c>
      <c r="C5116" s="4">
        <v>7</v>
      </c>
      <c r="D5116" s="26">
        <f t="shared" si="442"/>
        <v>299</v>
      </c>
      <c r="F5116" s="114">
        <f t="shared" si="441"/>
        <v>0</v>
      </c>
    </row>
    <row r="5117" spans="1:6" ht="15.75" thickBot="1" x14ac:dyDescent="0.3">
      <c r="A5117" s="124" t="s">
        <v>21</v>
      </c>
      <c r="B5117" s="129">
        <v>44106</v>
      </c>
      <c r="C5117" s="4">
        <v>200</v>
      </c>
      <c r="D5117" s="26">
        <f t="shared" si="442"/>
        <v>8943</v>
      </c>
      <c r="E5117" s="4">
        <v>8</v>
      </c>
      <c r="F5117" s="114">
        <f t="shared" si="441"/>
        <v>296</v>
      </c>
    </row>
    <row r="5118" spans="1:6" ht="15.75" thickBot="1" x14ac:dyDescent="0.3">
      <c r="A5118" s="124" t="s">
        <v>36</v>
      </c>
      <c r="B5118" s="129">
        <v>44106</v>
      </c>
      <c r="C5118" s="4">
        <v>214</v>
      </c>
      <c r="D5118" s="26">
        <f t="shared" si="442"/>
        <v>4357</v>
      </c>
      <c r="E5118" s="4">
        <v>2</v>
      </c>
      <c r="F5118" s="114">
        <f t="shared" si="441"/>
        <v>58</v>
      </c>
    </row>
    <row r="5119" spans="1:6" ht="15.75" thickBot="1" x14ac:dyDescent="0.3">
      <c r="A5119" s="124" t="s">
        <v>27</v>
      </c>
      <c r="B5119" s="129">
        <v>44106</v>
      </c>
      <c r="C5119" s="4">
        <v>1776</v>
      </c>
      <c r="D5119" s="26">
        <f t="shared" si="442"/>
        <v>37945</v>
      </c>
      <c r="E5119" s="4">
        <v>14</v>
      </c>
      <c r="F5119" s="114">
        <f t="shared" si="441"/>
        <v>428</v>
      </c>
    </row>
    <row r="5120" spans="1:6" ht="15.75" thickBot="1" x14ac:dyDescent="0.3">
      <c r="A5120" s="124" t="s">
        <v>37</v>
      </c>
      <c r="B5120" s="129">
        <v>44106</v>
      </c>
      <c r="C5120" s="4">
        <v>67</v>
      </c>
      <c r="D5120" s="26">
        <f t="shared" si="442"/>
        <v>1167</v>
      </c>
      <c r="E5120" s="4">
        <v>4</v>
      </c>
      <c r="F5120" s="114">
        <f t="shared" si="441"/>
        <v>26</v>
      </c>
    </row>
    <row r="5121" spans="1:6" ht="15.75" thickBot="1" x14ac:dyDescent="0.3">
      <c r="A5121" s="124" t="s">
        <v>38</v>
      </c>
      <c r="B5121" s="129">
        <v>44106</v>
      </c>
      <c r="C5121" s="4">
        <v>173</v>
      </c>
      <c r="D5121" s="26">
        <f t="shared" si="442"/>
        <v>7842</v>
      </c>
      <c r="E5121" s="4">
        <v>2</v>
      </c>
      <c r="F5121" s="114">
        <f t="shared" si="441"/>
        <v>142</v>
      </c>
    </row>
    <row r="5122" spans="1:6" ht="15.75" thickBot="1" x14ac:dyDescent="0.3">
      <c r="A5122" s="124" t="s">
        <v>48</v>
      </c>
      <c r="B5122" s="129">
        <v>44106</v>
      </c>
      <c r="C5122" s="4">
        <v>2</v>
      </c>
      <c r="D5122" s="26">
        <f t="shared" si="442"/>
        <v>106</v>
      </c>
      <c r="F5122" s="114">
        <f t="shared" si="441"/>
        <v>1</v>
      </c>
    </row>
    <row r="5123" spans="1:6" ht="15.75" thickBot="1" x14ac:dyDescent="0.3">
      <c r="A5123" s="124" t="s">
        <v>39</v>
      </c>
      <c r="B5123" s="129">
        <v>44106</v>
      </c>
      <c r="C5123" s="4">
        <v>116</v>
      </c>
      <c r="D5123" s="26">
        <f t="shared" si="442"/>
        <v>15961</v>
      </c>
      <c r="E5123" s="4">
        <v>9</v>
      </c>
      <c r="F5123" s="114">
        <f t="shared" si="441"/>
        <v>529</v>
      </c>
    </row>
    <row r="5124" spans="1:6" ht="15.75" thickBot="1" x14ac:dyDescent="0.3">
      <c r="A5124" s="124" t="s">
        <v>40</v>
      </c>
      <c r="B5124" s="129">
        <v>44106</v>
      </c>
      <c r="C5124" s="4">
        <v>13</v>
      </c>
      <c r="D5124" s="26">
        <f t="shared" si="442"/>
        <v>804</v>
      </c>
      <c r="E5124" s="4">
        <v>2</v>
      </c>
      <c r="F5124" s="114">
        <f t="shared" ref="F5124:F5135" si="443">E5124+F5100</f>
        <v>9</v>
      </c>
    </row>
    <row r="5125" spans="1:6" ht="15.75" thickBot="1" x14ac:dyDescent="0.3">
      <c r="A5125" s="124" t="s">
        <v>28</v>
      </c>
      <c r="B5125" s="129">
        <v>44106</v>
      </c>
      <c r="C5125" s="4">
        <v>142</v>
      </c>
      <c r="D5125" s="26">
        <f t="shared" si="442"/>
        <v>4992</v>
      </c>
      <c r="F5125" s="114">
        <f t="shared" si="443"/>
        <v>105</v>
      </c>
    </row>
    <row r="5126" spans="1:6" ht="15.75" thickBot="1" x14ac:dyDescent="0.3">
      <c r="A5126" s="124" t="s">
        <v>24</v>
      </c>
      <c r="B5126" s="129">
        <v>44106</v>
      </c>
      <c r="C5126" s="4">
        <v>759</v>
      </c>
      <c r="D5126" s="26">
        <f t="shared" si="442"/>
        <v>26607</v>
      </c>
      <c r="E5126" s="4">
        <v>14</v>
      </c>
      <c r="F5126" s="114">
        <f t="shared" si="443"/>
        <v>288</v>
      </c>
    </row>
    <row r="5127" spans="1:6" ht="15.75" thickBot="1" x14ac:dyDescent="0.3">
      <c r="A5127" s="124" t="s">
        <v>30</v>
      </c>
      <c r="B5127" s="129">
        <v>44106</v>
      </c>
      <c r="C5127" s="4">
        <v>5</v>
      </c>
      <c r="D5127" s="26">
        <f t="shared" si="442"/>
        <v>99</v>
      </c>
      <c r="E5127" s="4">
        <v>1</v>
      </c>
      <c r="F5127" s="114">
        <f t="shared" si="443"/>
        <v>4</v>
      </c>
    </row>
    <row r="5128" spans="1:6" ht="15.75" thickBot="1" x14ac:dyDescent="0.3">
      <c r="A5128" s="124" t="s">
        <v>26</v>
      </c>
      <c r="B5128" s="129">
        <v>44106</v>
      </c>
      <c r="C5128" s="4">
        <v>270</v>
      </c>
      <c r="D5128" s="26">
        <f>C5128+D5104</f>
        <v>8349</v>
      </c>
      <c r="E5128" s="4">
        <v>2</v>
      </c>
      <c r="F5128" s="114">
        <f t="shared" si="443"/>
        <v>120</v>
      </c>
    </row>
    <row r="5129" spans="1:6" ht="15.75" thickBot="1" x14ac:dyDescent="0.3">
      <c r="A5129" s="124" t="s">
        <v>25</v>
      </c>
      <c r="B5129" s="129">
        <v>44106</v>
      </c>
      <c r="C5129" s="4">
        <v>371</v>
      </c>
      <c r="D5129" s="26">
        <f>C5129+D5105</f>
        <v>13497</v>
      </c>
      <c r="E5129" s="4">
        <v>4</v>
      </c>
      <c r="F5129" s="114">
        <f t="shared" si="443"/>
        <v>303</v>
      </c>
    </row>
    <row r="5130" spans="1:6" ht="15.75" thickBot="1" x14ac:dyDescent="0.3">
      <c r="A5130" s="124" t="s">
        <v>41</v>
      </c>
      <c r="B5130" s="129">
        <v>44106</v>
      </c>
      <c r="C5130" s="4">
        <v>327</v>
      </c>
      <c r="D5130" s="26">
        <f>C5130+D5106</f>
        <v>13101</v>
      </c>
      <c r="E5130" s="4">
        <v>14</v>
      </c>
      <c r="F5130" s="114">
        <f>E5130+F5106</f>
        <v>363</v>
      </c>
    </row>
    <row r="5131" spans="1:6" ht="15.75" thickBot="1" x14ac:dyDescent="0.3">
      <c r="A5131" s="124" t="s">
        <v>42</v>
      </c>
      <c r="B5131" s="129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4">
        <f>E5131+F5107</f>
        <v>40</v>
      </c>
    </row>
    <row r="5132" spans="1:6" ht="15.75" thickBot="1" x14ac:dyDescent="0.3">
      <c r="A5132" s="124" t="s">
        <v>43</v>
      </c>
      <c r="B5132" s="129">
        <v>44106</v>
      </c>
      <c r="C5132" s="4">
        <v>73</v>
      </c>
      <c r="D5132" s="26">
        <f t="shared" si="444"/>
        <v>1638</v>
      </c>
      <c r="F5132" s="114">
        <f t="shared" si="443"/>
        <v>7</v>
      </c>
    </row>
    <row r="5133" spans="1:6" ht="15.75" thickBot="1" x14ac:dyDescent="0.3">
      <c r="A5133" s="124" t="s">
        <v>44</v>
      </c>
      <c r="B5133" s="129">
        <v>44106</v>
      </c>
      <c r="C5133" s="4">
        <v>137</v>
      </c>
      <c r="D5133" s="26">
        <f t="shared" si="444"/>
        <v>5123</v>
      </c>
      <c r="E5133" s="4">
        <v>2</v>
      </c>
      <c r="F5133" s="114">
        <f>E5133+F5109</f>
        <v>67</v>
      </c>
    </row>
    <row r="5134" spans="1:6" ht="15.75" thickBot="1" x14ac:dyDescent="0.3">
      <c r="A5134" s="124" t="s">
        <v>29</v>
      </c>
      <c r="B5134" s="129">
        <v>44106</v>
      </c>
      <c r="C5134" s="4">
        <v>2244</v>
      </c>
      <c r="D5134" s="26">
        <f t="shared" si="444"/>
        <v>46715</v>
      </c>
      <c r="E5134" s="4">
        <v>24</v>
      </c>
      <c r="F5134" s="114">
        <f>E5134+F5110</f>
        <v>491</v>
      </c>
    </row>
    <row r="5135" spans="1:6" ht="15.75" thickBot="1" x14ac:dyDescent="0.3">
      <c r="A5135" s="124" t="s">
        <v>45</v>
      </c>
      <c r="B5135" s="129">
        <v>44106</v>
      </c>
      <c r="C5135" s="4">
        <v>176</v>
      </c>
      <c r="D5135" s="26">
        <f t="shared" si="444"/>
        <v>3721</v>
      </c>
      <c r="E5135" s="4">
        <v>2</v>
      </c>
      <c r="F5135" s="114">
        <f t="shared" si="443"/>
        <v>64</v>
      </c>
    </row>
    <row r="5136" spans="1:6" ht="15.75" thickBot="1" x14ac:dyDescent="0.3">
      <c r="A5136" s="124" t="s">
        <v>46</v>
      </c>
      <c r="B5136" s="129">
        <v>44106</v>
      </c>
      <c r="C5136" s="4">
        <v>193</v>
      </c>
      <c r="D5136" s="26">
        <f t="shared" si="444"/>
        <v>4720</v>
      </c>
      <c r="E5136" s="4">
        <v>3</v>
      </c>
      <c r="F5136" s="114">
        <f t="shared" ref="F5136:F5147" si="445">E5136+F5112</f>
        <v>70</v>
      </c>
    </row>
    <row r="5137" spans="1:6" ht="15.75" thickBot="1" x14ac:dyDescent="0.3">
      <c r="A5137" s="125" t="s">
        <v>47</v>
      </c>
      <c r="B5137" s="129">
        <v>44106</v>
      </c>
      <c r="C5137" s="4">
        <v>674</v>
      </c>
      <c r="D5137" s="117">
        <f t="shared" si="444"/>
        <v>16220</v>
      </c>
      <c r="E5137" s="4">
        <v>8</v>
      </c>
      <c r="F5137" s="115">
        <f t="shared" si="445"/>
        <v>140</v>
      </c>
    </row>
    <row r="5138" spans="1:6" ht="15.75" thickBot="1" x14ac:dyDescent="0.3">
      <c r="A5138" s="53" t="s">
        <v>22</v>
      </c>
      <c r="B5138" s="129">
        <v>44107</v>
      </c>
      <c r="C5138" s="4">
        <v>4507</v>
      </c>
      <c r="D5138" s="116">
        <f>C5138+D5114</f>
        <v>433286</v>
      </c>
      <c r="E5138" s="4">
        <f>56+34</f>
        <v>90</v>
      </c>
      <c r="F5138" s="113">
        <f t="shared" si="445"/>
        <v>13468</v>
      </c>
    </row>
    <row r="5139" spans="1:6" ht="15.75" thickBot="1" x14ac:dyDescent="0.3">
      <c r="A5139" s="124" t="s">
        <v>20</v>
      </c>
      <c r="B5139" s="129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4">
        <f t="shared" si="445"/>
        <v>3473</v>
      </c>
    </row>
    <row r="5140" spans="1:6" ht="15.75" thickBot="1" x14ac:dyDescent="0.3">
      <c r="A5140" s="124" t="s">
        <v>35</v>
      </c>
      <c r="B5140" s="129">
        <v>44107</v>
      </c>
      <c r="C5140" s="4">
        <v>6</v>
      </c>
      <c r="D5140" s="26">
        <f t="shared" si="446"/>
        <v>305</v>
      </c>
      <c r="F5140" s="114">
        <f t="shared" si="445"/>
        <v>0</v>
      </c>
    </row>
    <row r="5141" spans="1:6" ht="15.75" thickBot="1" x14ac:dyDescent="0.3">
      <c r="A5141" s="124" t="s">
        <v>21</v>
      </c>
      <c r="B5141" s="129">
        <v>44107</v>
      </c>
      <c r="C5141" s="4">
        <v>120</v>
      </c>
      <c r="D5141" s="26">
        <f t="shared" si="446"/>
        <v>9063</v>
      </c>
      <c r="E5141" s="4">
        <f>1</f>
        <v>1</v>
      </c>
      <c r="F5141" s="114">
        <f t="shared" si="445"/>
        <v>297</v>
      </c>
    </row>
    <row r="5142" spans="1:6" ht="15.75" thickBot="1" x14ac:dyDescent="0.3">
      <c r="A5142" s="124" t="s">
        <v>36</v>
      </c>
      <c r="B5142" s="129">
        <v>44107</v>
      </c>
      <c r="C5142" s="4">
        <v>149</v>
      </c>
      <c r="D5142" s="26">
        <f t="shared" si="446"/>
        <v>4506</v>
      </c>
      <c r="F5142" s="114">
        <f t="shared" si="445"/>
        <v>58</v>
      </c>
    </row>
    <row r="5143" spans="1:6" ht="15.75" thickBot="1" x14ac:dyDescent="0.3">
      <c r="A5143" s="124" t="s">
        <v>27</v>
      </c>
      <c r="B5143" s="129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4">
        <f t="shared" si="445"/>
        <v>447</v>
      </c>
    </row>
    <row r="5144" spans="1:6" ht="15.75" thickBot="1" x14ac:dyDescent="0.3">
      <c r="A5144" s="124" t="s">
        <v>37</v>
      </c>
      <c r="B5144" s="129">
        <v>44107</v>
      </c>
      <c r="C5144" s="4">
        <v>3</v>
      </c>
      <c r="D5144" s="26">
        <f t="shared" si="446"/>
        <v>1170</v>
      </c>
      <c r="E5144" s="4">
        <f>1</f>
        <v>1</v>
      </c>
      <c r="F5144" s="114">
        <f t="shared" si="445"/>
        <v>27</v>
      </c>
    </row>
    <row r="5145" spans="1:6" ht="15.75" thickBot="1" x14ac:dyDescent="0.3">
      <c r="A5145" s="124" t="s">
        <v>38</v>
      </c>
      <c r="B5145" s="129">
        <v>44107</v>
      </c>
      <c r="C5145" s="4">
        <v>152</v>
      </c>
      <c r="D5145" s="26">
        <f t="shared" si="446"/>
        <v>7994</v>
      </c>
      <c r="E5145" s="4">
        <f>1</f>
        <v>1</v>
      </c>
      <c r="F5145" s="114">
        <f t="shared" si="445"/>
        <v>143</v>
      </c>
    </row>
    <row r="5146" spans="1:6" ht="15.75" thickBot="1" x14ac:dyDescent="0.3">
      <c r="A5146" s="124" t="s">
        <v>48</v>
      </c>
      <c r="B5146" s="129">
        <v>44107</v>
      </c>
      <c r="C5146" s="4">
        <v>-1</v>
      </c>
      <c r="D5146" s="26">
        <f t="shared" si="446"/>
        <v>105</v>
      </c>
      <c r="F5146" s="114">
        <f t="shared" si="445"/>
        <v>1</v>
      </c>
    </row>
    <row r="5147" spans="1:6" ht="15.75" thickBot="1" x14ac:dyDescent="0.3">
      <c r="A5147" s="124" t="s">
        <v>39</v>
      </c>
      <c r="B5147" s="129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4">
        <f t="shared" si="445"/>
        <v>539</v>
      </c>
    </row>
    <row r="5148" spans="1:6" ht="15.75" thickBot="1" x14ac:dyDescent="0.3">
      <c r="A5148" s="124" t="s">
        <v>40</v>
      </c>
      <c r="B5148" s="129">
        <v>44107</v>
      </c>
      <c r="C5148" s="4">
        <v>27</v>
      </c>
      <c r="D5148" s="26">
        <f t="shared" si="446"/>
        <v>831</v>
      </c>
      <c r="F5148" s="114">
        <f t="shared" ref="F5148:F5159" si="447">E5148+F5124</f>
        <v>9</v>
      </c>
    </row>
    <row r="5149" spans="1:6" ht="15.75" thickBot="1" x14ac:dyDescent="0.3">
      <c r="A5149" s="124" t="s">
        <v>28</v>
      </c>
      <c r="B5149" s="129">
        <v>44107</v>
      </c>
      <c r="C5149" s="4">
        <v>62</v>
      </c>
      <c r="D5149" s="26">
        <f t="shared" si="446"/>
        <v>5054</v>
      </c>
      <c r="F5149" s="114">
        <f t="shared" si="447"/>
        <v>105</v>
      </c>
    </row>
    <row r="5150" spans="1:6" ht="15.75" thickBot="1" x14ac:dyDescent="0.3">
      <c r="A5150" s="124" t="s">
        <v>24</v>
      </c>
      <c r="B5150" s="129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4">
        <f t="shared" si="447"/>
        <v>304</v>
      </c>
    </row>
    <row r="5151" spans="1:6" ht="15.75" thickBot="1" x14ac:dyDescent="0.3">
      <c r="A5151" s="124" t="s">
        <v>30</v>
      </c>
      <c r="B5151" s="129">
        <v>44107</v>
      </c>
      <c r="C5151" s="4">
        <v>5</v>
      </c>
      <c r="D5151" s="26">
        <f t="shared" si="446"/>
        <v>104</v>
      </c>
      <c r="F5151" s="114">
        <f t="shared" si="447"/>
        <v>4</v>
      </c>
    </row>
    <row r="5152" spans="1:6" ht="15.75" thickBot="1" x14ac:dyDescent="0.3">
      <c r="A5152" s="124" t="s">
        <v>26</v>
      </c>
      <c r="B5152" s="129">
        <v>44107</v>
      </c>
      <c r="C5152" s="4">
        <v>264</v>
      </c>
      <c r="D5152" s="26">
        <f>C5152+D5128</f>
        <v>8613</v>
      </c>
      <c r="E5152" s="4">
        <f>1</f>
        <v>1</v>
      </c>
      <c r="F5152" s="114">
        <f t="shared" si="447"/>
        <v>121</v>
      </c>
    </row>
    <row r="5153" spans="1:6" ht="15.75" thickBot="1" x14ac:dyDescent="0.3">
      <c r="A5153" s="124" t="s">
        <v>25</v>
      </c>
      <c r="B5153" s="129">
        <v>44107</v>
      </c>
      <c r="C5153" s="4">
        <v>330</v>
      </c>
      <c r="D5153" s="26">
        <f>C5153+D5129</f>
        <v>13827</v>
      </c>
      <c r="E5153" s="4">
        <f>2+2</f>
        <v>4</v>
      </c>
      <c r="F5153" s="114">
        <f t="shared" si="447"/>
        <v>307</v>
      </c>
    </row>
    <row r="5154" spans="1:6" ht="15.75" thickBot="1" x14ac:dyDescent="0.3">
      <c r="A5154" s="124" t="s">
        <v>41</v>
      </c>
      <c r="B5154" s="129">
        <v>44107</v>
      </c>
      <c r="C5154" s="4">
        <v>134</v>
      </c>
      <c r="D5154" s="26">
        <f>C5154+D5130</f>
        <v>13235</v>
      </c>
      <c r="E5154" s="4">
        <f>2+1</f>
        <v>3</v>
      </c>
      <c r="F5154" s="114">
        <f>E5154+F5130</f>
        <v>366</v>
      </c>
    </row>
    <row r="5155" spans="1:6" ht="15.75" thickBot="1" x14ac:dyDescent="0.3">
      <c r="A5155" s="124" t="s">
        <v>42</v>
      </c>
      <c r="B5155" s="129">
        <v>44107</v>
      </c>
      <c r="C5155" s="4">
        <v>75</v>
      </c>
      <c r="D5155" s="26">
        <f t="shared" ref="D5155:D5161" si="448">C5155+D5131</f>
        <v>829</v>
      </c>
      <c r="F5155" s="114">
        <f>E5155+F5131</f>
        <v>40</v>
      </c>
    </row>
    <row r="5156" spans="1:6" ht="15.75" thickBot="1" x14ac:dyDescent="0.3">
      <c r="A5156" s="124" t="s">
        <v>43</v>
      </c>
      <c r="B5156" s="129">
        <v>44107</v>
      </c>
      <c r="C5156" s="4">
        <v>11</v>
      </c>
      <c r="D5156" s="26">
        <f t="shared" si="448"/>
        <v>1649</v>
      </c>
      <c r="E5156" s="4">
        <f>7+5</f>
        <v>12</v>
      </c>
      <c r="F5156" s="114">
        <f t="shared" si="447"/>
        <v>19</v>
      </c>
    </row>
    <row r="5157" spans="1:6" ht="15.75" thickBot="1" x14ac:dyDescent="0.3">
      <c r="A5157" s="124" t="s">
        <v>44</v>
      </c>
      <c r="B5157" s="129">
        <v>44107</v>
      </c>
      <c r="C5157" s="4">
        <v>221</v>
      </c>
      <c r="D5157" s="26">
        <f t="shared" si="448"/>
        <v>5344</v>
      </c>
      <c r="F5157" s="114">
        <f>E5157+F5133</f>
        <v>67</v>
      </c>
    </row>
    <row r="5158" spans="1:6" ht="15.75" thickBot="1" x14ac:dyDescent="0.3">
      <c r="A5158" s="124" t="s">
        <v>29</v>
      </c>
      <c r="B5158" s="129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4">
        <f>E5158+F5134</f>
        <v>506</v>
      </c>
    </row>
    <row r="5159" spans="1:6" ht="15.75" thickBot="1" x14ac:dyDescent="0.3">
      <c r="A5159" s="124" t="s">
        <v>45</v>
      </c>
      <c r="B5159" s="129">
        <v>44107</v>
      </c>
      <c r="C5159" s="4">
        <v>123</v>
      </c>
      <c r="D5159" s="26">
        <f t="shared" si="448"/>
        <v>3844</v>
      </c>
      <c r="E5159" s="4">
        <f>1</f>
        <v>1</v>
      </c>
      <c r="F5159" s="114">
        <f t="shared" si="447"/>
        <v>65</v>
      </c>
    </row>
    <row r="5160" spans="1:6" ht="15.75" thickBot="1" x14ac:dyDescent="0.3">
      <c r="A5160" s="124" t="s">
        <v>46</v>
      </c>
      <c r="B5160" s="129">
        <v>44107</v>
      </c>
      <c r="C5160" s="4">
        <v>188</v>
      </c>
      <c r="D5160" s="26">
        <f t="shared" si="448"/>
        <v>4908</v>
      </c>
      <c r="E5160" s="4">
        <f>1</f>
        <v>1</v>
      </c>
      <c r="F5160" s="114">
        <f t="shared" ref="F5160:F5171" si="449">E5160+F5136</f>
        <v>71</v>
      </c>
    </row>
    <row r="5161" spans="1:6" ht="15.75" thickBot="1" x14ac:dyDescent="0.3">
      <c r="A5161" s="125" t="s">
        <v>47</v>
      </c>
      <c r="B5161" s="129">
        <v>44107</v>
      </c>
      <c r="C5161" s="4">
        <v>412</v>
      </c>
      <c r="D5161" s="117">
        <f t="shared" si="448"/>
        <v>16632</v>
      </c>
      <c r="F5161" s="115">
        <f t="shared" si="449"/>
        <v>140</v>
      </c>
    </row>
    <row r="5162" spans="1:6" ht="15.75" thickBot="1" x14ac:dyDescent="0.3">
      <c r="A5162" s="53" t="s">
        <v>22</v>
      </c>
      <c r="B5162" s="129">
        <v>44108</v>
      </c>
      <c r="C5162" s="4">
        <v>2648</v>
      </c>
      <c r="D5162" s="116">
        <f>C5162+D5138</f>
        <v>435934</v>
      </c>
      <c r="E5162" s="4">
        <v>59</v>
      </c>
      <c r="F5162" s="113">
        <f t="shared" si="449"/>
        <v>13527</v>
      </c>
    </row>
    <row r="5163" spans="1:6" ht="15.75" thickBot="1" x14ac:dyDescent="0.3">
      <c r="A5163" s="124" t="s">
        <v>20</v>
      </c>
      <c r="B5163" s="129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4">
        <f t="shared" si="449"/>
        <v>3530</v>
      </c>
    </row>
    <row r="5164" spans="1:6" ht="15.75" thickBot="1" x14ac:dyDescent="0.3">
      <c r="A5164" s="124" t="s">
        <v>35</v>
      </c>
      <c r="B5164" s="129">
        <v>44108</v>
      </c>
      <c r="C5164" s="4">
        <v>13</v>
      </c>
      <c r="D5164" s="26">
        <f t="shared" si="450"/>
        <v>318</v>
      </c>
      <c r="F5164" s="114">
        <f t="shared" si="449"/>
        <v>0</v>
      </c>
    </row>
    <row r="5165" spans="1:6" ht="15.75" thickBot="1" x14ac:dyDescent="0.3">
      <c r="A5165" s="124" t="s">
        <v>21</v>
      </c>
      <c r="B5165" s="129">
        <v>44108</v>
      </c>
      <c r="C5165" s="4">
        <v>177</v>
      </c>
      <c r="D5165" s="26">
        <f t="shared" si="450"/>
        <v>9240</v>
      </c>
      <c r="E5165" s="4">
        <f>2</f>
        <v>2</v>
      </c>
      <c r="F5165" s="114">
        <f t="shared" si="449"/>
        <v>299</v>
      </c>
    </row>
    <row r="5166" spans="1:6" ht="15.75" thickBot="1" x14ac:dyDescent="0.3">
      <c r="A5166" s="124" t="s">
        <v>36</v>
      </c>
      <c r="B5166" s="129">
        <v>44108</v>
      </c>
      <c r="C5166" s="4">
        <v>181</v>
      </c>
      <c r="D5166" s="26">
        <f t="shared" si="450"/>
        <v>4687</v>
      </c>
      <c r="F5166" s="114">
        <f t="shared" si="449"/>
        <v>58</v>
      </c>
    </row>
    <row r="5167" spans="1:6" ht="15.75" thickBot="1" x14ac:dyDescent="0.3">
      <c r="A5167" s="124" t="s">
        <v>27</v>
      </c>
      <c r="B5167" s="129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4">
        <f t="shared" si="449"/>
        <v>472</v>
      </c>
    </row>
    <row r="5168" spans="1:6" ht="15.75" thickBot="1" x14ac:dyDescent="0.3">
      <c r="A5168" s="124" t="s">
        <v>37</v>
      </c>
      <c r="B5168" s="129">
        <v>44108</v>
      </c>
      <c r="C5168" s="4">
        <v>4</v>
      </c>
      <c r="D5168" s="26">
        <f t="shared" si="450"/>
        <v>1174</v>
      </c>
      <c r="F5168" s="114">
        <f t="shared" si="449"/>
        <v>27</v>
      </c>
    </row>
    <row r="5169" spans="1:6" ht="15.75" thickBot="1" x14ac:dyDescent="0.3">
      <c r="A5169" s="124" t="s">
        <v>38</v>
      </c>
      <c r="B5169" s="129">
        <v>44108</v>
      </c>
      <c r="C5169" s="4">
        <v>125</v>
      </c>
      <c r="D5169" s="26">
        <f t="shared" si="450"/>
        <v>8119</v>
      </c>
      <c r="F5169" s="114">
        <f t="shared" si="449"/>
        <v>143</v>
      </c>
    </row>
    <row r="5170" spans="1:6" ht="15.75" thickBot="1" x14ac:dyDescent="0.3">
      <c r="A5170" s="124" t="s">
        <v>48</v>
      </c>
      <c r="B5170" s="129">
        <v>44108</v>
      </c>
      <c r="C5170" s="4">
        <v>0</v>
      </c>
      <c r="D5170" s="26">
        <f t="shared" si="450"/>
        <v>105</v>
      </c>
      <c r="F5170" s="114">
        <f t="shared" si="449"/>
        <v>1</v>
      </c>
    </row>
    <row r="5171" spans="1:6" ht="15.75" thickBot="1" x14ac:dyDescent="0.3">
      <c r="A5171" s="124" t="s">
        <v>39</v>
      </c>
      <c r="B5171" s="129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4">
        <f t="shared" si="449"/>
        <v>560</v>
      </c>
    </row>
    <row r="5172" spans="1:6" ht="15.75" thickBot="1" x14ac:dyDescent="0.3">
      <c r="A5172" s="124" t="s">
        <v>40</v>
      </c>
      <c r="B5172" s="129">
        <v>44108</v>
      </c>
      <c r="C5172" s="4">
        <v>24</v>
      </c>
      <c r="D5172" s="26">
        <f t="shared" si="450"/>
        <v>855</v>
      </c>
      <c r="E5172" s="4">
        <f>2</f>
        <v>2</v>
      </c>
      <c r="F5172" s="114">
        <f t="shared" ref="F5172:F5183" si="451">E5172+F5148</f>
        <v>11</v>
      </c>
    </row>
    <row r="5173" spans="1:6" ht="15.75" thickBot="1" x14ac:dyDescent="0.3">
      <c r="A5173" s="124" t="s">
        <v>28</v>
      </c>
      <c r="B5173" s="129">
        <v>44108</v>
      </c>
      <c r="C5173" s="4">
        <v>62</v>
      </c>
      <c r="D5173" s="26">
        <f t="shared" si="450"/>
        <v>5116</v>
      </c>
      <c r="F5173" s="114">
        <f t="shared" si="451"/>
        <v>105</v>
      </c>
    </row>
    <row r="5174" spans="1:6" ht="15.75" thickBot="1" x14ac:dyDescent="0.3">
      <c r="A5174" s="124" t="s">
        <v>24</v>
      </c>
      <c r="B5174" s="129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4">
        <f t="shared" si="451"/>
        <v>310</v>
      </c>
    </row>
    <row r="5175" spans="1:6" ht="15.75" thickBot="1" x14ac:dyDescent="0.3">
      <c r="A5175" s="124" t="s">
        <v>30</v>
      </c>
      <c r="B5175" s="129">
        <v>44108</v>
      </c>
      <c r="C5175" s="4">
        <v>-1</v>
      </c>
      <c r="D5175" s="26">
        <f t="shared" si="450"/>
        <v>103</v>
      </c>
      <c r="F5175" s="114">
        <f t="shared" si="451"/>
        <v>4</v>
      </c>
    </row>
    <row r="5176" spans="1:6" ht="15.75" thickBot="1" x14ac:dyDescent="0.3">
      <c r="A5176" s="124" t="s">
        <v>26</v>
      </c>
      <c r="B5176" s="129">
        <v>44108</v>
      </c>
      <c r="C5176" s="4">
        <v>266</v>
      </c>
      <c r="D5176" s="26">
        <f>C5176+D5152</f>
        <v>8879</v>
      </c>
      <c r="E5176" s="4">
        <f>1</f>
        <v>1</v>
      </c>
      <c r="F5176" s="114">
        <f t="shared" si="451"/>
        <v>122</v>
      </c>
    </row>
    <row r="5177" spans="1:6" ht="15.75" thickBot="1" x14ac:dyDescent="0.3">
      <c r="A5177" s="124" t="s">
        <v>25</v>
      </c>
      <c r="B5177" s="129">
        <v>44108</v>
      </c>
      <c r="C5177" s="4">
        <v>230</v>
      </c>
      <c r="D5177" s="26">
        <f>C5177+D5153</f>
        <v>14057</v>
      </c>
      <c r="E5177" s="4">
        <f>2+1</f>
        <v>3</v>
      </c>
      <c r="F5177" s="114">
        <f t="shared" si="451"/>
        <v>310</v>
      </c>
    </row>
    <row r="5178" spans="1:6" ht="15.75" thickBot="1" x14ac:dyDescent="0.3">
      <c r="A5178" s="124" t="s">
        <v>41</v>
      </c>
      <c r="B5178" s="129">
        <v>44108</v>
      </c>
      <c r="C5178" s="4">
        <v>288</v>
      </c>
      <c r="D5178" s="26">
        <f>C5178+D5154</f>
        <v>13523</v>
      </c>
      <c r="E5178" s="4">
        <f>10+7</f>
        <v>17</v>
      </c>
      <c r="F5178" s="114">
        <f>E5178+F5154</f>
        <v>383</v>
      </c>
    </row>
    <row r="5179" spans="1:6" ht="15.75" thickBot="1" x14ac:dyDescent="0.3">
      <c r="A5179" s="124" t="s">
        <v>42</v>
      </c>
      <c r="B5179" s="129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4">
        <f>E5179+F5155</f>
        <v>42</v>
      </c>
    </row>
    <row r="5180" spans="1:6" ht="15.75" thickBot="1" x14ac:dyDescent="0.3">
      <c r="A5180" s="124" t="s">
        <v>43</v>
      </c>
      <c r="B5180" s="129">
        <v>44108</v>
      </c>
      <c r="C5180" s="4">
        <v>51</v>
      </c>
      <c r="D5180" s="26">
        <f t="shared" si="452"/>
        <v>1700</v>
      </c>
      <c r="E5180" s="4">
        <f>4+2</f>
        <v>6</v>
      </c>
      <c r="F5180" s="114">
        <f t="shared" si="451"/>
        <v>25</v>
      </c>
    </row>
    <row r="5181" spans="1:6" ht="15.75" thickBot="1" x14ac:dyDescent="0.3">
      <c r="A5181" s="124" t="s">
        <v>44</v>
      </c>
      <c r="B5181" s="129">
        <v>44108</v>
      </c>
      <c r="C5181" s="4">
        <v>109</v>
      </c>
      <c r="D5181" s="26">
        <f t="shared" si="452"/>
        <v>5453</v>
      </c>
      <c r="E5181" s="4">
        <f>1</f>
        <v>1</v>
      </c>
      <c r="F5181" s="114">
        <f>E5181+F5157</f>
        <v>68</v>
      </c>
    </row>
    <row r="5182" spans="1:6" ht="15.75" thickBot="1" x14ac:dyDescent="0.3">
      <c r="A5182" s="124" t="s">
        <v>29</v>
      </c>
      <c r="B5182" s="129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4">
        <f>E5182+F5158</f>
        <v>522</v>
      </c>
    </row>
    <row r="5183" spans="1:6" ht="15.75" thickBot="1" x14ac:dyDescent="0.3">
      <c r="A5183" s="124" t="s">
        <v>45</v>
      </c>
      <c r="B5183" s="129">
        <v>44108</v>
      </c>
      <c r="C5183" s="4">
        <v>58</v>
      </c>
      <c r="D5183" s="26">
        <f t="shared" si="452"/>
        <v>3902</v>
      </c>
      <c r="E5183" s="4">
        <f>2</f>
        <v>2</v>
      </c>
      <c r="F5183" s="114">
        <f t="shared" si="451"/>
        <v>67</v>
      </c>
    </row>
    <row r="5184" spans="1:6" ht="15.75" thickBot="1" x14ac:dyDescent="0.3">
      <c r="A5184" s="124" t="s">
        <v>46</v>
      </c>
      <c r="B5184" s="129">
        <v>44108</v>
      </c>
      <c r="C5184" s="4">
        <v>135</v>
      </c>
      <c r="D5184" s="26">
        <f t="shared" si="452"/>
        <v>5043</v>
      </c>
      <c r="F5184" s="114">
        <f t="shared" ref="F5184:F5195" si="453">E5184+F5160</f>
        <v>71</v>
      </c>
    </row>
    <row r="5185" spans="1:6" ht="15.75" thickBot="1" x14ac:dyDescent="0.3">
      <c r="A5185" s="125" t="s">
        <v>47</v>
      </c>
      <c r="B5185" s="129">
        <v>44108</v>
      </c>
      <c r="C5185" s="4">
        <v>336</v>
      </c>
      <c r="D5185" s="117">
        <f t="shared" si="452"/>
        <v>16968</v>
      </c>
      <c r="E5185" s="4">
        <f>1+1</f>
        <v>2</v>
      </c>
      <c r="F5185" s="115">
        <f t="shared" si="453"/>
        <v>142</v>
      </c>
    </row>
    <row r="5186" spans="1:6" ht="15.75" thickBot="1" x14ac:dyDescent="0.3">
      <c r="A5186" s="53" t="s">
        <v>22</v>
      </c>
      <c r="B5186" s="129">
        <v>44109</v>
      </c>
      <c r="C5186" s="4">
        <v>4471</v>
      </c>
      <c r="D5186" s="116">
        <f>C5186+D5162</f>
        <v>440405</v>
      </c>
      <c r="E5186" s="4">
        <v>203</v>
      </c>
      <c r="F5186" s="113">
        <f t="shared" si="453"/>
        <v>13730</v>
      </c>
    </row>
    <row r="5187" spans="1:6" ht="15.75" thickBot="1" x14ac:dyDescent="0.3">
      <c r="A5187" s="124" t="s">
        <v>20</v>
      </c>
      <c r="B5187" s="129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4">
        <f t="shared" si="453"/>
        <v>3589</v>
      </c>
    </row>
    <row r="5188" spans="1:6" ht="15.75" thickBot="1" x14ac:dyDescent="0.3">
      <c r="A5188" s="124" t="s">
        <v>35</v>
      </c>
      <c r="B5188" s="129">
        <v>44109</v>
      </c>
      <c r="C5188" s="4">
        <v>0</v>
      </c>
      <c r="D5188" s="26">
        <f t="shared" si="454"/>
        <v>318</v>
      </c>
      <c r="F5188" s="114">
        <f t="shared" si="453"/>
        <v>0</v>
      </c>
    </row>
    <row r="5189" spans="1:6" ht="15.75" thickBot="1" x14ac:dyDescent="0.3">
      <c r="A5189" s="124" t="s">
        <v>21</v>
      </c>
      <c r="B5189" s="129">
        <v>44109</v>
      </c>
      <c r="C5189" s="4">
        <v>101</v>
      </c>
      <c r="D5189" s="26">
        <f t="shared" si="454"/>
        <v>9341</v>
      </c>
      <c r="E5189" s="4">
        <v>5</v>
      </c>
      <c r="F5189" s="114">
        <f t="shared" si="453"/>
        <v>304</v>
      </c>
    </row>
    <row r="5190" spans="1:6" ht="15.75" thickBot="1" x14ac:dyDescent="0.3">
      <c r="A5190" s="124" t="s">
        <v>36</v>
      </c>
      <c r="B5190" s="129">
        <v>44109</v>
      </c>
      <c r="C5190" s="4">
        <v>234</v>
      </c>
      <c r="D5190" s="26">
        <f t="shared" si="454"/>
        <v>4921</v>
      </c>
      <c r="E5190" s="4">
        <v>11</v>
      </c>
      <c r="F5190" s="114">
        <f t="shared" si="453"/>
        <v>69</v>
      </c>
    </row>
    <row r="5191" spans="1:6" ht="15.75" thickBot="1" x14ac:dyDescent="0.3">
      <c r="A5191" s="124" t="s">
        <v>27</v>
      </c>
      <c r="B5191" s="129">
        <v>44109</v>
      </c>
      <c r="C5191" s="4">
        <v>1188</v>
      </c>
      <c r="D5191" s="26">
        <f t="shared" si="454"/>
        <v>41738</v>
      </c>
      <c r="E5191" s="4">
        <v>21</v>
      </c>
      <c r="F5191" s="114">
        <f t="shared" si="453"/>
        <v>493</v>
      </c>
    </row>
    <row r="5192" spans="1:6" ht="15.75" thickBot="1" x14ac:dyDescent="0.3">
      <c r="A5192" s="124" t="s">
        <v>37</v>
      </c>
      <c r="B5192" s="129">
        <v>44109</v>
      </c>
      <c r="C5192" s="4">
        <v>110</v>
      </c>
      <c r="D5192" s="26">
        <f t="shared" si="454"/>
        <v>1284</v>
      </c>
      <c r="E5192" s="4">
        <v>1</v>
      </c>
      <c r="F5192" s="114">
        <f t="shared" si="453"/>
        <v>28</v>
      </c>
    </row>
    <row r="5193" spans="1:6" ht="15.75" thickBot="1" x14ac:dyDescent="0.3">
      <c r="A5193" s="124" t="s">
        <v>38</v>
      </c>
      <c r="B5193" s="129">
        <v>44109</v>
      </c>
      <c r="C5193" s="4">
        <v>129</v>
      </c>
      <c r="D5193" s="26">
        <f t="shared" si="454"/>
        <v>8248</v>
      </c>
      <c r="E5193" s="4">
        <v>7</v>
      </c>
      <c r="F5193" s="114">
        <f t="shared" si="453"/>
        <v>150</v>
      </c>
    </row>
    <row r="5194" spans="1:6" ht="15.75" thickBot="1" x14ac:dyDescent="0.3">
      <c r="A5194" s="124" t="s">
        <v>48</v>
      </c>
      <c r="B5194" s="129">
        <v>44109</v>
      </c>
      <c r="C5194" s="4">
        <v>1</v>
      </c>
      <c r="D5194" s="26">
        <f t="shared" si="454"/>
        <v>106</v>
      </c>
      <c r="F5194" s="114">
        <f t="shared" si="453"/>
        <v>1</v>
      </c>
    </row>
    <row r="5195" spans="1:6" ht="15.75" thickBot="1" x14ac:dyDescent="0.3">
      <c r="A5195" s="124" t="s">
        <v>39</v>
      </c>
      <c r="B5195" s="129">
        <v>44109</v>
      </c>
      <c r="C5195" s="4">
        <v>61</v>
      </c>
      <c r="D5195" s="26">
        <f t="shared" si="454"/>
        <v>16181</v>
      </c>
      <c r="E5195" s="4">
        <v>29</v>
      </c>
      <c r="F5195" s="114">
        <f t="shared" si="453"/>
        <v>589</v>
      </c>
    </row>
    <row r="5196" spans="1:6" ht="15.75" thickBot="1" x14ac:dyDescent="0.3">
      <c r="A5196" s="124" t="s">
        <v>40</v>
      </c>
      <c r="B5196" s="129">
        <v>44109</v>
      </c>
      <c r="C5196" s="4">
        <v>16</v>
      </c>
      <c r="D5196" s="26">
        <f t="shared" si="454"/>
        <v>871</v>
      </c>
      <c r="F5196" s="114">
        <f t="shared" ref="F5196:F5207" si="455">E5196+F5172</f>
        <v>11</v>
      </c>
    </row>
    <row r="5197" spans="1:6" ht="15.75" thickBot="1" x14ac:dyDescent="0.3">
      <c r="A5197" s="124" t="s">
        <v>28</v>
      </c>
      <c r="B5197" s="129">
        <v>44109</v>
      </c>
      <c r="C5197" s="4">
        <v>85</v>
      </c>
      <c r="D5197" s="26">
        <f t="shared" si="454"/>
        <v>5201</v>
      </c>
      <c r="F5197" s="114">
        <f t="shared" si="455"/>
        <v>105</v>
      </c>
    </row>
    <row r="5198" spans="1:6" ht="15.75" thickBot="1" x14ac:dyDescent="0.3">
      <c r="A5198" s="124" t="s">
        <v>24</v>
      </c>
      <c r="B5198" s="129">
        <v>44109</v>
      </c>
      <c r="C5198" s="4">
        <v>384</v>
      </c>
      <c r="D5198" s="26">
        <f t="shared" si="454"/>
        <v>27885</v>
      </c>
      <c r="E5198" s="4">
        <v>8</v>
      </c>
      <c r="F5198" s="114">
        <f t="shared" si="455"/>
        <v>318</v>
      </c>
    </row>
    <row r="5199" spans="1:6" ht="15.75" thickBot="1" x14ac:dyDescent="0.3">
      <c r="A5199" s="124" t="s">
        <v>30</v>
      </c>
      <c r="B5199" s="129">
        <v>44109</v>
      </c>
      <c r="C5199" s="4">
        <v>4</v>
      </c>
      <c r="D5199" s="26">
        <f t="shared" si="454"/>
        <v>107</v>
      </c>
      <c r="F5199" s="114">
        <f t="shared" si="455"/>
        <v>4</v>
      </c>
    </row>
    <row r="5200" spans="1:6" ht="15.75" thickBot="1" x14ac:dyDescent="0.3">
      <c r="A5200" s="124" t="s">
        <v>26</v>
      </c>
      <c r="B5200" s="129">
        <v>44109</v>
      </c>
      <c r="C5200" s="4">
        <v>251</v>
      </c>
      <c r="D5200" s="26">
        <f>C5200+D5176</f>
        <v>9130</v>
      </c>
      <c r="F5200" s="114">
        <f t="shared" si="455"/>
        <v>122</v>
      </c>
    </row>
    <row r="5201" spans="1:6" ht="15.75" thickBot="1" x14ac:dyDescent="0.3">
      <c r="A5201" s="124" t="s">
        <v>25</v>
      </c>
      <c r="B5201" s="129">
        <v>44109</v>
      </c>
      <c r="C5201" s="4">
        <v>257</v>
      </c>
      <c r="D5201" s="26">
        <f>C5201+D5177</f>
        <v>14314</v>
      </c>
      <c r="E5201" s="4">
        <v>10</v>
      </c>
      <c r="F5201" s="114">
        <f t="shared" si="455"/>
        <v>320</v>
      </c>
    </row>
    <row r="5202" spans="1:6" ht="15.75" thickBot="1" x14ac:dyDescent="0.3">
      <c r="A5202" s="124" t="s">
        <v>41</v>
      </c>
      <c r="B5202" s="129">
        <v>44109</v>
      </c>
      <c r="C5202" s="4">
        <v>217</v>
      </c>
      <c r="D5202" s="26">
        <f>C5202+D5178</f>
        <v>13740</v>
      </c>
      <c r="E5202" s="4">
        <v>41</v>
      </c>
      <c r="F5202" s="114">
        <f>E5202+F5178</f>
        <v>424</v>
      </c>
    </row>
    <row r="5203" spans="1:6" ht="15.75" thickBot="1" x14ac:dyDescent="0.3">
      <c r="A5203" s="124" t="s">
        <v>42</v>
      </c>
      <c r="B5203" s="129">
        <v>44109</v>
      </c>
      <c r="C5203" s="4">
        <v>84</v>
      </c>
      <c r="D5203" s="26">
        <f t="shared" ref="D5203:D5209" si="456">C5203+D5179</f>
        <v>923</v>
      </c>
      <c r="F5203" s="114">
        <f>E5203+F5179</f>
        <v>42</v>
      </c>
    </row>
    <row r="5204" spans="1:6" ht="15.75" thickBot="1" x14ac:dyDescent="0.3">
      <c r="A5204" s="124" t="s">
        <v>43</v>
      </c>
      <c r="B5204" s="129">
        <v>44109</v>
      </c>
      <c r="C5204" s="4">
        <v>104</v>
      </c>
      <c r="D5204" s="26">
        <f t="shared" si="456"/>
        <v>1804</v>
      </c>
      <c r="E5204" s="4">
        <v>3</v>
      </c>
      <c r="F5204" s="114">
        <f t="shared" si="455"/>
        <v>28</v>
      </c>
    </row>
    <row r="5205" spans="1:6" ht="15.75" thickBot="1" x14ac:dyDescent="0.3">
      <c r="A5205" s="124" t="s">
        <v>44</v>
      </c>
      <c r="B5205" s="129">
        <v>44109</v>
      </c>
      <c r="C5205" s="4">
        <v>110</v>
      </c>
      <c r="D5205" s="26">
        <f t="shared" si="456"/>
        <v>5563</v>
      </c>
      <c r="E5205" s="4">
        <v>3</v>
      </c>
      <c r="F5205" s="114">
        <f>E5205+F5181</f>
        <v>71</v>
      </c>
    </row>
    <row r="5206" spans="1:6" ht="15.75" thickBot="1" x14ac:dyDescent="0.3">
      <c r="A5206" s="124" t="s">
        <v>29</v>
      </c>
      <c r="B5206" s="129">
        <v>44109</v>
      </c>
      <c r="C5206" s="4">
        <v>1670</v>
      </c>
      <c r="D5206" s="26">
        <f t="shared" si="456"/>
        <v>50686</v>
      </c>
      <c r="E5206" s="4">
        <v>34</v>
      </c>
      <c r="F5206" s="114">
        <f>E5206+F5182</f>
        <v>556</v>
      </c>
    </row>
    <row r="5207" spans="1:6" ht="15.75" thickBot="1" x14ac:dyDescent="0.3">
      <c r="A5207" s="124" t="s">
        <v>45</v>
      </c>
      <c r="B5207" s="129">
        <v>44109</v>
      </c>
      <c r="C5207" s="4">
        <v>112</v>
      </c>
      <c r="D5207" s="26">
        <f t="shared" si="456"/>
        <v>4014</v>
      </c>
      <c r="E5207" s="4">
        <v>2</v>
      </c>
      <c r="F5207" s="114">
        <f t="shared" si="455"/>
        <v>69</v>
      </c>
    </row>
    <row r="5208" spans="1:6" ht="15.75" thickBot="1" x14ac:dyDescent="0.3">
      <c r="A5208" s="124" t="s">
        <v>46</v>
      </c>
      <c r="B5208" s="129">
        <v>44109</v>
      </c>
      <c r="C5208" s="4">
        <v>133</v>
      </c>
      <c r="D5208" s="26">
        <f t="shared" si="456"/>
        <v>5176</v>
      </c>
      <c r="E5208" s="4">
        <v>3</v>
      </c>
      <c r="F5208" s="114">
        <f t="shared" ref="F5208:F5219" si="457">E5208+F5184</f>
        <v>74</v>
      </c>
    </row>
    <row r="5209" spans="1:6" ht="15.75" thickBot="1" x14ac:dyDescent="0.3">
      <c r="A5209" s="125" t="s">
        <v>47</v>
      </c>
      <c r="B5209" s="129">
        <v>44109</v>
      </c>
      <c r="C5209" s="4">
        <v>836</v>
      </c>
      <c r="D5209" s="117">
        <f t="shared" si="456"/>
        <v>17804</v>
      </c>
      <c r="E5209" s="4">
        <v>9</v>
      </c>
      <c r="F5209" s="115">
        <f t="shared" si="457"/>
        <v>151</v>
      </c>
    </row>
    <row r="5210" spans="1:6" ht="15.75" thickBot="1" x14ac:dyDescent="0.3">
      <c r="A5210" s="53" t="s">
        <v>22</v>
      </c>
      <c r="B5210" s="129">
        <v>44110</v>
      </c>
      <c r="C5210" s="4">
        <v>5659</v>
      </c>
      <c r="D5210" s="116">
        <f>C5210+D5186</f>
        <v>446064</v>
      </c>
      <c r="E5210" s="4">
        <v>149</v>
      </c>
      <c r="F5210" s="113">
        <f t="shared" si="457"/>
        <v>13879</v>
      </c>
    </row>
    <row r="5211" spans="1:6" ht="15.75" thickBot="1" x14ac:dyDescent="0.3">
      <c r="A5211" s="124" t="s">
        <v>20</v>
      </c>
      <c r="B5211" s="129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4">
        <f t="shared" si="457"/>
        <v>3640</v>
      </c>
    </row>
    <row r="5212" spans="1:6" ht="15.75" thickBot="1" x14ac:dyDescent="0.3">
      <c r="A5212" s="124" t="s">
        <v>35</v>
      </c>
      <c r="B5212" s="129">
        <v>44110</v>
      </c>
      <c r="C5212" s="4">
        <v>9</v>
      </c>
      <c r="D5212" s="26">
        <f t="shared" si="458"/>
        <v>327</v>
      </c>
      <c r="F5212" s="114">
        <f t="shared" si="457"/>
        <v>0</v>
      </c>
    </row>
    <row r="5213" spans="1:6" ht="15.75" thickBot="1" x14ac:dyDescent="0.3">
      <c r="A5213" s="124" t="s">
        <v>21</v>
      </c>
      <c r="B5213" s="129">
        <v>44110</v>
      </c>
      <c r="C5213" s="4">
        <v>145</v>
      </c>
      <c r="D5213" s="26">
        <f t="shared" si="458"/>
        <v>9486</v>
      </c>
      <c r="E5213" s="4">
        <v>4</v>
      </c>
      <c r="F5213" s="114">
        <f t="shared" si="457"/>
        <v>308</v>
      </c>
    </row>
    <row r="5214" spans="1:6" ht="15.75" thickBot="1" x14ac:dyDescent="0.3">
      <c r="A5214" s="124" t="s">
        <v>36</v>
      </c>
      <c r="B5214" s="129">
        <v>44110</v>
      </c>
      <c r="C5214" s="4">
        <v>322</v>
      </c>
      <c r="D5214" s="26">
        <f t="shared" si="458"/>
        <v>5243</v>
      </c>
      <c r="F5214" s="114">
        <f t="shared" si="457"/>
        <v>69</v>
      </c>
    </row>
    <row r="5215" spans="1:6" ht="15.75" thickBot="1" x14ac:dyDescent="0.3">
      <c r="A5215" s="124" t="s">
        <v>27</v>
      </c>
      <c r="B5215" s="129">
        <v>44110</v>
      </c>
      <c r="C5215" s="4">
        <v>1455</v>
      </c>
      <c r="D5215" s="26">
        <f t="shared" si="458"/>
        <v>43193</v>
      </c>
      <c r="E5215" s="4">
        <v>21</v>
      </c>
      <c r="F5215" s="114">
        <f t="shared" si="457"/>
        <v>514</v>
      </c>
    </row>
    <row r="5216" spans="1:6" ht="15.75" thickBot="1" x14ac:dyDescent="0.3">
      <c r="A5216" s="124" t="s">
        <v>37</v>
      </c>
      <c r="B5216" s="129">
        <v>44110</v>
      </c>
      <c r="C5216" s="4">
        <v>72</v>
      </c>
      <c r="D5216" s="26">
        <f t="shared" si="458"/>
        <v>1356</v>
      </c>
      <c r="E5216" s="4">
        <v>3</v>
      </c>
      <c r="F5216" s="114">
        <f t="shared" si="457"/>
        <v>31</v>
      </c>
    </row>
    <row r="5217" spans="1:6" ht="15.75" thickBot="1" x14ac:dyDescent="0.3">
      <c r="A5217" s="124" t="s">
        <v>38</v>
      </c>
      <c r="B5217" s="129">
        <v>44110</v>
      </c>
      <c r="C5217" s="4">
        <v>201</v>
      </c>
      <c r="D5217" s="26">
        <f t="shared" si="458"/>
        <v>8449</v>
      </c>
      <c r="E5217" s="4">
        <v>3</v>
      </c>
      <c r="F5217" s="114">
        <f t="shared" si="457"/>
        <v>153</v>
      </c>
    </row>
    <row r="5218" spans="1:6" ht="15.75" thickBot="1" x14ac:dyDescent="0.3">
      <c r="A5218" s="124" t="s">
        <v>48</v>
      </c>
      <c r="B5218" s="129">
        <v>44110</v>
      </c>
      <c r="C5218" s="4">
        <v>0</v>
      </c>
      <c r="D5218" s="26">
        <f t="shared" si="458"/>
        <v>106</v>
      </c>
      <c r="F5218" s="114">
        <f t="shared" si="457"/>
        <v>1</v>
      </c>
    </row>
    <row r="5219" spans="1:6" ht="15.75" thickBot="1" x14ac:dyDescent="0.3">
      <c r="A5219" s="124" t="s">
        <v>39</v>
      </c>
      <c r="B5219" s="129">
        <v>44110</v>
      </c>
      <c r="C5219" s="4">
        <v>109</v>
      </c>
      <c r="D5219" s="26">
        <f t="shared" si="458"/>
        <v>16290</v>
      </c>
      <c r="E5219" s="4">
        <v>19</v>
      </c>
      <c r="F5219" s="114">
        <f t="shared" si="457"/>
        <v>608</v>
      </c>
    </row>
    <row r="5220" spans="1:6" ht="15.75" thickBot="1" x14ac:dyDescent="0.3">
      <c r="A5220" s="124" t="s">
        <v>40</v>
      </c>
      <c r="B5220" s="129">
        <v>44110</v>
      </c>
      <c r="C5220" s="4">
        <v>26</v>
      </c>
      <c r="D5220" s="26">
        <f t="shared" si="458"/>
        <v>897</v>
      </c>
      <c r="F5220" s="114">
        <f t="shared" ref="F5220:F5231" si="459">E5220+F5196</f>
        <v>11</v>
      </c>
    </row>
    <row r="5221" spans="1:6" ht="15.75" thickBot="1" x14ac:dyDescent="0.3">
      <c r="A5221" s="124" t="s">
        <v>28</v>
      </c>
      <c r="B5221" s="129">
        <v>44110</v>
      </c>
      <c r="C5221" s="4">
        <v>110</v>
      </c>
      <c r="D5221" s="26">
        <f t="shared" si="458"/>
        <v>5311</v>
      </c>
      <c r="F5221" s="114">
        <f t="shared" si="459"/>
        <v>105</v>
      </c>
    </row>
    <row r="5222" spans="1:6" ht="15.75" thickBot="1" x14ac:dyDescent="0.3">
      <c r="A5222" s="124" t="s">
        <v>24</v>
      </c>
      <c r="B5222" s="129">
        <v>44110</v>
      </c>
      <c r="C5222" s="4">
        <v>680</v>
      </c>
      <c r="D5222" s="26">
        <f t="shared" si="458"/>
        <v>28565</v>
      </c>
      <c r="E5222" s="4">
        <v>44</v>
      </c>
      <c r="F5222" s="114">
        <f t="shared" si="459"/>
        <v>362</v>
      </c>
    </row>
    <row r="5223" spans="1:6" ht="15.75" thickBot="1" x14ac:dyDescent="0.3">
      <c r="A5223" s="124" t="s">
        <v>30</v>
      </c>
      <c r="B5223" s="129">
        <v>44110</v>
      </c>
      <c r="C5223" s="4">
        <v>11</v>
      </c>
      <c r="D5223" s="26">
        <f t="shared" si="458"/>
        <v>118</v>
      </c>
      <c r="F5223" s="114">
        <f t="shared" si="459"/>
        <v>4</v>
      </c>
    </row>
    <row r="5224" spans="1:6" ht="15.75" thickBot="1" x14ac:dyDescent="0.3">
      <c r="A5224" s="124" t="s">
        <v>26</v>
      </c>
      <c r="B5224" s="129">
        <v>44110</v>
      </c>
      <c r="C5224" s="4">
        <v>356</v>
      </c>
      <c r="D5224" s="26">
        <f>C5224+D5200</f>
        <v>9486</v>
      </c>
      <c r="E5224" s="4">
        <v>1</v>
      </c>
      <c r="F5224" s="114">
        <f t="shared" si="459"/>
        <v>123</v>
      </c>
    </row>
    <row r="5225" spans="1:6" ht="15.75" thickBot="1" x14ac:dyDescent="0.3">
      <c r="A5225" s="124" t="s">
        <v>25</v>
      </c>
      <c r="B5225" s="129">
        <v>44110</v>
      </c>
      <c r="C5225" s="4">
        <v>338</v>
      </c>
      <c r="D5225" s="26">
        <f>C5225+D5201</f>
        <v>14652</v>
      </c>
      <c r="E5225" s="4">
        <v>11</v>
      </c>
      <c r="F5225" s="114">
        <f t="shared" si="459"/>
        <v>331</v>
      </c>
    </row>
    <row r="5226" spans="1:6" ht="15.75" thickBot="1" x14ac:dyDescent="0.3">
      <c r="A5226" s="124" t="s">
        <v>41</v>
      </c>
      <c r="B5226" s="129">
        <v>44110</v>
      </c>
      <c r="C5226" s="4">
        <v>222</v>
      </c>
      <c r="D5226" s="26">
        <f>C5226+D5202</f>
        <v>13962</v>
      </c>
      <c r="E5226" s="4">
        <v>11</v>
      </c>
      <c r="F5226" s="114">
        <f>E5226+F5202</f>
        <v>435</v>
      </c>
    </row>
    <row r="5227" spans="1:6" ht="15.75" thickBot="1" x14ac:dyDescent="0.3">
      <c r="A5227" s="124" t="s">
        <v>42</v>
      </c>
      <c r="B5227" s="129">
        <v>44110</v>
      </c>
      <c r="C5227" s="4">
        <v>64</v>
      </c>
      <c r="D5227" s="26">
        <f t="shared" ref="D5227:D5233" si="460">C5227+D5203</f>
        <v>987</v>
      </c>
      <c r="F5227" s="114">
        <f>E5227+F5203</f>
        <v>42</v>
      </c>
    </row>
    <row r="5228" spans="1:6" ht="15.75" thickBot="1" x14ac:dyDescent="0.3">
      <c r="A5228" s="124" t="s">
        <v>43</v>
      </c>
      <c r="B5228" s="129">
        <v>44110</v>
      </c>
      <c r="C5228" s="4">
        <v>61</v>
      </c>
      <c r="D5228" s="26">
        <f t="shared" si="460"/>
        <v>1865</v>
      </c>
      <c r="E5228" s="4">
        <v>3</v>
      </c>
      <c r="F5228" s="114">
        <f t="shared" si="459"/>
        <v>31</v>
      </c>
    </row>
    <row r="5229" spans="1:6" ht="15.75" thickBot="1" x14ac:dyDescent="0.3">
      <c r="A5229" s="124" t="s">
        <v>44</v>
      </c>
      <c r="B5229" s="129">
        <v>44110</v>
      </c>
      <c r="C5229" s="4">
        <v>55</v>
      </c>
      <c r="D5229" s="26">
        <f t="shared" si="460"/>
        <v>5618</v>
      </c>
      <c r="E5229" s="4">
        <v>1</v>
      </c>
      <c r="F5229" s="114">
        <f>E5229+F5205</f>
        <v>72</v>
      </c>
    </row>
    <row r="5230" spans="1:6" ht="15.75" thickBot="1" x14ac:dyDescent="0.3">
      <c r="A5230" s="124" t="s">
        <v>29</v>
      </c>
      <c r="B5230" s="129">
        <v>44110</v>
      </c>
      <c r="C5230" s="4">
        <v>2209</v>
      </c>
      <c r="D5230" s="26">
        <f t="shared" si="460"/>
        <v>52895</v>
      </c>
      <c r="E5230" s="4">
        <v>16</v>
      </c>
      <c r="F5230" s="114">
        <f>E5230+F5206</f>
        <v>572</v>
      </c>
    </row>
    <row r="5231" spans="1:6" ht="15.75" thickBot="1" x14ac:dyDescent="0.3">
      <c r="A5231" s="124" t="s">
        <v>45</v>
      </c>
      <c r="B5231" s="129">
        <v>44110</v>
      </c>
      <c r="C5231" s="4">
        <v>154</v>
      </c>
      <c r="D5231" s="26">
        <f t="shared" si="460"/>
        <v>4168</v>
      </c>
      <c r="E5231" s="4">
        <v>4</v>
      </c>
      <c r="F5231" s="114">
        <f t="shared" si="459"/>
        <v>73</v>
      </c>
    </row>
    <row r="5232" spans="1:6" ht="15.75" thickBot="1" x14ac:dyDescent="0.3">
      <c r="A5232" s="124" t="s">
        <v>46</v>
      </c>
      <c r="B5232" s="129">
        <v>44110</v>
      </c>
      <c r="C5232" s="4">
        <v>244</v>
      </c>
      <c r="D5232" s="26">
        <f t="shared" si="460"/>
        <v>5420</v>
      </c>
      <c r="E5232" s="4">
        <v>1</v>
      </c>
      <c r="F5232" s="114">
        <f t="shared" ref="F5232:F5243" si="461">E5232+F5208</f>
        <v>75</v>
      </c>
    </row>
    <row r="5233" spans="1:6" ht="15.75" thickBot="1" x14ac:dyDescent="0.3">
      <c r="A5233" s="125" t="s">
        <v>47</v>
      </c>
      <c r="B5233" s="129">
        <v>44110</v>
      </c>
      <c r="C5233" s="4">
        <v>1356</v>
      </c>
      <c r="D5233" s="117">
        <f t="shared" si="460"/>
        <v>19160</v>
      </c>
      <c r="E5233" s="4">
        <v>17</v>
      </c>
      <c r="F5233" s="115">
        <f t="shared" si="461"/>
        <v>168</v>
      </c>
    </row>
    <row r="5234" spans="1:6" ht="15.75" thickBot="1" x14ac:dyDescent="0.3">
      <c r="A5234" s="53" t="s">
        <v>22</v>
      </c>
      <c r="B5234" s="129">
        <v>44111</v>
      </c>
      <c r="C5234" s="4">
        <v>5222</v>
      </c>
      <c r="D5234" s="116">
        <f>C5234+D5210</f>
        <v>451286</v>
      </c>
      <c r="E5234" s="4">
        <v>187</v>
      </c>
      <c r="F5234" s="113">
        <f t="shared" si="461"/>
        <v>14066</v>
      </c>
    </row>
    <row r="5235" spans="1:6" ht="15.75" thickBot="1" x14ac:dyDescent="0.3">
      <c r="A5235" s="124" t="s">
        <v>20</v>
      </c>
      <c r="B5235" s="129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4">
        <f t="shared" si="461"/>
        <v>3703</v>
      </c>
    </row>
    <row r="5236" spans="1:6" ht="15.75" thickBot="1" x14ac:dyDescent="0.3">
      <c r="A5236" s="124" t="s">
        <v>35</v>
      </c>
      <c r="B5236" s="129">
        <v>44111</v>
      </c>
      <c r="C5236" s="4">
        <v>8</v>
      </c>
      <c r="D5236" s="26">
        <f t="shared" si="462"/>
        <v>335</v>
      </c>
      <c r="F5236" s="114">
        <f t="shared" si="461"/>
        <v>0</v>
      </c>
    </row>
    <row r="5237" spans="1:6" ht="15.75" thickBot="1" x14ac:dyDescent="0.3">
      <c r="A5237" s="124" t="s">
        <v>21</v>
      </c>
      <c r="B5237" s="129">
        <v>44111</v>
      </c>
      <c r="C5237" s="4">
        <v>207</v>
      </c>
      <c r="D5237" s="26">
        <f t="shared" si="462"/>
        <v>9693</v>
      </c>
      <c r="E5237" s="4">
        <v>5</v>
      </c>
      <c r="F5237" s="114">
        <f t="shared" si="461"/>
        <v>313</v>
      </c>
    </row>
    <row r="5238" spans="1:6" ht="15.75" thickBot="1" x14ac:dyDescent="0.3">
      <c r="A5238" s="124" t="s">
        <v>36</v>
      </c>
      <c r="B5238" s="129">
        <v>44111</v>
      </c>
      <c r="C5238" s="4">
        <v>381</v>
      </c>
      <c r="D5238" s="26">
        <f t="shared" si="462"/>
        <v>5624</v>
      </c>
      <c r="E5238" s="4">
        <v>5</v>
      </c>
      <c r="F5238" s="114">
        <f t="shared" si="461"/>
        <v>74</v>
      </c>
    </row>
    <row r="5239" spans="1:6" ht="15.75" thickBot="1" x14ac:dyDescent="0.3">
      <c r="A5239" s="124" t="s">
        <v>27</v>
      </c>
      <c r="B5239" s="129">
        <v>44111</v>
      </c>
      <c r="C5239" s="4">
        <v>1749</v>
      </c>
      <c r="D5239" s="26">
        <f t="shared" si="462"/>
        <v>44942</v>
      </c>
      <c r="E5239" s="4">
        <v>10</v>
      </c>
      <c r="F5239" s="114">
        <f t="shared" si="461"/>
        <v>524</v>
      </c>
    </row>
    <row r="5240" spans="1:6" ht="15.75" thickBot="1" x14ac:dyDescent="0.3">
      <c r="A5240" s="124" t="s">
        <v>37</v>
      </c>
      <c r="B5240" s="129">
        <v>44111</v>
      </c>
      <c r="C5240" s="4">
        <v>5</v>
      </c>
      <c r="D5240" s="26">
        <f t="shared" si="462"/>
        <v>1361</v>
      </c>
      <c r="F5240" s="114">
        <f t="shared" si="461"/>
        <v>31</v>
      </c>
    </row>
    <row r="5241" spans="1:6" ht="15.75" thickBot="1" x14ac:dyDescent="0.3">
      <c r="A5241" s="124" t="s">
        <v>38</v>
      </c>
      <c r="B5241" s="129">
        <v>44111</v>
      </c>
      <c r="C5241" s="4">
        <v>170</v>
      </c>
      <c r="D5241" s="26">
        <f t="shared" si="462"/>
        <v>8619</v>
      </c>
      <c r="E5241" s="4">
        <v>7</v>
      </c>
      <c r="F5241" s="114">
        <f t="shared" si="461"/>
        <v>160</v>
      </c>
    </row>
    <row r="5242" spans="1:6" ht="15.75" thickBot="1" x14ac:dyDescent="0.3">
      <c r="A5242" s="124" t="s">
        <v>48</v>
      </c>
      <c r="B5242" s="129">
        <v>44111</v>
      </c>
      <c r="C5242" s="4">
        <v>-1</v>
      </c>
      <c r="D5242" s="26">
        <f t="shared" si="462"/>
        <v>105</v>
      </c>
      <c r="F5242" s="114">
        <f t="shared" si="461"/>
        <v>1</v>
      </c>
    </row>
    <row r="5243" spans="1:6" ht="15.75" thickBot="1" x14ac:dyDescent="0.3">
      <c r="A5243" s="124" t="s">
        <v>39</v>
      </c>
      <c r="B5243" s="129">
        <v>44111</v>
      </c>
      <c r="C5243" s="4">
        <v>65</v>
      </c>
      <c r="D5243" s="26">
        <f t="shared" si="462"/>
        <v>16355</v>
      </c>
      <c r="F5243" s="114">
        <f t="shared" si="461"/>
        <v>608</v>
      </c>
    </row>
    <row r="5244" spans="1:6" ht="15.75" thickBot="1" x14ac:dyDescent="0.3">
      <c r="A5244" s="124" t="s">
        <v>40</v>
      </c>
      <c r="B5244" s="129">
        <v>44111</v>
      </c>
      <c r="C5244" s="4">
        <v>33</v>
      </c>
      <c r="D5244" s="26">
        <f t="shared" si="462"/>
        <v>930</v>
      </c>
      <c r="F5244" s="114">
        <f t="shared" ref="F5244:F5255" si="463">E5244+F5220</f>
        <v>11</v>
      </c>
    </row>
    <row r="5245" spans="1:6" ht="15.75" thickBot="1" x14ac:dyDescent="0.3">
      <c r="A5245" s="124" t="s">
        <v>28</v>
      </c>
      <c r="B5245" s="129">
        <v>44111</v>
      </c>
      <c r="C5245" s="4">
        <v>119</v>
      </c>
      <c r="D5245" s="26">
        <f t="shared" si="462"/>
        <v>5430</v>
      </c>
      <c r="E5245" s="4">
        <v>25</v>
      </c>
      <c r="F5245" s="114">
        <f t="shared" si="463"/>
        <v>130</v>
      </c>
    </row>
    <row r="5246" spans="1:6" ht="15.75" thickBot="1" x14ac:dyDescent="0.3">
      <c r="A5246" s="124" t="s">
        <v>24</v>
      </c>
      <c r="B5246" s="129">
        <v>44111</v>
      </c>
      <c r="C5246" s="4">
        <v>771</v>
      </c>
      <c r="D5246" s="26">
        <f t="shared" si="462"/>
        <v>29336</v>
      </c>
      <c r="E5246" s="4">
        <v>36</v>
      </c>
      <c r="F5246" s="114">
        <f t="shared" si="463"/>
        <v>398</v>
      </c>
    </row>
    <row r="5247" spans="1:6" ht="15.75" thickBot="1" x14ac:dyDescent="0.3">
      <c r="A5247" s="124" t="s">
        <v>30</v>
      </c>
      <c r="B5247" s="129">
        <v>44111</v>
      </c>
      <c r="C5247" s="4">
        <v>7</v>
      </c>
      <c r="D5247" s="26">
        <f t="shared" si="462"/>
        <v>125</v>
      </c>
      <c r="F5247" s="114">
        <f t="shared" si="463"/>
        <v>4</v>
      </c>
    </row>
    <row r="5248" spans="1:6" ht="15.75" thickBot="1" x14ac:dyDescent="0.3">
      <c r="A5248" s="124" t="s">
        <v>26</v>
      </c>
      <c r="B5248" s="129">
        <v>44111</v>
      </c>
      <c r="C5248" s="4">
        <v>1204</v>
      </c>
      <c r="D5248" s="26">
        <f>C5248+D5224</f>
        <v>10690</v>
      </c>
      <c r="E5248" s="4">
        <v>1</v>
      </c>
      <c r="F5248" s="114">
        <f t="shared" si="463"/>
        <v>124</v>
      </c>
    </row>
    <row r="5249" spans="1:6" ht="15.75" thickBot="1" x14ac:dyDescent="0.3">
      <c r="A5249" s="124" t="s">
        <v>25</v>
      </c>
      <c r="B5249" s="129">
        <v>44111</v>
      </c>
      <c r="C5249" s="4">
        <v>339</v>
      </c>
      <c r="D5249" s="26">
        <f>C5249+D5225</f>
        <v>14991</v>
      </c>
      <c r="E5249" s="4">
        <v>6</v>
      </c>
      <c r="F5249" s="114">
        <f t="shared" si="463"/>
        <v>337</v>
      </c>
    </row>
    <row r="5250" spans="1:6" ht="15.75" thickBot="1" x14ac:dyDescent="0.3">
      <c r="A5250" s="124" t="s">
        <v>41</v>
      </c>
      <c r="B5250" s="129">
        <v>44111</v>
      </c>
      <c r="C5250" s="4">
        <v>289</v>
      </c>
      <c r="D5250" s="26">
        <f>C5250+D5226</f>
        <v>14251</v>
      </c>
      <c r="E5250" s="4">
        <v>18</v>
      </c>
      <c r="F5250" s="114">
        <f>E5250+F5226</f>
        <v>453</v>
      </c>
    </row>
    <row r="5251" spans="1:6" ht="15.75" thickBot="1" x14ac:dyDescent="0.3">
      <c r="A5251" s="124" t="s">
        <v>42</v>
      </c>
      <c r="B5251" s="129">
        <v>44111</v>
      </c>
      <c r="C5251" s="4">
        <v>6</v>
      </c>
      <c r="D5251" s="26">
        <f t="shared" ref="D5251:D5257" si="464">C5251+D5227</f>
        <v>993</v>
      </c>
      <c r="F5251" s="114">
        <f>E5251+F5227</f>
        <v>42</v>
      </c>
    </row>
    <row r="5252" spans="1:6" ht="15.75" thickBot="1" x14ac:dyDescent="0.3">
      <c r="A5252" s="124" t="s">
        <v>43</v>
      </c>
      <c r="B5252" s="129">
        <v>44111</v>
      </c>
      <c r="C5252" s="4">
        <v>125</v>
      </c>
      <c r="D5252" s="26">
        <f t="shared" si="464"/>
        <v>1990</v>
      </c>
      <c r="F5252" s="114">
        <f t="shared" si="463"/>
        <v>31</v>
      </c>
    </row>
    <row r="5253" spans="1:6" ht="15.75" thickBot="1" x14ac:dyDescent="0.3">
      <c r="A5253" s="124" t="s">
        <v>44</v>
      </c>
      <c r="B5253" s="129">
        <v>44111</v>
      </c>
      <c r="C5253" s="4">
        <v>162</v>
      </c>
      <c r="D5253" s="26">
        <f t="shared" si="464"/>
        <v>5780</v>
      </c>
      <c r="E5253" s="4">
        <v>2</v>
      </c>
      <c r="F5253" s="114">
        <f>E5253+F5229</f>
        <v>74</v>
      </c>
    </row>
    <row r="5254" spans="1:6" ht="15.75" thickBot="1" x14ac:dyDescent="0.3">
      <c r="A5254" s="124" t="s">
        <v>29</v>
      </c>
      <c r="B5254" s="129">
        <v>44111</v>
      </c>
      <c r="C5254" s="4">
        <v>2137</v>
      </c>
      <c r="D5254" s="26">
        <f t="shared" si="464"/>
        <v>55032</v>
      </c>
      <c r="E5254" s="4">
        <v>17</v>
      </c>
      <c r="F5254" s="114">
        <f>E5254+F5230</f>
        <v>589</v>
      </c>
    </row>
    <row r="5255" spans="1:6" ht="15.75" thickBot="1" x14ac:dyDescent="0.3">
      <c r="A5255" s="124" t="s">
        <v>45</v>
      </c>
      <c r="B5255" s="129">
        <v>44111</v>
      </c>
      <c r="C5255" s="4">
        <v>60</v>
      </c>
      <c r="D5255" s="26">
        <f t="shared" si="464"/>
        <v>4228</v>
      </c>
      <c r="E5255" s="4">
        <v>5</v>
      </c>
      <c r="F5255" s="114">
        <f t="shared" si="463"/>
        <v>78</v>
      </c>
    </row>
    <row r="5256" spans="1:6" ht="15.75" thickBot="1" x14ac:dyDescent="0.3">
      <c r="A5256" s="124" t="s">
        <v>46</v>
      </c>
      <c r="B5256" s="129">
        <v>44111</v>
      </c>
      <c r="C5256" s="4">
        <v>216</v>
      </c>
      <c r="D5256" s="26">
        <f t="shared" si="464"/>
        <v>5636</v>
      </c>
      <c r="E5256" s="4">
        <v>6</v>
      </c>
      <c r="F5256" s="114">
        <f t="shared" ref="F5256:F5267" si="465">E5256+F5232</f>
        <v>81</v>
      </c>
    </row>
    <row r="5257" spans="1:6" ht="15.75" thickBot="1" x14ac:dyDescent="0.3">
      <c r="A5257" s="125" t="s">
        <v>47</v>
      </c>
      <c r="B5257" s="129">
        <v>44111</v>
      </c>
      <c r="C5257" s="4">
        <v>2217</v>
      </c>
      <c r="D5257" s="117">
        <f t="shared" si="464"/>
        <v>21377</v>
      </c>
      <c r="E5257" s="4">
        <v>8</v>
      </c>
      <c r="F5257" s="115">
        <f t="shared" si="465"/>
        <v>176</v>
      </c>
    </row>
    <row r="5258" spans="1:6" ht="15.75" thickBot="1" x14ac:dyDescent="0.3">
      <c r="A5258" s="53" t="s">
        <v>22</v>
      </c>
      <c r="B5258" s="129">
        <v>44112</v>
      </c>
      <c r="C5258" s="4">
        <v>5184</v>
      </c>
      <c r="D5258" s="116">
        <f>C5258+D5234</f>
        <v>456470</v>
      </c>
      <c r="E5258" s="4">
        <v>186</v>
      </c>
      <c r="F5258" s="113">
        <f t="shared" si="465"/>
        <v>14252</v>
      </c>
    </row>
    <row r="5259" spans="1:6" ht="15.75" thickBot="1" x14ac:dyDescent="0.3">
      <c r="A5259" s="124" t="s">
        <v>20</v>
      </c>
      <c r="B5259" s="129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4">
        <f t="shared" si="465"/>
        <v>3771</v>
      </c>
    </row>
    <row r="5260" spans="1:6" ht="15.75" thickBot="1" x14ac:dyDescent="0.3">
      <c r="A5260" s="124" t="s">
        <v>35</v>
      </c>
      <c r="B5260" s="129">
        <v>44112</v>
      </c>
      <c r="C5260" s="4">
        <v>18</v>
      </c>
      <c r="D5260" s="26">
        <f t="shared" si="466"/>
        <v>353</v>
      </c>
      <c r="F5260" s="114">
        <f t="shared" si="465"/>
        <v>0</v>
      </c>
    </row>
    <row r="5261" spans="1:6" ht="15.75" thickBot="1" x14ac:dyDescent="0.3">
      <c r="A5261" s="124" t="s">
        <v>21</v>
      </c>
      <c r="B5261" s="129">
        <v>44112</v>
      </c>
      <c r="C5261" s="4">
        <v>156</v>
      </c>
      <c r="D5261" s="26">
        <f t="shared" si="466"/>
        <v>9849</v>
      </c>
      <c r="E5261" s="4">
        <v>4</v>
      </c>
      <c r="F5261" s="114">
        <f t="shared" si="465"/>
        <v>317</v>
      </c>
    </row>
    <row r="5262" spans="1:6" ht="15.75" thickBot="1" x14ac:dyDescent="0.3">
      <c r="A5262" s="124" t="s">
        <v>36</v>
      </c>
      <c r="B5262" s="129">
        <v>44112</v>
      </c>
      <c r="C5262" s="4">
        <v>312</v>
      </c>
      <c r="D5262" s="26">
        <f t="shared" si="466"/>
        <v>5936</v>
      </c>
      <c r="E5262" s="4">
        <v>3</v>
      </c>
      <c r="F5262" s="114">
        <f t="shared" si="465"/>
        <v>77</v>
      </c>
    </row>
    <row r="5263" spans="1:6" ht="15.75" thickBot="1" x14ac:dyDescent="0.3">
      <c r="A5263" s="124" t="s">
        <v>27</v>
      </c>
      <c r="B5263" s="129">
        <v>44112</v>
      </c>
      <c r="C5263" s="4">
        <v>2090</v>
      </c>
      <c r="D5263" s="26">
        <f t="shared" si="466"/>
        <v>47032</v>
      </c>
      <c r="E5263" s="4">
        <v>18</v>
      </c>
      <c r="F5263" s="114">
        <f t="shared" si="465"/>
        <v>542</v>
      </c>
    </row>
    <row r="5264" spans="1:6" ht="15.75" thickBot="1" x14ac:dyDescent="0.3">
      <c r="A5264" s="124" t="s">
        <v>37</v>
      </c>
      <c r="B5264" s="129">
        <v>44112</v>
      </c>
      <c r="C5264" s="4">
        <v>51</v>
      </c>
      <c r="D5264" s="26">
        <f t="shared" si="466"/>
        <v>1412</v>
      </c>
      <c r="F5264" s="114">
        <f t="shared" si="465"/>
        <v>31</v>
      </c>
    </row>
    <row r="5265" spans="1:6" ht="15.75" thickBot="1" x14ac:dyDescent="0.3">
      <c r="A5265" s="124" t="s">
        <v>38</v>
      </c>
      <c r="B5265" s="129">
        <v>44112</v>
      </c>
      <c r="C5265" s="4">
        <v>220</v>
      </c>
      <c r="D5265" s="26">
        <f t="shared" si="466"/>
        <v>8839</v>
      </c>
      <c r="E5265" s="4">
        <v>6</v>
      </c>
      <c r="F5265" s="114">
        <f t="shared" si="465"/>
        <v>166</v>
      </c>
    </row>
    <row r="5266" spans="1:6" ht="15.75" thickBot="1" x14ac:dyDescent="0.3">
      <c r="A5266" s="124" t="s">
        <v>48</v>
      </c>
      <c r="B5266" s="129">
        <v>44112</v>
      </c>
      <c r="C5266" s="4">
        <v>5</v>
      </c>
      <c r="D5266" s="26">
        <f t="shared" si="466"/>
        <v>110</v>
      </c>
      <c r="F5266" s="114">
        <f t="shared" si="465"/>
        <v>1</v>
      </c>
    </row>
    <row r="5267" spans="1:6" ht="15.75" thickBot="1" x14ac:dyDescent="0.3">
      <c r="A5267" s="124" t="s">
        <v>39</v>
      </c>
      <c r="B5267" s="129">
        <v>44112</v>
      </c>
      <c r="C5267" s="4">
        <v>119</v>
      </c>
      <c r="D5267" s="26">
        <f t="shared" si="466"/>
        <v>16474</v>
      </c>
      <c r="E5267" s="4">
        <v>19</v>
      </c>
      <c r="F5267" s="114">
        <f t="shared" si="465"/>
        <v>627</v>
      </c>
    </row>
    <row r="5268" spans="1:6" ht="15.75" thickBot="1" x14ac:dyDescent="0.3">
      <c r="A5268" s="124" t="s">
        <v>40</v>
      </c>
      <c r="B5268" s="129">
        <v>44112</v>
      </c>
      <c r="C5268" s="4">
        <v>24</v>
      </c>
      <c r="D5268" s="26">
        <f t="shared" si="466"/>
        <v>954</v>
      </c>
      <c r="E5268" s="4">
        <v>1</v>
      </c>
      <c r="F5268" s="114">
        <f t="shared" ref="F5268:F5279" si="467">E5268+F5244</f>
        <v>12</v>
      </c>
    </row>
    <row r="5269" spans="1:6" ht="15.75" thickBot="1" x14ac:dyDescent="0.3">
      <c r="A5269" s="124" t="s">
        <v>28</v>
      </c>
      <c r="B5269" s="129">
        <v>44112</v>
      </c>
      <c r="C5269" s="4">
        <v>117</v>
      </c>
      <c r="D5269" s="26">
        <f t="shared" si="466"/>
        <v>5547</v>
      </c>
      <c r="E5269" s="4">
        <v>30</v>
      </c>
      <c r="F5269" s="114">
        <f t="shared" si="467"/>
        <v>160</v>
      </c>
    </row>
    <row r="5270" spans="1:6" ht="15.75" thickBot="1" x14ac:dyDescent="0.3">
      <c r="A5270" s="124" t="s">
        <v>24</v>
      </c>
      <c r="B5270" s="129">
        <v>44112</v>
      </c>
      <c r="C5270" s="4">
        <v>697</v>
      </c>
      <c r="D5270" s="26">
        <f t="shared" si="466"/>
        <v>30033</v>
      </c>
      <c r="E5270" s="4">
        <v>10</v>
      </c>
      <c r="F5270" s="114">
        <f t="shared" si="467"/>
        <v>408</v>
      </c>
    </row>
    <row r="5271" spans="1:6" ht="15.75" thickBot="1" x14ac:dyDescent="0.3">
      <c r="A5271" s="124" t="s">
        <v>30</v>
      </c>
      <c r="B5271" s="129">
        <v>44112</v>
      </c>
      <c r="C5271" s="4">
        <v>15</v>
      </c>
      <c r="D5271" s="26">
        <f t="shared" si="466"/>
        <v>140</v>
      </c>
      <c r="E5271" s="4">
        <v>0</v>
      </c>
      <c r="F5271" s="114">
        <f t="shared" si="467"/>
        <v>4</v>
      </c>
    </row>
    <row r="5272" spans="1:6" ht="15.75" thickBot="1" x14ac:dyDescent="0.3">
      <c r="A5272" s="124" t="s">
        <v>26</v>
      </c>
      <c r="B5272" s="129">
        <v>44112</v>
      </c>
      <c r="C5272" s="4">
        <v>409</v>
      </c>
      <c r="D5272" s="26">
        <f>C5272+D5248</f>
        <v>11099</v>
      </c>
      <c r="E5272" s="4">
        <v>1</v>
      </c>
      <c r="F5272" s="114">
        <f t="shared" si="467"/>
        <v>125</v>
      </c>
    </row>
    <row r="5273" spans="1:6" ht="15.75" thickBot="1" x14ac:dyDescent="0.3">
      <c r="A5273" s="124" t="s">
        <v>25</v>
      </c>
      <c r="B5273" s="129">
        <v>44112</v>
      </c>
      <c r="C5273" s="4">
        <v>356</v>
      </c>
      <c r="D5273" s="26">
        <f>C5273+D5249</f>
        <v>15347</v>
      </c>
      <c r="E5273" s="4">
        <v>7</v>
      </c>
      <c r="F5273" s="114">
        <f t="shared" si="467"/>
        <v>344</v>
      </c>
    </row>
    <row r="5274" spans="1:6" ht="15.75" thickBot="1" x14ac:dyDescent="0.3">
      <c r="A5274" s="124" t="s">
        <v>41</v>
      </c>
      <c r="B5274" s="129">
        <v>44112</v>
      </c>
      <c r="C5274" s="4">
        <v>265</v>
      </c>
      <c r="D5274" s="26">
        <f>C5274+D5250</f>
        <v>14516</v>
      </c>
      <c r="E5274" s="4">
        <v>11</v>
      </c>
      <c r="F5274" s="114">
        <f>E5274+F5250</f>
        <v>464</v>
      </c>
    </row>
    <row r="5275" spans="1:6" ht="15.75" thickBot="1" x14ac:dyDescent="0.3">
      <c r="A5275" s="124" t="s">
        <v>42</v>
      </c>
      <c r="B5275" s="129">
        <v>44112</v>
      </c>
      <c r="C5275" s="4">
        <v>112</v>
      </c>
      <c r="D5275" s="26">
        <f t="shared" ref="D5275:D5281" si="468">C5275+D5251</f>
        <v>1105</v>
      </c>
      <c r="F5275" s="114">
        <f>E5275+F5251</f>
        <v>42</v>
      </c>
    </row>
    <row r="5276" spans="1:6" ht="15.75" thickBot="1" x14ac:dyDescent="0.3">
      <c r="A5276" s="124" t="s">
        <v>43</v>
      </c>
      <c r="B5276" s="129">
        <v>44112</v>
      </c>
      <c r="C5276" s="4">
        <v>112</v>
      </c>
      <c r="D5276" s="26">
        <f t="shared" si="468"/>
        <v>2102</v>
      </c>
      <c r="E5276" s="4">
        <v>2</v>
      </c>
      <c r="F5276" s="114">
        <f t="shared" si="467"/>
        <v>33</v>
      </c>
    </row>
    <row r="5277" spans="1:6" ht="15.75" thickBot="1" x14ac:dyDescent="0.3">
      <c r="A5277" s="124" t="s">
        <v>44</v>
      </c>
      <c r="B5277" s="129">
        <v>44112</v>
      </c>
      <c r="C5277" s="4">
        <v>89</v>
      </c>
      <c r="D5277" s="26">
        <f t="shared" si="468"/>
        <v>5869</v>
      </c>
      <c r="E5277" s="4">
        <v>2</v>
      </c>
      <c r="F5277" s="114">
        <f>E5277+F5253</f>
        <v>76</v>
      </c>
    </row>
    <row r="5278" spans="1:6" ht="15.75" thickBot="1" x14ac:dyDescent="0.3">
      <c r="A5278" s="124" t="s">
        <v>29</v>
      </c>
      <c r="B5278" s="129">
        <v>44112</v>
      </c>
      <c r="C5278" s="4">
        <v>2099</v>
      </c>
      <c r="D5278" s="26">
        <f t="shared" si="468"/>
        <v>57131</v>
      </c>
      <c r="E5278" s="4">
        <v>31</v>
      </c>
      <c r="F5278" s="114">
        <f>E5278+F5254</f>
        <v>620</v>
      </c>
    </row>
    <row r="5279" spans="1:6" ht="15.75" thickBot="1" x14ac:dyDescent="0.3">
      <c r="A5279" s="124" t="s">
        <v>45</v>
      </c>
      <c r="B5279" s="129">
        <v>44112</v>
      </c>
      <c r="C5279" s="4">
        <v>40</v>
      </c>
      <c r="D5279" s="26">
        <f t="shared" si="468"/>
        <v>4268</v>
      </c>
      <c r="E5279" s="4">
        <v>1</v>
      </c>
      <c r="F5279" s="114">
        <f t="shared" si="467"/>
        <v>79</v>
      </c>
    </row>
    <row r="5280" spans="1:6" ht="15.75" thickBot="1" x14ac:dyDescent="0.3">
      <c r="A5280" s="124" t="s">
        <v>46</v>
      </c>
      <c r="B5280" s="129">
        <v>44112</v>
      </c>
      <c r="C5280" s="4">
        <v>168</v>
      </c>
      <c r="D5280" s="26">
        <f t="shared" si="468"/>
        <v>5804</v>
      </c>
      <c r="E5280" s="4">
        <v>1</v>
      </c>
      <c r="F5280" s="114">
        <f t="shared" ref="F5280:F5291" si="469">E5280+F5256</f>
        <v>82</v>
      </c>
    </row>
    <row r="5281" spans="1:6" ht="15.75" thickBot="1" x14ac:dyDescent="0.3">
      <c r="A5281" s="125" t="s">
        <v>47</v>
      </c>
      <c r="B5281" s="129">
        <v>44112</v>
      </c>
      <c r="C5281" s="4">
        <v>1859</v>
      </c>
      <c r="D5281" s="117">
        <f t="shared" si="468"/>
        <v>23236</v>
      </c>
      <c r="E5281" s="4">
        <v>84</v>
      </c>
      <c r="F5281" s="115">
        <f t="shared" si="469"/>
        <v>260</v>
      </c>
    </row>
    <row r="5282" spans="1:6" ht="15.75" thickBot="1" x14ac:dyDescent="0.3">
      <c r="A5282" s="53" t="s">
        <v>22</v>
      </c>
      <c r="B5282" s="129">
        <v>44113</v>
      </c>
      <c r="C5282" s="4">
        <v>5346</v>
      </c>
      <c r="D5282" s="116">
        <f>C5282+D5258</f>
        <v>461816</v>
      </c>
      <c r="E5282" s="4">
        <f>134+105</f>
        <v>239</v>
      </c>
      <c r="F5282" s="113">
        <f t="shared" si="469"/>
        <v>14491</v>
      </c>
    </row>
    <row r="5283" spans="1:6" ht="15.75" thickBot="1" x14ac:dyDescent="0.3">
      <c r="A5283" s="124" t="s">
        <v>20</v>
      </c>
      <c r="B5283" s="129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4">
        <f t="shared" si="469"/>
        <v>3809</v>
      </c>
    </row>
    <row r="5284" spans="1:6" ht="15.75" thickBot="1" x14ac:dyDescent="0.3">
      <c r="A5284" s="124" t="s">
        <v>35</v>
      </c>
      <c r="B5284" s="129">
        <v>44113</v>
      </c>
      <c r="C5284" s="4">
        <v>7</v>
      </c>
      <c r="D5284" s="26">
        <f t="shared" si="470"/>
        <v>360</v>
      </c>
      <c r="F5284" s="114">
        <f t="shared" si="469"/>
        <v>0</v>
      </c>
    </row>
    <row r="5285" spans="1:6" ht="15.75" thickBot="1" x14ac:dyDescent="0.3">
      <c r="A5285" s="124" t="s">
        <v>21</v>
      </c>
      <c r="B5285" s="129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4">
        <f t="shared" si="469"/>
        <v>329</v>
      </c>
    </row>
    <row r="5286" spans="1:6" ht="15.75" thickBot="1" x14ac:dyDescent="0.3">
      <c r="A5286" s="124" t="s">
        <v>36</v>
      </c>
      <c r="B5286" s="129">
        <v>44113</v>
      </c>
      <c r="C5286" s="4">
        <v>205</v>
      </c>
      <c r="D5286" s="26">
        <f t="shared" si="470"/>
        <v>6141</v>
      </c>
      <c r="E5286" s="4">
        <f>6</f>
        <v>6</v>
      </c>
      <c r="F5286" s="114">
        <f t="shared" si="469"/>
        <v>83</v>
      </c>
    </row>
    <row r="5287" spans="1:6" ht="15.75" thickBot="1" x14ac:dyDescent="0.3">
      <c r="A5287" s="124" t="s">
        <v>27</v>
      </c>
      <c r="B5287" s="129">
        <v>44113</v>
      </c>
      <c r="C5287" s="4">
        <v>1643</v>
      </c>
      <c r="D5287" s="26">
        <f t="shared" si="470"/>
        <v>48675</v>
      </c>
      <c r="E5287" s="4">
        <v>27</v>
      </c>
      <c r="F5287" s="114">
        <f t="shared" si="469"/>
        <v>569</v>
      </c>
    </row>
    <row r="5288" spans="1:6" ht="15.75" thickBot="1" x14ac:dyDescent="0.3">
      <c r="A5288" s="124" t="s">
        <v>37</v>
      </c>
      <c r="B5288" s="129">
        <v>44113</v>
      </c>
      <c r="C5288" s="4">
        <v>93</v>
      </c>
      <c r="D5288" s="26">
        <f t="shared" si="470"/>
        <v>1505</v>
      </c>
      <c r="F5288" s="114">
        <f t="shared" si="469"/>
        <v>31</v>
      </c>
    </row>
    <row r="5289" spans="1:6" ht="15.75" thickBot="1" x14ac:dyDescent="0.3">
      <c r="A5289" s="124" t="s">
        <v>38</v>
      </c>
      <c r="B5289" s="129">
        <v>44113</v>
      </c>
      <c r="C5289" s="4">
        <v>206</v>
      </c>
      <c r="D5289" s="26">
        <f t="shared" si="470"/>
        <v>9045</v>
      </c>
      <c r="E5289" s="4">
        <f>4</f>
        <v>4</v>
      </c>
      <c r="F5289" s="114">
        <f t="shared" si="469"/>
        <v>170</v>
      </c>
    </row>
    <row r="5290" spans="1:6" ht="15.75" thickBot="1" x14ac:dyDescent="0.3">
      <c r="A5290" s="124" t="s">
        <v>48</v>
      </c>
      <c r="B5290" s="129">
        <v>44113</v>
      </c>
      <c r="C5290" s="4">
        <v>10</v>
      </c>
      <c r="D5290" s="26">
        <f t="shared" si="470"/>
        <v>120</v>
      </c>
      <c r="F5290" s="114">
        <f t="shared" si="469"/>
        <v>1</v>
      </c>
    </row>
    <row r="5291" spans="1:6" ht="15.75" thickBot="1" x14ac:dyDescent="0.3">
      <c r="A5291" s="124" t="s">
        <v>39</v>
      </c>
      <c r="B5291" s="129">
        <v>44113</v>
      </c>
      <c r="C5291" s="4">
        <v>70</v>
      </c>
      <c r="D5291" s="26">
        <f t="shared" si="470"/>
        <v>16544</v>
      </c>
      <c r="F5291" s="114">
        <f t="shared" si="469"/>
        <v>627</v>
      </c>
    </row>
    <row r="5292" spans="1:6" ht="15.75" thickBot="1" x14ac:dyDescent="0.3">
      <c r="A5292" s="124" t="s">
        <v>40</v>
      </c>
      <c r="B5292" s="129">
        <v>44113</v>
      </c>
      <c r="C5292" s="4">
        <v>42</v>
      </c>
      <c r="D5292" s="26">
        <f t="shared" si="470"/>
        <v>996</v>
      </c>
      <c r="F5292" s="114">
        <f t="shared" ref="F5292:F5303" si="471">E5292+F5268</f>
        <v>12</v>
      </c>
    </row>
    <row r="5293" spans="1:6" ht="15.75" thickBot="1" x14ac:dyDescent="0.3">
      <c r="A5293" s="124" t="s">
        <v>28</v>
      </c>
      <c r="B5293" s="129">
        <v>44113</v>
      </c>
      <c r="C5293" s="4">
        <v>83</v>
      </c>
      <c r="D5293" s="26">
        <f t="shared" si="470"/>
        <v>5630</v>
      </c>
      <c r="E5293" s="4">
        <f>7+4</f>
        <v>11</v>
      </c>
      <c r="F5293" s="114">
        <f t="shared" si="471"/>
        <v>171</v>
      </c>
    </row>
    <row r="5294" spans="1:6" ht="15.75" thickBot="1" x14ac:dyDescent="0.3">
      <c r="A5294" s="124" t="s">
        <v>24</v>
      </c>
      <c r="B5294" s="129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4">
        <f t="shared" si="471"/>
        <v>426</v>
      </c>
    </row>
    <row r="5295" spans="1:6" ht="15.75" thickBot="1" x14ac:dyDescent="0.3">
      <c r="A5295" s="124" t="s">
        <v>30</v>
      </c>
      <c r="B5295" s="129">
        <v>44113</v>
      </c>
      <c r="C5295" s="4">
        <v>4</v>
      </c>
      <c r="D5295" s="26">
        <f t="shared" si="470"/>
        <v>144</v>
      </c>
      <c r="F5295" s="114">
        <f t="shared" si="471"/>
        <v>4</v>
      </c>
    </row>
    <row r="5296" spans="1:6" ht="15.75" thickBot="1" x14ac:dyDescent="0.3">
      <c r="A5296" s="124" t="s">
        <v>26</v>
      </c>
      <c r="B5296" s="129">
        <v>44113</v>
      </c>
      <c r="C5296" s="4">
        <v>287</v>
      </c>
      <c r="D5296" s="26">
        <f>C5296+D5272</f>
        <v>11386</v>
      </c>
      <c r="E5296" s="4">
        <f>25+17</f>
        <v>42</v>
      </c>
      <c r="F5296" s="114">
        <f t="shared" si="471"/>
        <v>167</v>
      </c>
    </row>
    <row r="5297" spans="1:6" ht="15.75" thickBot="1" x14ac:dyDescent="0.3">
      <c r="A5297" s="124" t="s">
        <v>25</v>
      </c>
      <c r="B5297" s="129">
        <v>44113</v>
      </c>
      <c r="C5297" s="4">
        <v>462</v>
      </c>
      <c r="D5297" s="26">
        <f>C5297+D5273</f>
        <v>15809</v>
      </c>
      <c r="E5297" s="4">
        <f>5+3</f>
        <v>8</v>
      </c>
      <c r="F5297" s="114">
        <f t="shared" si="471"/>
        <v>352</v>
      </c>
    </row>
    <row r="5298" spans="1:6" ht="15.75" thickBot="1" x14ac:dyDescent="0.3">
      <c r="A5298" s="124" t="s">
        <v>41</v>
      </c>
      <c r="B5298" s="129">
        <v>44113</v>
      </c>
      <c r="C5298" s="4">
        <v>267</v>
      </c>
      <c r="D5298" s="26">
        <f>C5298+D5274</f>
        <v>14783</v>
      </c>
      <c r="E5298" s="4">
        <f>8+6</f>
        <v>14</v>
      </c>
      <c r="F5298" s="114">
        <f>E5298+F5274</f>
        <v>478</v>
      </c>
    </row>
    <row r="5299" spans="1:6" ht="15.75" thickBot="1" x14ac:dyDescent="0.3">
      <c r="A5299" s="124" t="s">
        <v>42</v>
      </c>
      <c r="B5299" s="129">
        <v>44113</v>
      </c>
      <c r="C5299" s="4">
        <v>40</v>
      </c>
      <c r="D5299" s="26">
        <f t="shared" ref="D5299:D5305" si="472">C5299+D5275</f>
        <v>1145</v>
      </c>
      <c r="F5299" s="114">
        <f>E5299+F5275</f>
        <v>42</v>
      </c>
    </row>
    <row r="5300" spans="1:6" ht="15.75" thickBot="1" x14ac:dyDescent="0.3">
      <c r="A5300" s="124" t="s">
        <v>43</v>
      </c>
      <c r="B5300" s="129">
        <v>44113</v>
      </c>
      <c r="C5300" s="4">
        <v>86</v>
      </c>
      <c r="D5300" s="26">
        <f t="shared" si="472"/>
        <v>2188</v>
      </c>
      <c r="F5300" s="114">
        <f t="shared" si="471"/>
        <v>33</v>
      </c>
    </row>
    <row r="5301" spans="1:6" ht="15.75" thickBot="1" x14ac:dyDescent="0.3">
      <c r="A5301" s="124" t="s">
        <v>44</v>
      </c>
      <c r="B5301" s="129">
        <v>44113</v>
      </c>
      <c r="C5301" s="4">
        <v>172</v>
      </c>
      <c r="D5301" s="26">
        <f t="shared" si="472"/>
        <v>6041</v>
      </c>
      <c r="E5301" s="4">
        <f>1+3</f>
        <v>4</v>
      </c>
      <c r="F5301" s="114">
        <f>E5301+F5277</f>
        <v>80</v>
      </c>
    </row>
    <row r="5302" spans="1:6" ht="15.75" thickBot="1" x14ac:dyDescent="0.3">
      <c r="A5302" s="124" t="s">
        <v>29</v>
      </c>
      <c r="B5302" s="129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4">
        <f>E5302+F5278</f>
        <v>641</v>
      </c>
    </row>
    <row r="5303" spans="1:6" ht="15.75" thickBot="1" x14ac:dyDescent="0.3">
      <c r="A5303" s="124" t="s">
        <v>45</v>
      </c>
      <c r="B5303" s="129">
        <v>44113</v>
      </c>
      <c r="C5303" s="4">
        <v>15</v>
      </c>
      <c r="D5303" s="26">
        <f t="shared" si="472"/>
        <v>4283</v>
      </c>
      <c r="E5303" s="4">
        <f>2+1</f>
        <v>3</v>
      </c>
      <c r="F5303" s="114">
        <f t="shared" si="471"/>
        <v>82</v>
      </c>
    </row>
    <row r="5304" spans="1:6" ht="15.75" thickBot="1" x14ac:dyDescent="0.3">
      <c r="A5304" s="124" t="s">
        <v>46</v>
      </c>
      <c r="B5304" s="129">
        <v>44113</v>
      </c>
      <c r="C5304" s="4">
        <v>249</v>
      </c>
      <c r="D5304" s="26">
        <f t="shared" si="472"/>
        <v>6053</v>
      </c>
      <c r="E5304" s="4">
        <f>2</f>
        <v>2</v>
      </c>
      <c r="F5304" s="114">
        <f t="shared" ref="F5304:F5315" si="473">E5304+F5280</f>
        <v>84</v>
      </c>
    </row>
    <row r="5305" spans="1:6" ht="15.75" thickBot="1" x14ac:dyDescent="0.3">
      <c r="A5305" s="125" t="s">
        <v>47</v>
      </c>
      <c r="B5305" s="129">
        <v>44113</v>
      </c>
      <c r="C5305" s="4">
        <v>1724</v>
      </c>
      <c r="D5305" s="117">
        <f t="shared" si="472"/>
        <v>24960</v>
      </c>
      <c r="E5305" s="4">
        <f>44+21</f>
        <v>65</v>
      </c>
      <c r="F5305" s="115">
        <f t="shared" si="473"/>
        <v>325</v>
      </c>
    </row>
    <row r="5306" spans="1:6" ht="15.75" thickBot="1" x14ac:dyDescent="0.3">
      <c r="A5306" s="53" t="s">
        <v>22</v>
      </c>
      <c r="B5306" s="129">
        <v>44114</v>
      </c>
      <c r="C5306" s="4">
        <v>4047</v>
      </c>
      <c r="D5306" s="116">
        <f>C5306+D5282</f>
        <v>465863</v>
      </c>
      <c r="E5306" s="4">
        <f>3+99+87</f>
        <v>189</v>
      </c>
      <c r="F5306" s="113">
        <f t="shared" si="473"/>
        <v>14680</v>
      </c>
    </row>
    <row r="5307" spans="1:6" ht="15.75" thickBot="1" x14ac:dyDescent="0.3">
      <c r="A5307" s="124" t="s">
        <v>20</v>
      </c>
      <c r="B5307" s="129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4">
        <f t="shared" si="473"/>
        <v>3882</v>
      </c>
    </row>
    <row r="5308" spans="1:6" ht="15.75" thickBot="1" x14ac:dyDescent="0.3">
      <c r="A5308" s="124" t="s">
        <v>35</v>
      </c>
      <c r="B5308" s="129">
        <v>44114</v>
      </c>
      <c r="C5308" s="4">
        <v>10</v>
      </c>
      <c r="D5308" s="26">
        <f t="shared" si="474"/>
        <v>370</v>
      </c>
      <c r="F5308" s="114">
        <f t="shared" si="473"/>
        <v>0</v>
      </c>
    </row>
    <row r="5309" spans="1:6" ht="15.75" thickBot="1" x14ac:dyDescent="0.3">
      <c r="A5309" s="124" t="s">
        <v>21</v>
      </c>
      <c r="B5309" s="129">
        <v>44114</v>
      </c>
      <c r="C5309" s="4">
        <v>148</v>
      </c>
      <c r="D5309" s="26">
        <f t="shared" si="474"/>
        <v>10174</v>
      </c>
      <c r="E5309" s="4">
        <f>1</f>
        <v>1</v>
      </c>
      <c r="F5309" s="114">
        <f t="shared" si="473"/>
        <v>330</v>
      </c>
    </row>
    <row r="5310" spans="1:6" ht="15.75" thickBot="1" x14ac:dyDescent="0.3">
      <c r="A5310" s="124" t="s">
        <v>36</v>
      </c>
      <c r="B5310" s="129">
        <v>44114</v>
      </c>
      <c r="C5310" s="4">
        <v>482</v>
      </c>
      <c r="D5310" s="26">
        <f t="shared" si="474"/>
        <v>6623</v>
      </c>
      <c r="E5310" s="4">
        <v>0</v>
      </c>
      <c r="F5310" s="114">
        <f t="shared" si="473"/>
        <v>83</v>
      </c>
    </row>
    <row r="5311" spans="1:6" ht="15.75" thickBot="1" x14ac:dyDescent="0.3">
      <c r="A5311" s="124" t="s">
        <v>27</v>
      </c>
      <c r="B5311" s="129">
        <v>44114</v>
      </c>
      <c r="C5311" s="4">
        <v>1606</v>
      </c>
      <c r="D5311" s="26">
        <f t="shared" si="474"/>
        <v>50281</v>
      </c>
      <c r="E5311" s="4">
        <v>27</v>
      </c>
      <c r="F5311" s="114">
        <f t="shared" si="473"/>
        <v>596</v>
      </c>
    </row>
    <row r="5312" spans="1:6" ht="15.75" thickBot="1" x14ac:dyDescent="0.3">
      <c r="A5312" s="124" t="s">
        <v>37</v>
      </c>
      <c r="B5312" s="129">
        <v>44114</v>
      </c>
      <c r="C5312" s="4">
        <v>2</v>
      </c>
      <c r="D5312" s="26">
        <f t="shared" si="474"/>
        <v>1507</v>
      </c>
      <c r="F5312" s="114">
        <f t="shared" si="473"/>
        <v>31</v>
      </c>
    </row>
    <row r="5313" spans="1:6" ht="15.75" thickBot="1" x14ac:dyDescent="0.3">
      <c r="A5313" s="124" t="s">
        <v>38</v>
      </c>
      <c r="B5313" s="129">
        <v>44114</v>
      </c>
      <c r="C5313" s="4">
        <v>188</v>
      </c>
      <c r="D5313" s="26">
        <f t="shared" si="474"/>
        <v>9233</v>
      </c>
      <c r="E5313" s="4">
        <f>1+1</f>
        <v>2</v>
      </c>
      <c r="F5313" s="114">
        <f t="shared" si="473"/>
        <v>172</v>
      </c>
    </row>
    <row r="5314" spans="1:6" ht="15.75" thickBot="1" x14ac:dyDescent="0.3">
      <c r="A5314" s="124" t="s">
        <v>48</v>
      </c>
      <c r="B5314" s="129">
        <v>44114</v>
      </c>
      <c r="C5314" s="4">
        <v>8</v>
      </c>
      <c r="D5314" s="26">
        <f t="shared" si="474"/>
        <v>128</v>
      </c>
      <c r="F5314" s="114">
        <f t="shared" si="473"/>
        <v>1</v>
      </c>
    </row>
    <row r="5315" spans="1:6" ht="15.75" thickBot="1" x14ac:dyDescent="0.3">
      <c r="A5315" s="124" t="s">
        <v>39</v>
      </c>
      <c r="B5315" s="129">
        <v>44114</v>
      </c>
      <c r="C5315" s="4">
        <v>128</v>
      </c>
      <c r="D5315" s="26">
        <f t="shared" si="474"/>
        <v>16672</v>
      </c>
      <c r="F5315" s="114">
        <f t="shared" si="473"/>
        <v>627</v>
      </c>
    </row>
    <row r="5316" spans="1:6" ht="15.75" thickBot="1" x14ac:dyDescent="0.3">
      <c r="A5316" s="124" t="s">
        <v>40</v>
      </c>
      <c r="B5316" s="129">
        <v>44114</v>
      </c>
      <c r="C5316" s="4">
        <v>44</v>
      </c>
      <c r="D5316" s="26">
        <f t="shared" si="474"/>
        <v>1040</v>
      </c>
      <c r="F5316" s="114">
        <f t="shared" ref="F5316:F5327" si="475">E5316+F5292</f>
        <v>12</v>
      </c>
    </row>
    <row r="5317" spans="1:6" ht="15.75" thickBot="1" x14ac:dyDescent="0.3">
      <c r="A5317" s="124" t="s">
        <v>28</v>
      </c>
      <c r="B5317" s="129">
        <v>44114</v>
      </c>
      <c r="C5317" s="4">
        <v>46</v>
      </c>
      <c r="D5317" s="26">
        <f t="shared" si="474"/>
        <v>5676</v>
      </c>
      <c r="E5317" s="4">
        <f>1</f>
        <v>1</v>
      </c>
      <c r="F5317" s="114">
        <f t="shared" si="475"/>
        <v>172</v>
      </c>
    </row>
    <row r="5318" spans="1:6" ht="15.75" thickBot="1" x14ac:dyDescent="0.3">
      <c r="A5318" s="124" t="s">
        <v>24</v>
      </c>
      <c r="B5318" s="129">
        <v>44114</v>
      </c>
      <c r="C5318" s="4">
        <v>573</v>
      </c>
      <c r="D5318" s="26">
        <f t="shared" si="474"/>
        <v>31464</v>
      </c>
      <c r="E5318" s="4">
        <f>3</f>
        <v>3</v>
      </c>
      <c r="F5318" s="114">
        <f t="shared" si="475"/>
        <v>429</v>
      </c>
    </row>
    <row r="5319" spans="1:6" ht="15.75" thickBot="1" x14ac:dyDescent="0.3">
      <c r="A5319" s="124" t="s">
        <v>30</v>
      </c>
      <c r="B5319" s="129">
        <v>44114</v>
      </c>
      <c r="C5319" s="4">
        <v>5</v>
      </c>
      <c r="D5319" s="26">
        <f t="shared" si="474"/>
        <v>149</v>
      </c>
      <c r="F5319" s="114">
        <f t="shared" si="475"/>
        <v>4</v>
      </c>
    </row>
    <row r="5320" spans="1:6" ht="15.75" thickBot="1" x14ac:dyDescent="0.3">
      <c r="A5320" s="124" t="s">
        <v>26</v>
      </c>
      <c r="B5320" s="129">
        <v>44114</v>
      </c>
      <c r="C5320" s="4">
        <v>433</v>
      </c>
      <c r="D5320" s="26">
        <f>C5320+D5296</f>
        <v>11819</v>
      </c>
      <c r="E5320" s="4">
        <f>13+4</f>
        <v>17</v>
      </c>
      <c r="F5320" s="114">
        <f t="shared" si="475"/>
        <v>184</v>
      </c>
    </row>
    <row r="5321" spans="1:6" ht="15.75" thickBot="1" x14ac:dyDescent="0.3">
      <c r="A5321" s="124" t="s">
        <v>25</v>
      </c>
      <c r="B5321" s="129">
        <v>44114</v>
      </c>
      <c r="C5321" s="4">
        <v>433</v>
      </c>
      <c r="D5321" s="26">
        <f>C5321+D5297</f>
        <v>16242</v>
      </c>
      <c r="E5321" s="4">
        <v>4</v>
      </c>
      <c r="F5321" s="114">
        <f t="shared" si="475"/>
        <v>356</v>
      </c>
    </row>
    <row r="5322" spans="1:6" ht="15.75" thickBot="1" x14ac:dyDescent="0.3">
      <c r="A5322" s="124" t="s">
        <v>41</v>
      </c>
      <c r="B5322" s="129">
        <v>44114</v>
      </c>
      <c r="C5322" s="4">
        <v>453</v>
      </c>
      <c r="D5322" s="26">
        <f>C5322+D5298</f>
        <v>15236</v>
      </c>
      <c r="E5322" s="4">
        <f>16+5</f>
        <v>21</v>
      </c>
      <c r="F5322" s="114">
        <f>E5322+F5298</f>
        <v>499</v>
      </c>
    </row>
    <row r="5323" spans="1:6" ht="15.75" thickBot="1" x14ac:dyDescent="0.3">
      <c r="A5323" s="124" t="s">
        <v>42</v>
      </c>
      <c r="B5323" s="129">
        <v>44114</v>
      </c>
      <c r="C5323" s="4">
        <v>1</v>
      </c>
      <c r="D5323" s="26">
        <f t="shared" ref="D5323:D5329" si="476">C5323+D5299</f>
        <v>1146</v>
      </c>
      <c r="F5323" s="114">
        <f>E5323+F5299</f>
        <v>42</v>
      </c>
    </row>
    <row r="5324" spans="1:6" ht="15.75" thickBot="1" x14ac:dyDescent="0.3">
      <c r="A5324" s="124" t="s">
        <v>43</v>
      </c>
      <c r="B5324" s="129">
        <v>44114</v>
      </c>
      <c r="C5324" s="4">
        <v>14</v>
      </c>
      <c r="D5324" s="26">
        <f t="shared" si="476"/>
        <v>2202</v>
      </c>
      <c r="F5324" s="114">
        <f t="shared" si="475"/>
        <v>33</v>
      </c>
    </row>
    <row r="5325" spans="1:6" ht="15.75" thickBot="1" x14ac:dyDescent="0.3">
      <c r="A5325" s="124" t="s">
        <v>44</v>
      </c>
      <c r="B5325" s="129">
        <v>44114</v>
      </c>
      <c r="C5325" s="4">
        <v>170</v>
      </c>
      <c r="D5325" s="26">
        <f t="shared" si="476"/>
        <v>6211</v>
      </c>
      <c r="E5325" s="4">
        <f>3</f>
        <v>3</v>
      </c>
      <c r="F5325" s="114">
        <f>E5325+F5301</f>
        <v>83</v>
      </c>
    </row>
    <row r="5326" spans="1:6" ht="15.75" thickBot="1" x14ac:dyDescent="0.3">
      <c r="A5326" s="124" t="s">
        <v>29</v>
      </c>
      <c r="B5326" s="129">
        <v>44114</v>
      </c>
      <c r="C5326" s="4">
        <v>2043</v>
      </c>
      <c r="D5326" s="26">
        <f t="shared" si="476"/>
        <v>61353</v>
      </c>
      <c r="E5326" s="4">
        <v>16</v>
      </c>
      <c r="F5326" s="114">
        <f>E5326+F5302</f>
        <v>657</v>
      </c>
    </row>
    <row r="5327" spans="1:6" ht="15.75" thickBot="1" x14ac:dyDescent="0.3">
      <c r="A5327" s="124" t="s">
        <v>45</v>
      </c>
      <c r="B5327" s="129">
        <v>44114</v>
      </c>
      <c r="C5327" s="4">
        <v>93</v>
      </c>
      <c r="D5327" s="26">
        <f t="shared" si="476"/>
        <v>4376</v>
      </c>
      <c r="F5327" s="114">
        <f t="shared" si="475"/>
        <v>82</v>
      </c>
    </row>
    <row r="5328" spans="1:6" ht="15.75" thickBot="1" x14ac:dyDescent="0.3">
      <c r="A5328" s="124" t="s">
        <v>46</v>
      </c>
      <c r="B5328" s="129">
        <v>44114</v>
      </c>
      <c r="C5328" s="4">
        <v>144</v>
      </c>
      <c r="D5328" s="26">
        <f t="shared" si="476"/>
        <v>6197</v>
      </c>
      <c r="F5328" s="114">
        <f t="shared" ref="F5328:F5339" si="477">E5328+F5304</f>
        <v>84</v>
      </c>
    </row>
    <row r="5329" spans="1:6" ht="15.75" thickBot="1" x14ac:dyDescent="0.3">
      <c r="A5329" s="125" t="s">
        <v>47</v>
      </c>
      <c r="B5329" s="129">
        <v>44114</v>
      </c>
      <c r="C5329" s="4">
        <v>802</v>
      </c>
      <c r="D5329" s="117">
        <f t="shared" si="476"/>
        <v>25762</v>
      </c>
      <c r="F5329" s="115">
        <f t="shared" si="477"/>
        <v>325</v>
      </c>
    </row>
    <row r="5330" spans="1:6" ht="15.75" thickBot="1" x14ac:dyDescent="0.3">
      <c r="A5330" s="53" t="s">
        <v>22</v>
      </c>
      <c r="B5330" s="129">
        <v>44115</v>
      </c>
      <c r="C5330" s="4">
        <v>2542</v>
      </c>
      <c r="D5330" s="116">
        <f>C5330+D5306</f>
        <v>468405</v>
      </c>
      <c r="E5330" s="4">
        <f>81+63+3</f>
        <v>147</v>
      </c>
      <c r="F5330" s="113">
        <f t="shared" si="477"/>
        <v>14827</v>
      </c>
    </row>
    <row r="5331" spans="1:6" ht="15.75" thickBot="1" x14ac:dyDescent="0.3">
      <c r="A5331" s="124" t="s">
        <v>20</v>
      </c>
      <c r="B5331" s="129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4">
        <f t="shared" si="477"/>
        <v>3902</v>
      </c>
    </row>
    <row r="5332" spans="1:6" ht="15.75" thickBot="1" x14ac:dyDescent="0.3">
      <c r="A5332" s="124" t="s">
        <v>35</v>
      </c>
      <c r="B5332" s="129">
        <v>44115</v>
      </c>
      <c r="C5332" s="4">
        <v>6</v>
      </c>
      <c r="D5332" s="26">
        <f t="shared" si="478"/>
        <v>376</v>
      </c>
      <c r="F5332" s="114">
        <f t="shared" si="477"/>
        <v>0</v>
      </c>
    </row>
    <row r="5333" spans="1:6" ht="15.75" thickBot="1" x14ac:dyDescent="0.3">
      <c r="A5333" s="124" t="s">
        <v>21</v>
      </c>
      <c r="B5333" s="129">
        <v>44115</v>
      </c>
      <c r="C5333" s="4">
        <v>199</v>
      </c>
      <c r="D5333" s="26">
        <f t="shared" si="478"/>
        <v>10373</v>
      </c>
      <c r="E5333" s="4">
        <v>3</v>
      </c>
      <c r="F5333" s="114">
        <f t="shared" si="477"/>
        <v>333</v>
      </c>
    </row>
    <row r="5334" spans="1:6" ht="15.75" thickBot="1" x14ac:dyDescent="0.3">
      <c r="A5334" s="124" t="s">
        <v>36</v>
      </c>
      <c r="B5334" s="129">
        <v>44115</v>
      </c>
      <c r="C5334" s="4">
        <v>379</v>
      </c>
      <c r="D5334" s="26">
        <f t="shared" si="478"/>
        <v>7002</v>
      </c>
      <c r="F5334" s="114">
        <f t="shared" si="477"/>
        <v>83</v>
      </c>
    </row>
    <row r="5335" spans="1:6" ht="15.75" thickBot="1" x14ac:dyDescent="0.3">
      <c r="A5335" s="124" t="s">
        <v>27</v>
      </c>
      <c r="B5335" s="129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4">
        <f t="shared" si="477"/>
        <v>627</v>
      </c>
    </row>
    <row r="5336" spans="1:6" ht="15.75" thickBot="1" x14ac:dyDescent="0.3">
      <c r="A5336" s="124" t="s">
        <v>37</v>
      </c>
      <c r="B5336" s="129">
        <v>44115</v>
      </c>
      <c r="C5336" s="4">
        <v>50</v>
      </c>
      <c r="D5336" s="26">
        <f t="shared" si="478"/>
        <v>1557</v>
      </c>
      <c r="F5336" s="114">
        <f t="shared" si="477"/>
        <v>31</v>
      </c>
    </row>
    <row r="5337" spans="1:6" ht="15.75" thickBot="1" x14ac:dyDescent="0.3">
      <c r="A5337" s="124" t="s">
        <v>38</v>
      </c>
      <c r="B5337" s="129">
        <v>44115</v>
      </c>
      <c r="C5337" s="4">
        <v>157</v>
      </c>
      <c r="D5337" s="26">
        <f t="shared" si="478"/>
        <v>9390</v>
      </c>
      <c r="E5337" s="4">
        <f>2+1</f>
        <v>3</v>
      </c>
      <c r="F5337" s="114">
        <f t="shared" si="477"/>
        <v>175</v>
      </c>
    </row>
    <row r="5338" spans="1:6" ht="15.75" thickBot="1" x14ac:dyDescent="0.3">
      <c r="A5338" s="124" t="s">
        <v>48</v>
      </c>
      <c r="B5338" s="129">
        <v>44115</v>
      </c>
      <c r="C5338" s="4">
        <v>0</v>
      </c>
      <c r="D5338" s="26">
        <f t="shared" si="478"/>
        <v>128</v>
      </c>
      <c r="F5338" s="114">
        <f t="shared" si="477"/>
        <v>1</v>
      </c>
    </row>
    <row r="5339" spans="1:6" ht="15.75" thickBot="1" x14ac:dyDescent="0.3">
      <c r="A5339" s="124" t="s">
        <v>39</v>
      </c>
      <c r="B5339" s="129">
        <v>44115</v>
      </c>
      <c r="C5339" s="4">
        <v>58</v>
      </c>
      <c r="D5339" s="26">
        <f t="shared" si="478"/>
        <v>16730</v>
      </c>
      <c r="E5339" s="4">
        <f>1</f>
        <v>1</v>
      </c>
      <c r="F5339" s="114">
        <f t="shared" si="477"/>
        <v>628</v>
      </c>
    </row>
    <row r="5340" spans="1:6" ht="15.75" thickBot="1" x14ac:dyDescent="0.3">
      <c r="A5340" s="124" t="s">
        <v>40</v>
      </c>
      <c r="B5340" s="129">
        <v>44115</v>
      </c>
      <c r="C5340" s="4">
        <v>30</v>
      </c>
      <c r="D5340" s="26">
        <f t="shared" si="478"/>
        <v>1070</v>
      </c>
      <c r="F5340" s="114">
        <f t="shared" ref="F5340:F5351" si="479">E5340+F5316</f>
        <v>12</v>
      </c>
    </row>
    <row r="5341" spans="1:6" ht="15.75" thickBot="1" x14ac:dyDescent="0.3">
      <c r="A5341" s="124" t="s">
        <v>28</v>
      </c>
      <c r="B5341" s="129">
        <v>44115</v>
      </c>
      <c r="C5341" s="4">
        <v>152</v>
      </c>
      <c r="D5341" s="26">
        <f t="shared" si="478"/>
        <v>5828</v>
      </c>
      <c r="E5341" s="4">
        <f>2+1</f>
        <v>3</v>
      </c>
      <c r="F5341" s="114">
        <f t="shared" si="479"/>
        <v>175</v>
      </c>
    </row>
    <row r="5342" spans="1:6" ht="15.75" thickBot="1" x14ac:dyDescent="0.3">
      <c r="A5342" s="124" t="s">
        <v>24</v>
      </c>
      <c r="B5342" s="129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4">
        <f t="shared" si="479"/>
        <v>435</v>
      </c>
    </row>
    <row r="5343" spans="1:6" ht="15.75" thickBot="1" x14ac:dyDescent="0.3">
      <c r="A5343" s="124" t="s">
        <v>30</v>
      </c>
      <c r="B5343" s="129">
        <v>44115</v>
      </c>
      <c r="C5343" s="4">
        <v>5</v>
      </c>
      <c r="D5343" s="26">
        <f t="shared" si="478"/>
        <v>154</v>
      </c>
      <c r="F5343" s="114">
        <f t="shared" si="479"/>
        <v>4</v>
      </c>
    </row>
    <row r="5344" spans="1:6" ht="15.75" thickBot="1" x14ac:dyDescent="0.3">
      <c r="A5344" s="124" t="s">
        <v>26</v>
      </c>
      <c r="B5344" s="129">
        <v>44115</v>
      </c>
      <c r="C5344" s="4">
        <v>306</v>
      </c>
      <c r="D5344" s="26">
        <f>C5344+D5320</f>
        <v>12125</v>
      </c>
      <c r="F5344" s="114">
        <f t="shared" si="479"/>
        <v>184</v>
      </c>
    </row>
    <row r="5345" spans="1:6" ht="15.75" thickBot="1" x14ac:dyDescent="0.3">
      <c r="A5345" s="124" t="s">
        <v>25</v>
      </c>
      <c r="B5345" s="129">
        <v>44115</v>
      </c>
      <c r="C5345" s="4">
        <v>252</v>
      </c>
      <c r="D5345" s="26">
        <f>C5345+D5321</f>
        <v>16494</v>
      </c>
      <c r="E5345" s="4">
        <f>4+4</f>
        <v>8</v>
      </c>
      <c r="F5345" s="114">
        <f t="shared" si="479"/>
        <v>364</v>
      </c>
    </row>
    <row r="5346" spans="1:6" ht="15.75" thickBot="1" x14ac:dyDescent="0.3">
      <c r="A5346" s="124" t="s">
        <v>41</v>
      </c>
      <c r="B5346" s="129">
        <v>44115</v>
      </c>
      <c r="C5346" s="4">
        <v>148</v>
      </c>
      <c r="D5346" s="26">
        <f>C5346+D5322</f>
        <v>15384</v>
      </c>
      <c r="E5346" s="4">
        <f>19+10</f>
        <v>29</v>
      </c>
      <c r="F5346" s="114">
        <f>E5346+F5322</f>
        <v>528</v>
      </c>
    </row>
    <row r="5347" spans="1:6" ht="15.75" thickBot="1" x14ac:dyDescent="0.3">
      <c r="A5347" s="124" t="s">
        <v>42</v>
      </c>
      <c r="B5347" s="129">
        <v>44115</v>
      </c>
      <c r="C5347" s="4">
        <v>58</v>
      </c>
      <c r="D5347" s="26">
        <f t="shared" ref="D5347:D5353" si="480">C5347+D5323</f>
        <v>1204</v>
      </c>
      <c r="F5347" s="114">
        <f>E5347+F5323</f>
        <v>42</v>
      </c>
    </row>
    <row r="5348" spans="1:6" ht="15.75" thickBot="1" x14ac:dyDescent="0.3">
      <c r="A5348" s="124" t="s">
        <v>43</v>
      </c>
      <c r="B5348" s="129">
        <v>44115</v>
      </c>
      <c r="C5348" s="4">
        <v>20</v>
      </c>
      <c r="D5348" s="26">
        <f t="shared" si="480"/>
        <v>2222</v>
      </c>
      <c r="F5348" s="114">
        <f t="shared" si="479"/>
        <v>33</v>
      </c>
    </row>
    <row r="5349" spans="1:6" ht="15.75" thickBot="1" x14ac:dyDescent="0.3">
      <c r="A5349" s="124" t="s">
        <v>44</v>
      </c>
      <c r="B5349" s="129">
        <v>44115</v>
      </c>
      <c r="C5349" s="4">
        <v>134</v>
      </c>
      <c r="D5349" s="26">
        <f t="shared" si="480"/>
        <v>6345</v>
      </c>
      <c r="E5349" s="4">
        <f>3</f>
        <v>3</v>
      </c>
      <c r="F5349" s="114">
        <f>E5349+F5325</f>
        <v>86</v>
      </c>
    </row>
    <row r="5350" spans="1:6" ht="15.75" thickBot="1" x14ac:dyDescent="0.3">
      <c r="A5350" s="124" t="s">
        <v>29</v>
      </c>
      <c r="B5350" s="129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4">
        <f>E5350+F5326</f>
        <v>671</v>
      </c>
    </row>
    <row r="5351" spans="1:6" ht="15.75" thickBot="1" x14ac:dyDescent="0.3">
      <c r="A5351" s="124" t="s">
        <v>45</v>
      </c>
      <c r="B5351" s="129">
        <v>44115</v>
      </c>
      <c r="C5351" s="4">
        <v>450</v>
      </c>
      <c r="D5351" s="26">
        <f t="shared" si="480"/>
        <v>4826</v>
      </c>
      <c r="E5351" s="4">
        <f>1+1</f>
        <v>2</v>
      </c>
      <c r="F5351" s="114">
        <f t="shared" si="479"/>
        <v>84</v>
      </c>
    </row>
    <row r="5352" spans="1:6" ht="15.75" thickBot="1" x14ac:dyDescent="0.3">
      <c r="A5352" s="124" t="s">
        <v>46</v>
      </c>
      <c r="B5352" s="129">
        <v>44115</v>
      </c>
      <c r="C5352" s="4">
        <v>227</v>
      </c>
      <c r="D5352" s="26">
        <f t="shared" si="480"/>
        <v>6424</v>
      </c>
      <c r="F5352" s="114">
        <f t="shared" ref="F5352:F5363" si="481">E5352+F5328</f>
        <v>84</v>
      </c>
    </row>
    <row r="5353" spans="1:6" ht="15.75" thickBot="1" x14ac:dyDescent="0.3">
      <c r="A5353" s="125" t="s">
        <v>47</v>
      </c>
      <c r="B5353" s="129">
        <v>44115</v>
      </c>
      <c r="C5353" s="4">
        <v>855</v>
      </c>
      <c r="D5353" s="117">
        <f t="shared" si="480"/>
        <v>26617</v>
      </c>
      <c r="E5353" s="4">
        <f>10+7</f>
        <v>17</v>
      </c>
      <c r="F5353" s="115">
        <f t="shared" si="481"/>
        <v>342</v>
      </c>
    </row>
    <row r="5354" spans="1:6" ht="15.75" thickBot="1" x14ac:dyDescent="0.3">
      <c r="A5354" s="53" t="s">
        <v>22</v>
      </c>
      <c r="B5354" s="129">
        <v>44116</v>
      </c>
      <c r="C5354" s="4">
        <v>2221</v>
      </c>
      <c r="D5354" s="116">
        <f>C5354+D5330</f>
        <v>470626</v>
      </c>
      <c r="E5354" s="4">
        <f>1+69+61</f>
        <v>131</v>
      </c>
      <c r="F5354" s="113">
        <f t="shared" si="481"/>
        <v>14958</v>
      </c>
    </row>
    <row r="5355" spans="1:6" ht="15.75" thickBot="1" x14ac:dyDescent="0.3">
      <c r="A5355" s="124" t="s">
        <v>20</v>
      </c>
      <c r="B5355" s="129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4">
        <f t="shared" si="481"/>
        <v>3957</v>
      </c>
    </row>
    <row r="5356" spans="1:6" ht="15.75" thickBot="1" x14ac:dyDescent="0.3">
      <c r="A5356" s="124" t="s">
        <v>35</v>
      </c>
      <c r="B5356" s="129">
        <v>44116</v>
      </c>
      <c r="C5356" s="4">
        <v>14</v>
      </c>
      <c r="D5356" s="26">
        <f t="shared" si="482"/>
        <v>390</v>
      </c>
      <c r="F5356" s="114">
        <f t="shared" si="481"/>
        <v>0</v>
      </c>
    </row>
    <row r="5357" spans="1:6" ht="15.75" thickBot="1" x14ac:dyDescent="0.3">
      <c r="A5357" s="124" t="s">
        <v>21</v>
      </c>
      <c r="B5357" s="129">
        <v>44116</v>
      </c>
      <c r="C5357" s="4">
        <v>133</v>
      </c>
      <c r="D5357" s="26">
        <f t="shared" si="482"/>
        <v>10506</v>
      </c>
      <c r="F5357" s="114">
        <f t="shared" si="481"/>
        <v>333</v>
      </c>
    </row>
    <row r="5358" spans="1:6" ht="15.75" thickBot="1" x14ac:dyDescent="0.3">
      <c r="A5358" s="124" t="s">
        <v>36</v>
      </c>
      <c r="B5358" s="129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4">
        <f t="shared" si="481"/>
        <v>98</v>
      </c>
    </row>
    <row r="5359" spans="1:6" ht="15.75" thickBot="1" x14ac:dyDescent="0.3">
      <c r="A5359" s="124" t="s">
        <v>27</v>
      </c>
      <c r="B5359" s="129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4">
        <f t="shared" si="481"/>
        <v>655</v>
      </c>
    </row>
    <row r="5360" spans="1:6" ht="15.75" thickBot="1" x14ac:dyDescent="0.3">
      <c r="A5360" s="124" t="s">
        <v>37</v>
      </c>
      <c r="B5360" s="129">
        <v>44116</v>
      </c>
      <c r="C5360" s="4">
        <v>77</v>
      </c>
      <c r="D5360" s="26">
        <f t="shared" si="482"/>
        <v>1634</v>
      </c>
      <c r="E5360" s="4">
        <v>0</v>
      </c>
      <c r="F5360" s="114">
        <f t="shared" si="481"/>
        <v>31</v>
      </c>
    </row>
    <row r="5361" spans="1:6" ht="15.75" thickBot="1" x14ac:dyDescent="0.3">
      <c r="A5361" s="124" t="s">
        <v>38</v>
      </c>
      <c r="B5361" s="129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4">
        <f t="shared" si="481"/>
        <v>188</v>
      </c>
    </row>
    <row r="5362" spans="1:6" ht="15.75" thickBot="1" x14ac:dyDescent="0.3">
      <c r="A5362" s="124" t="s">
        <v>48</v>
      </c>
      <c r="B5362" s="129">
        <v>44116</v>
      </c>
      <c r="C5362" s="4">
        <v>8</v>
      </c>
      <c r="D5362" s="26">
        <f t="shared" si="482"/>
        <v>136</v>
      </c>
      <c r="F5362" s="114">
        <f t="shared" si="481"/>
        <v>1</v>
      </c>
    </row>
    <row r="5363" spans="1:6" ht="15.75" thickBot="1" x14ac:dyDescent="0.3">
      <c r="A5363" s="124" t="s">
        <v>39</v>
      </c>
      <c r="B5363" s="129">
        <v>44116</v>
      </c>
      <c r="C5363" s="4">
        <v>76</v>
      </c>
      <c r="D5363" s="26">
        <f t="shared" si="482"/>
        <v>16806</v>
      </c>
      <c r="F5363" s="114">
        <f t="shared" si="481"/>
        <v>628</v>
      </c>
    </row>
    <row r="5364" spans="1:6" ht="15.75" thickBot="1" x14ac:dyDescent="0.3">
      <c r="A5364" s="124" t="s">
        <v>40</v>
      </c>
      <c r="B5364" s="129">
        <v>44116</v>
      </c>
      <c r="C5364" s="4">
        <v>57</v>
      </c>
      <c r="D5364" s="26">
        <f t="shared" si="482"/>
        <v>1127</v>
      </c>
      <c r="F5364" s="114">
        <f t="shared" ref="F5364:F5375" si="483">E5364+F5340</f>
        <v>12</v>
      </c>
    </row>
    <row r="5365" spans="1:6" ht="15.75" thickBot="1" x14ac:dyDescent="0.3">
      <c r="A5365" s="124" t="s">
        <v>28</v>
      </c>
      <c r="B5365" s="129">
        <v>44116</v>
      </c>
      <c r="C5365" s="4">
        <v>160</v>
      </c>
      <c r="D5365" s="26">
        <f t="shared" si="482"/>
        <v>5988</v>
      </c>
      <c r="E5365" s="4">
        <f>1</f>
        <v>1</v>
      </c>
      <c r="F5365" s="114">
        <f t="shared" si="483"/>
        <v>176</v>
      </c>
    </row>
    <row r="5366" spans="1:6" ht="15.75" thickBot="1" x14ac:dyDescent="0.3">
      <c r="A5366" s="124" t="s">
        <v>24</v>
      </c>
      <c r="B5366" s="129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4">
        <f t="shared" si="483"/>
        <v>437</v>
      </c>
    </row>
    <row r="5367" spans="1:6" ht="15.75" thickBot="1" x14ac:dyDescent="0.3">
      <c r="A5367" s="124" t="s">
        <v>30</v>
      </c>
      <c r="B5367" s="129">
        <v>44116</v>
      </c>
      <c r="C5367" s="4">
        <v>8</v>
      </c>
      <c r="D5367" s="26">
        <f t="shared" si="482"/>
        <v>162</v>
      </c>
      <c r="F5367" s="114">
        <f t="shared" si="483"/>
        <v>4</v>
      </c>
    </row>
    <row r="5368" spans="1:6" ht="15.75" thickBot="1" x14ac:dyDescent="0.3">
      <c r="A5368" s="124" t="s">
        <v>26</v>
      </c>
      <c r="B5368" s="129">
        <v>44116</v>
      </c>
      <c r="C5368" s="4">
        <v>264</v>
      </c>
      <c r="D5368" s="26">
        <f>C5368+D5344</f>
        <v>12389</v>
      </c>
      <c r="E5368" s="4">
        <f>1</f>
        <v>1</v>
      </c>
      <c r="F5368" s="114">
        <f t="shared" si="483"/>
        <v>185</v>
      </c>
    </row>
    <row r="5369" spans="1:6" ht="15.75" thickBot="1" x14ac:dyDescent="0.3">
      <c r="A5369" s="124" t="s">
        <v>25</v>
      </c>
      <c r="B5369" s="129">
        <v>44116</v>
      </c>
      <c r="C5369" s="4">
        <v>233</v>
      </c>
      <c r="D5369" s="26">
        <f>C5369+D5345</f>
        <v>16727</v>
      </c>
      <c r="E5369" s="4">
        <f>2+2</f>
        <v>4</v>
      </c>
      <c r="F5369" s="114">
        <f t="shared" si="483"/>
        <v>368</v>
      </c>
    </row>
    <row r="5370" spans="1:6" ht="15.75" thickBot="1" x14ac:dyDescent="0.3">
      <c r="A5370" s="124" t="s">
        <v>41</v>
      </c>
      <c r="B5370" s="129">
        <v>44116</v>
      </c>
      <c r="C5370" s="4">
        <v>84</v>
      </c>
      <c r="D5370" s="26">
        <f>C5370+D5346</f>
        <v>15468</v>
      </c>
      <c r="E5370" s="4">
        <f>7+1+4</f>
        <v>12</v>
      </c>
      <c r="F5370" s="114">
        <f>E5370+F5346</f>
        <v>540</v>
      </c>
    </row>
    <row r="5371" spans="1:6" ht="15.75" thickBot="1" x14ac:dyDescent="0.3">
      <c r="A5371" s="124" t="s">
        <v>42</v>
      </c>
      <c r="B5371" s="129">
        <v>44116</v>
      </c>
      <c r="C5371" s="4">
        <v>37</v>
      </c>
      <c r="D5371" s="26">
        <f t="shared" ref="D5371:D5377" si="484">C5371+D5347</f>
        <v>1241</v>
      </c>
      <c r="F5371" s="114">
        <f>E5371+F5347</f>
        <v>42</v>
      </c>
    </row>
    <row r="5372" spans="1:6" ht="15.75" thickBot="1" x14ac:dyDescent="0.3">
      <c r="A5372" s="124" t="s">
        <v>43</v>
      </c>
      <c r="B5372" s="129">
        <v>44116</v>
      </c>
      <c r="C5372" s="4">
        <v>68</v>
      </c>
      <c r="D5372" s="26">
        <f t="shared" si="484"/>
        <v>2290</v>
      </c>
      <c r="F5372" s="114">
        <f t="shared" si="483"/>
        <v>33</v>
      </c>
    </row>
    <row r="5373" spans="1:6" ht="15.75" thickBot="1" x14ac:dyDescent="0.3">
      <c r="A5373" s="124" t="s">
        <v>44</v>
      </c>
      <c r="B5373" s="129">
        <v>44116</v>
      </c>
      <c r="C5373" s="4">
        <v>103</v>
      </c>
      <c r="D5373" s="26">
        <f t="shared" si="484"/>
        <v>6448</v>
      </c>
      <c r="E5373" s="4">
        <f>1+1</f>
        <v>2</v>
      </c>
      <c r="F5373" s="114">
        <f>E5373+F5349</f>
        <v>88</v>
      </c>
    </row>
    <row r="5374" spans="1:6" ht="15.75" thickBot="1" x14ac:dyDescent="0.3">
      <c r="A5374" s="124" t="s">
        <v>29</v>
      </c>
      <c r="B5374" s="129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4">
        <f>E5374+F5350</f>
        <v>682</v>
      </c>
    </row>
    <row r="5375" spans="1:6" ht="15.75" thickBot="1" x14ac:dyDescent="0.3">
      <c r="A5375" s="124" t="s">
        <v>45</v>
      </c>
      <c r="B5375" s="129">
        <v>44116</v>
      </c>
      <c r="C5375" s="4">
        <v>573</v>
      </c>
      <c r="D5375" s="26">
        <f t="shared" si="484"/>
        <v>5399</v>
      </c>
      <c r="E5375" s="4">
        <f>2</f>
        <v>2</v>
      </c>
      <c r="F5375" s="114">
        <f t="shared" si="483"/>
        <v>86</v>
      </c>
    </row>
    <row r="5376" spans="1:6" ht="15.75" thickBot="1" x14ac:dyDescent="0.3">
      <c r="A5376" s="124" t="s">
        <v>46</v>
      </c>
      <c r="B5376" s="129">
        <v>44116</v>
      </c>
      <c r="C5376" s="4">
        <v>268</v>
      </c>
      <c r="D5376" s="26">
        <f t="shared" si="484"/>
        <v>6692</v>
      </c>
      <c r="E5376" s="4">
        <f>1</f>
        <v>1</v>
      </c>
      <c r="F5376" s="114">
        <f t="shared" ref="F5376:F5387" si="485">E5376+F5352</f>
        <v>85</v>
      </c>
    </row>
    <row r="5377" spans="1:6" ht="15.75" thickBot="1" x14ac:dyDescent="0.3">
      <c r="A5377" s="126" t="s">
        <v>47</v>
      </c>
      <c r="B5377" s="122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3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6">
        <f>C5378+D5354</f>
        <v>475292</v>
      </c>
      <c r="E5378" s="41">
        <v>170</v>
      </c>
      <c r="F5378" s="113">
        <f t="shared" si="485"/>
        <v>15128</v>
      </c>
    </row>
    <row r="5379" spans="1:6" x14ac:dyDescent="0.25">
      <c r="A5379" s="124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4">
        <f t="shared" si="485"/>
        <v>4006</v>
      </c>
    </row>
    <row r="5380" spans="1:6" x14ac:dyDescent="0.25">
      <c r="A5380" s="124" t="s">
        <v>35</v>
      </c>
      <c r="B5380" s="23">
        <v>44117</v>
      </c>
      <c r="C5380" s="4">
        <v>3</v>
      </c>
      <c r="D5380" s="26">
        <f t="shared" si="486"/>
        <v>393</v>
      </c>
      <c r="F5380" s="114">
        <f t="shared" si="485"/>
        <v>0</v>
      </c>
    </row>
    <row r="5381" spans="1:6" x14ac:dyDescent="0.25">
      <c r="A5381" s="124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4">
        <f t="shared" si="485"/>
        <v>343</v>
      </c>
    </row>
    <row r="5382" spans="1:6" x14ac:dyDescent="0.25">
      <c r="A5382" s="124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4">
        <f t="shared" si="485"/>
        <v>102</v>
      </c>
    </row>
    <row r="5383" spans="1:6" x14ac:dyDescent="0.25">
      <c r="A5383" s="124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4">
        <f t="shared" si="485"/>
        <v>690</v>
      </c>
    </row>
    <row r="5384" spans="1:6" x14ac:dyDescent="0.25">
      <c r="A5384" s="124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4">
        <f t="shared" si="485"/>
        <v>32</v>
      </c>
    </row>
    <row r="5385" spans="1:6" x14ac:dyDescent="0.25">
      <c r="A5385" s="124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4">
        <f t="shared" si="485"/>
        <v>193</v>
      </c>
    </row>
    <row r="5386" spans="1:6" x14ac:dyDescent="0.25">
      <c r="A5386" s="124" t="s">
        <v>48</v>
      </c>
      <c r="B5386" s="23">
        <v>44117</v>
      </c>
      <c r="C5386" s="4">
        <v>3</v>
      </c>
      <c r="D5386" s="26">
        <f t="shared" si="486"/>
        <v>139</v>
      </c>
      <c r="F5386" s="114">
        <f t="shared" si="485"/>
        <v>1</v>
      </c>
    </row>
    <row r="5387" spans="1:6" x14ac:dyDescent="0.25">
      <c r="A5387" s="124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4">
        <f t="shared" si="485"/>
        <v>630</v>
      </c>
    </row>
    <row r="5388" spans="1:6" x14ac:dyDescent="0.25">
      <c r="A5388" s="124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4">
        <f t="shared" ref="F5388:F5399" si="487">E5388+F5364</f>
        <v>13</v>
      </c>
    </row>
    <row r="5389" spans="1:6" x14ac:dyDescent="0.25">
      <c r="A5389" s="124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4">
        <f t="shared" si="487"/>
        <v>182</v>
      </c>
    </row>
    <row r="5390" spans="1:6" x14ac:dyDescent="0.25">
      <c r="A5390" s="124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4">
        <f t="shared" si="487"/>
        <v>444</v>
      </c>
    </row>
    <row r="5391" spans="1:6" x14ac:dyDescent="0.25">
      <c r="A5391" s="124" t="s">
        <v>30</v>
      </c>
      <c r="B5391" s="23">
        <v>44117</v>
      </c>
      <c r="C5391" s="4">
        <v>24</v>
      </c>
      <c r="D5391" s="26">
        <f t="shared" si="486"/>
        <v>186</v>
      </c>
      <c r="F5391" s="114">
        <f t="shared" si="487"/>
        <v>4</v>
      </c>
    </row>
    <row r="5392" spans="1:6" x14ac:dyDescent="0.25">
      <c r="A5392" s="124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4">
        <f t="shared" si="487"/>
        <v>197</v>
      </c>
    </row>
    <row r="5393" spans="1:6" x14ac:dyDescent="0.25">
      <c r="A5393" s="124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4">
        <f t="shared" si="487"/>
        <v>374</v>
      </c>
    </row>
    <row r="5394" spans="1:6" x14ac:dyDescent="0.25">
      <c r="A5394" s="124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4">
        <f>E5394+F5370</f>
        <v>549</v>
      </c>
    </row>
    <row r="5395" spans="1:6" x14ac:dyDescent="0.25">
      <c r="A5395" s="124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4">
        <f>E5395+F5371</f>
        <v>51</v>
      </c>
    </row>
    <row r="5396" spans="1:6" x14ac:dyDescent="0.25">
      <c r="A5396" s="124" t="s">
        <v>43</v>
      </c>
      <c r="B5396" s="23">
        <v>44117</v>
      </c>
      <c r="C5396" s="4">
        <v>126</v>
      </c>
      <c r="D5396" s="26">
        <f t="shared" si="488"/>
        <v>2416</v>
      </c>
      <c r="F5396" s="114">
        <f t="shared" si="487"/>
        <v>33</v>
      </c>
    </row>
    <row r="5397" spans="1:6" x14ac:dyDescent="0.25">
      <c r="A5397" s="124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4">
        <f>E5397+F5373</f>
        <v>91</v>
      </c>
    </row>
    <row r="5398" spans="1:6" x14ac:dyDescent="0.25">
      <c r="A5398" s="124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4">
        <f>E5398+F5374</f>
        <v>707</v>
      </c>
    </row>
    <row r="5399" spans="1:6" x14ac:dyDescent="0.25">
      <c r="A5399" s="124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4">
        <f t="shared" si="487"/>
        <v>88</v>
      </c>
    </row>
    <row r="5400" spans="1:6" x14ac:dyDescent="0.25">
      <c r="A5400" s="124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4">
        <f t="shared" ref="F5400:F5411" si="489">E5400+F5376</f>
        <v>87</v>
      </c>
    </row>
    <row r="5401" spans="1:6" ht="15.75" thickBot="1" x14ac:dyDescent="0.3">
      <c r="A5401" s="125" t="s">
        <v>47</v>
      </c>
      <c r="B5401" s="44">
        <v>44117</v>
      </c>
      <c r="C5401" s="45">
        <v>1254</v>
      </c>
      <c r="D5401" s="117">
        <f t="shared" si="488"/>
        <v>28793</v>
      </c>
      <c r="E5401" s="45">
        <v>28</v>
      </c>
      <c r="F5401" s="115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6">
        <f>C5402+D5378</f>
        <v>480467</v>
      </c>
      <c r="E5402" s="39">
        <f>1+87+76</f>
        <v>164</v>
      </c>
      <c r="F5402" s="113">
        <f t="shared" si="489"/>
        <v>15292</v>
      </c>
    </row>
    <row r="5403" spans="1:6" ht="15.75" thickBot="1" x14ac:dyDescent="0.3">
      <c r="A5403" s="124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4">
        <f t="shared" si="489"/>
        <v>4057</v>
      </c>
    </row>
    <row r="5404" spans="1:6" ht="15.75" thickBot="1" x14ac:dyDescent="0.3">
      <c r="A5404" s="124" t="s">
        <v>35</v>
      </c>
      <c r="B5404" s="44">
        <v>44118</v>
      </c>
      <c r="C5404" s="4">
        <v>8</v>
      </c>
      <c r="D5404" s="26">
        <f t="shared" si="490"/>
        <v>401</v>
      </c>
      <c r="F5404" s="114">
        <f t="shared" si="489"/>
        <v>0</v>
      </c>
    </row>
    <row r="5405" spans="1:6" ht="15.75" thickBot="1" x14ac:dyDescent="0.3">
      <c r="A5405" s="124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4">
        <f t="shared" si="489"/>
        <v>345</v>
      </c>
    </row>
    <row r="5406" spans="1:6" ht="15.75" thickBot="1" x14ac:dyDescent="0.3">
      <c r="A5406" s="124" t="s">
        <v>36</v>
      </c>
      <c r="B5406" s="44">
        <v>44118</v>
      </c>
      <c r="C5406" s="4">
        <v>236</v>
      </c>
      <c r="D5406" s="26">
        <f t="shared" si="490"/>
        <v>8024</v>
      </c>
      <c r="F5406" s="114">
        <f t="shared" si="489"/>
        <v>102</v>
      </c>
    </row>
    <row r="5407" spans="1:6" ht="15.75" thickBot="1" x14ac:dyDescent="0.3">
      <c r="A5407" s="124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4">
        <f t="shared" si="489"/>
        <v>718</v>
      </c>
    </row>
    <row r="5408" spans="1:6" ht="15.75" thickBot="1" x14ac:dyDescent="0.3">
      <c r="A5408" s="124" t="s">
        <v>37</v>
      </c>
      <c r="B5408" s="44">
        <v>44118</v>
      </c>
      <c r="C5408" s="4">
        <v>54</v>
      </c>
      <c r="D5408" s="26">
        <f t="shared" si="490"/>
        <v>1802</v>
      </c>
      <c r="F5408" s="114">
        <f t="shared" si="489"/>
        <v>32</v>
      </c>
    </row>
    <row r="5409" spans="1:6" ht="15.75" thickBot="1" x14ac:dyDescent="0.3">
      <c r="A5409" s="124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4">
        <f t="shared" si="489"/>
        <v>196</v>
      </c>
    </row>
    <row r="5410" spans="1:6" ht="15.75" thickBot="1" x14ac:dyDescent="0.3">
      <c r="A5410" s="124" t="s">
        <v>48</v>
      </c>
      <c r="B5410" s="44">
        <v>44118</v>
      </c>
      <c r="C5410" s="4">
        <v>1</v>
      </c>
      <c r="D5410" s="26">
        <f t="shared" si="490"/>
        <v>140</v>
      </c>
      <c r="F5410" s="114">
        <f t="shared" si="489"/>
        <v>1</v>
      </c>
    </row>
    <row r="5411" spans="1:6" ht="15.75" thickBot="1" x14ac:dyDescent="0.3">
      <c r="A5411" s="124" t="s">
        <v>39</v>
      </c>
      <c r="B5411" s="44">
        <v>44118</v>
      </c>
      <c r="C5411" s="4">
        <v>103</v>
      </c>
      <c r="D5411" s="26">
        <f t="shared" si="490"/>
        <v>16945</v>
      </c>
      <c r="F5411" s="114">
        <f t="shared" si="489"/>
        <v>630</v>
      </c>
    </row>
    <row r="5412" spans="1:6" ht="15.75" thickBot="1" x14ac:dyDescent="0.3">
      <c r="A5412" s="124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4">
        <f t="shared" ref="F5412:F5423" si="491">E5412+F5388</f>
        <v>16</v>
      </c>
    </row>
    <row r="5413" spans="1:6" ht="15.75" thickBot="1" x14ac:dyDescent="0.3">
      <c r="A5413" s="124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4">
        <f t="shared" si="491"/>
        <v>186</v>
      </c>
    </row>
    <row r="5414" spans="1:6" ht="15.75" thickBot="1" x14ac:dyDescent="0.3">
      <c r="A5414" s="124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4">
        <f t="shared" si="491"/>
        <v>453</v>
      </c>
    </row>
    <row r="5415" spans="1:6" ht="15.75" thickBot="1" x14ac:dyDescent="0.3">
      <c r="A5415" s="124" t="s">
        <v>30</v>
      </c>
      <c r="B5415" s="44">
        <v>44118</v>
      </c>
      <c r="C5415" s="4">
        <v>3</v>
      </c>
      <c r="D5415" s="26">
        <f t="shared" si="490"/>
        <v>189</v>
      </c>
      <c r="F5415" s="114">
        <f t="shared" si="491"/>
        <v>4</v>
      </c>
    </row>
    <row r="5416" spans="1:6" ht="15.75" thickBot="1" x14ac:dyDescent="0.3">
      <c r="A5416" s="124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4">
        <f t="shared" si="491"/>
        <v>205</v>
      </c>
    </row>
    <row r="5417" spans="1:6" ht="15.75" thickBot="1" x14ac:dyDescent="0.3">
      <c r="A5417" s="124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4">
        <f t="shared" si="491"/>
        <v>388</v>
      </c>
    </row>
    <row r="5418" spans="1:6" ht="15.75" thickBot="1" x14ac:dyDescent="0.3">
      <c r="A5418" s="124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4">
        <f>E5418+F5394</f>
        <v>558</v>
      </c>
    </row>
    <row r="5419" spans="1:6" ht="15.75" thickBot="1" x14ac:dyDescent="0.3">
      <c r="A5419" s="124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4">
        <f>E5419+F5395</f>
        <v>51</v>
      </c>
    </row>
    <row r="5420" spans="1:6" ht="15.75" thickBot="1" x14ac:dyDescent="0.3">
      <c r="A5420" s="124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4">
        <f t="shared" si="491"/>
        <v>34</v>
      </c>
    </row>
    <row r="5421" spans="1:6" ht="15.75" thickBot="1" x14ac:dyDescent="0.3">
      <c r="A5421" s="124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4">
        <f>E5421+F5397</f>
        <v>92</v>
      </c>
    </row>
    <row r="5422" spans="1:6" ht="15.75" thickBot="1" x14ac:dyDescent="0.3">
      <c r="A5422" s="124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4">
        <f>E5422+F5398</f>
        <v>748</v>
      </c>
    </row>
    <row r="5423" spans="1:6" ht="15.75" thickBot="1" x14ac:dyDescent="0.3">
      <c r="A5423" s="124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4">
        <f t="shared" si="491"/>
        <v>92</v>
      </c>
    </row>
    <row r="5424" spans="1:6" ht="15.75" thickBot="1" x14ac:dyDescent="0.3">
      <c r="A5424" s="124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4">
        <f t="shared" ref="F5424:F5435" si="493">E5424+F5400</f>
        <v>91</v>
      </c>
    </row>
    <row r="5425" spans="1:6" ht="15.75" thickBot="1" x14ac:dyDescent="0.3">
      <c r="A5425" s="126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3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6">
        <f>C5426+D5402</f>
        <v>486223</v>
      </c>
      <c r="E5426" s="41">
        <v>192</v>
      </c>
      <c r="F5426" s="113">
        <f t="shared" si="493"/>
        <v>15484</v>
      </c>
    </row>
    <row r="5427" spans="1:6" x14ac:dyDescent="0.25">
      <c r="A5427" s="124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4">
        <f t="shared" si="493"/>
        <v>4116</v>
      </c>
    </row>
    <row r="5428" spans="1:6" x14ac:dyDescent="0.25">
      <c r="A5428" s="124" t="s">
        <v>35</v>
      </c>
      <c r="B5428" s="23">
        <v>44119</v>
      </c>
      <c r="C5428" s="4">
        <v>6</v>
      </c>
      <c r="D5428" s="26">
        <f t="shared" si="494"/>
        <v>407</v>
      </c>
      <c r="F5428" s="114">
        <f t="shared" si="493"/>
        <v>0</v>
      </c>
    </row>
    <row r="5429" spans="1:6" x14ac:dyDescent="0.25">
      <c r="A5429" s="124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4">
        <f t="shared" si="493"/>
        <v>350</v>
      </c>
    </row>
    <row r="5430" spans="1:6" x14ac:dyDescent="0.25">
      <c r="A5430" s="124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4">
        <f t="shared" si="493"/>
        <v>111</v>
      </c>
    </row>
    <row r="5431" spans="1:6" x14ac:dyDescent="0.25">
      <c r="A5431" s="124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4">
        <f t="shared" si="493"/>
        <v>762</v>
      </c>
    </row>
    <row r="5432" spans="1:6" x14ac:dyDescent="0.25">
      <c r="A5432" s="124" t="s">
        <v>37</v>
      </c>
      <c r="B5432" s="23">
        <v>44119</v>
      </c>
      <c r="C5432" s="4">
        <v>72</v>
      </c>
      <c r="D5432" s="26">
        <f t="shared" si="494"/>
        <v>1874</v>
      </c>
      <c r="F5432" s="114">
        <f t="shared" si="493"/>
        <v>32</v>
      </c>
    </row>
    <row r="5433" spans="1:6" x14ac:dyDescent="0.25">
      <c r="A5433" s="124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4">
        <f t="shared" si="493"/>
        <v>203</v>
      </c>
    </row>
    <row r="5434" spans="1:6" x14ac:dyDescent="0.25">
      <c r="A5434" s="124" t="s">
        <v>48</v>
      </c>
      <c r="B5434" s="23">
        <v>44119</v>
      </c>
      <c r="C5434" s="4">
        <v>-2</v>
      </c>
      <c r="D5434" s="26">
        <f t="shared" si="494"/>
        <v>138</v>
      </c>
      <c r="F5434" s="114">
        <f t="shared" si="493"/>
        <v>1</v>
      </c>
    </row>
    <row r="5435" spans="1:6" x14ac:dyDescent="0.25">
      <c r="A5435" s="124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4">
        <f t="shared" si="493"/>
        <v>643</v>
      </c>
    </row>
    <row r="5436" spans="1:6" x14ac:dyDescent="0.25">
      <c r="A5436" s="124" t="s">
        <v>40</v>
      </c>
      <c r="B5436" s="23">
        <v>44119</v>
      </c>
      <c r="C5436" s="4">
        <v>82</v>
      </c>
      <c r="D5436" s="26">
        <f t="shared" si="494"/>
        <v>1354</v>
      </c>
      <c r="F5436" s="114">
        <f t="shared" ref="F5436:F5447" si="495">E5436+F5412</f>
        <v>16</v>
      </c>
    </row>
    <row r="5437" spans="1:6" x14ac:dyDescent="0.25">
      <c r="A5437" s="124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4">
        <f t="shared" si="495"/>
        <v>191</v>
      </c>
    </row>
    <row r="5438" spans="1:6" x14ac:dyDescent="0.25">
      <c r="A5438" s="124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4">
        <f t="shared" si="495"/>
        <v>468</v>
      </c>
    </row>
    <row r="5439" spans="1:6" x14ac:dyDescent="0.25">
      <c r="A5439" s="124" t="s">
        <v>30</v>
      </c>
      <c r="B5439" s="23">
        <v>44119</v>
      </c>
      <c r="C5439" s="4">
        <v>12</v>
      </c>
      <c r="D5439" s="26">
        <f t="shared" si="494"/>
        <v>201</v>
      </c>
      <c r="F5439" s="114">
        <f t="shared" si="495"/>
        <v>4</v>
      </c>
    </row>
    <row r="5440" spans="1:6" x14ac:dyDescent="0.25">
      <c r="A5440" s="124" t="s">
        <v>26</v>
      </c>
      <c r="B5440" s="23">
        <v>44119</v>
      </c>
      <c r="C5440" s="4">
        <v>424</v>
      </c>
      <c r="D5440" s="26">
        <f>C5440+D5416</f>
        <v>13408</v>
      </c>
      <c r="F5440" s="114">
        <f t="shared" si="495"/>
        <v>205</v>
      </c>
    </row>
    <row r="5441" spans="1:6" x14ac:dyDescent="0.25">
      <c r="A5441" s="124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4">
        <f t="shared" si="495"/>
        <v>399</v>
      </c>
    </row>
    <row r="5442" spans="1:6" x14ac:dyDescent="0.25">
      <c r="A5442" s="124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4">
        <f>E5442+F5418</f>
        <v>570</v>
      </c>
    </row>
    <row r="5443" spans="1:6" x14ac:dyDescent="0.25">
      <c r="A5443" s="124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4">
        <f>E5443+F5419</f>
        <v>51</v>
      </c>
    </row>
    <row r="5444" spans="1:6" x14ac:dyDescent="0.25">
      <c r="A5444" s="124" t="s">
        <v>43</v>
      </c>
      <c r="B5444" s="23">
        <v>44119</v>
      </c>
      <c r="C5444" s="4">
        <v>119</v>
      </c>
      <c r="D5444" s="26">
        <f t="shared" si="496"/>
        <v>2686</v>
      </c>
      <c r="F5444" s="114">
        <f t="shared" si="495"/>
        <v>34</v>
      </c>
    </row>
    <row r="5445" spans="1:6" x14ac:dyDescent="0.25">
      <c r="A5445" s="124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4">
        <f>E5445+F5421</f>
        <v>95</v>
      </c>
    </row>
    <row r="5446" spans="1:6" x14ac:dyDescent="0.25">
      <c r="A5446" s="124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4">
        <f>E5446+F5422</f>
        <v>792</v>
      </c>
    </row>
    <row r="5447" spans="1:6" x14ac:dyDescent="0.25">
      <c r="A5447" s="124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4">
        <f t="shared" si="495"/>
        <v>91</v>
      </c>
    </row>
    <row r="5448" spans="1:6" x14ac:dyDescent="0.25">
      <c r="A5448" s="124" t="s">
        <v>46</v>
      </c>
      <c r="B5448" s="23">
        <v>44119</v>
      </c>
      <c r="C5448" s="4">
        <v>313</v>
      </c>
      <c r="D5448" s="26">
        <f t="shared" si="496"/>
        <v>7502</v>
      </c>
      <c r="F5448" s="114">
        <f>E5448+F5424</f>
        <v>91</v>
      </c>
    </row>
    <row r="5449" spans="1:6" ht="15.75" thickBot="1" x14ac:dyDescent="0.3">
      <c r="A5449" s="125" t="s">
        <v>47</v>
      </c>
      <c r="B5449" s="44">
        <v>44119</v>
      </c>
      <c r="C5449" s="45">
        <v>1494</v>
      </c>
      <c r="D5449" s="117">
        <f t="shared" si="496"/>
        <v>31528</v>
      </c>
      <c r="E5449" s="45">
        <v>2</v>
      </c>
      <c r="F5449" s="115">
        <f>E5449+F5425</f>
        <v>416</v>
      </c>
    </row>
    <row r="5450" spans="1:6" x14ac:dyDescent="0.25">
      <c r="A5450" s="53" t="s">
        <v>22</v>
      </c>
      <c r="B5450" s="121">
        <v>44120</v>
      </c>
      <c r="C5450" s="39">
        <v>5199</v>
      </c>
      <c r="D5450" s="116">
        <f>C5450+D5426</f>
        <v>491422</v>
      </c>
      <c r="E5450" s="39">
        <v>136</v>
      </c>
      <c r="F5450" s="113">
        <f t="shared" ref="F5450:F5471" si="497">E5450+F5426</f>
        <v>15620</v>
      </c>
    </row>
    <row r="5451" spans="1:6" x14ac:dyDescent="0.25">
      <c r="A5451" s="124" t="s">
        <v>20</v>
      </c>
      <c r="B5451" s="121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4">
        <f t="shared" si="497"/>
        <v>4162</v>
      </c>
    </row>
    <row r="5452" spans="1:6" x14ac:dyDescent="0.25">
      <c r="A5452" s="124" t="s">
        <v>35</v>
      </c>
      <c r="B5452" s="121">
        <v>44120</v>
      </c>
      <c r="C5452" s="4">
        <v>22</v>
      </c>
      <c r="D5452" s="26">
        <f t="shared" si="498"/>
        <v>429</v>
      </c>
      <c r="F5452" s="114">
        <f t="shared" si="497"/>
        <v>0</v>
      </c>
    </row>
    <row r="5453" spans="1:6" x14ac:dyDescent="0.25">
      <c r="A5453" s="124" t="s">
        <v>21</v>
      </c>
      <c r="B5453" s="121">
        <v>44120</v>
      </c>
      <c r="C5453" s="4">
        <v>197</v>
      </c>
      <c r="D5453" s="26">
        <f t="shared" si="498"/>
        <v>11264</v>
      </c>
      <c r="E5453" s="4">
        <v>3</v>
      </c>
      <c r="F5453" s="114">
        <f t="shared" si="497"/>
        <v>353</v>
      </c>
    </row>
    <row r="5454" spans="1:6" x14ac:dyDescent="0.25">
      <c r="A5454" s="124" t="s">
        <v>36</v>
      </c>
      <c r="B5454" s="121">
        <v>44120</v>
      </c>
      <c r="C5454" s="4">
        <v>288</v>
      </c>
      <c r="D5454" s="26">
        <f t="shared" si="498"/>
        <v>8557</v>
      </c>
      <c r="E5454" s="4">
        <v>2</v>
      </c>
      <c r="F5454" s="114">
        <f t="shared" si="497"/>
        <v>113</v>
      </c>
    </row>
    <row r="5455" spans="1:6" x14ac:dyDescent="0.25">
      <c r="A5455" s="124" t="s">
        <v>27</v>
      </c>
      <c r="B5455" s="121">
        <v>44120</v>
      </c>
      <c r="C5455" s="4">
        <v>2045</v>
      </c>
      <c r="D5455" s="26">
        <f t="shared" si="498"/>
        <v>59828</v>
      </c>
      <c r="E5455" s="4">
        <v>28</v>
      </c>
      <c r="F5455" s="114">
        <f t="shared" si="497"/>
        <v>790</v>
      </c>
    </row>
    <row r="5456" spans="1:6" x14ac:dyDescent="0.25">
      <c r="A5456" s="124" t="s">
        <v>37</v>
      </c>
      <c r="B5456" s="121">
        <v>44120</v>
      </c>
      <c r="C5456" s="4">
        <v>61</v>
      </c>
      <c r="D5456" s="26">
        <f t="shared" si="498"/>
        <v>1935</v>
      </c>
      <c r="F5456" s="114">
        <f t="shared" si="497"/>
        <v>32</v>
      </c>
    </row>
    <row r="5457" spans="1:6" x14ac:dyDescent="0.25">
      <c r="A5457" s="124" t="s">
        <v>38</v>
      </c>
      <c r="B5457" s="121">
        <v>44120</v>
      </c>
      <c r="C5457" s="4">
        <v>349</v>
      </c>
      <c r="D5457" s="26">
        <f t="shared" si="498"/>
        <v>10805</v>
      </c>
      <c r="E5457" s="4">
        <v>2</v>
      </c>
      <c r="F5457" s="114">
        <f t="shared" si="497"/>
        <v>205</v>
      </c>
    </row>
    <row r="5458" spans="1:6" x14ac:dyDescent="0.25">
      <c r="A5458" s="124" t="s">
        <v>48</v>
      </c>
      <c r="B5458" s="121">
        <v>44120</v>
      </c>
      <c r="C5458" s="4">
        <v>1</v>
      </c>
      <c r="D5458" s="26">
        <f t="shared" si="498"/>
        <v>139</v>
      </c>
      <c r="F5458" s="114">
        <f t="shared" si="497"/>
        <v>1</v>
      </c>
    </row>
    <row r="5459" spans="1:6" x14ac:dyDescent="0.25">
      <c r="A5459" s="124" t="s">
        <v>39</v>
      </c>
      <c r="B5459" s="121">
        <v>44120</v>
      </c>
      <c r="C5459" s="4">
        <v>55</v>
      </c>
      <c r="D5459" s="26">
        <f t="shared" si="498"/>
        <v>17120</v>
      </c>
      <c r="E5459" s="4">
        <v>12</v>
      </c>
      <c r="F5459" s="114">
        <f t="shared" si="497"/>
        <v>655</v>
      </c>
    </row>
    <row r="5460" spans="1:6" x14ac:dyDescent="0.25">
      <c r="A5460" s="124" t="s">
        <v>40</v>
      </c>
      <c r="B5460" s="121">
        <v>44120</v>
      </c>
      <c r="C5460" s="4">
        <v>82</v>
      </c>
      <c r="D5460" s="26">
        <f t="shared" si="498"/>
        <v>1436</v>
      </c>
      <c r="E5460" s="4">
        <v>1</v>
      </c>
      <c r="F5460" s="114">
        <f t="shared" si="497"/>
        <v>17</v>
      </c>
    </row>
    <row r="5461" spans="1:6" x14ac:dyDescent="0.25">
      <c r="A5461" s="124" t="s">
        <v>28</v>
      </c>
      <c r="B5461" s="121">
        <v>44120</v>
      </c>
      <c r="C5461" s="4">
        <v>98</v>
      </c>
      <c r="D5461" s="26">
        <f t="shared" si="498"/>
        <v>6323</v>
      </c>
      <c r="E5461" s="4">
        <v>11</v>
      </c>
      <c r="F5461" s="114">
        <f t="shared" si="497"/>
        <v>202</v>
      </c>
    </row>
    <row r="5462" spans="1:6" x14ac:dyDescent="0.25">
      <c r="A5462" s="124" t="s">
        <v>24</v>
      </c>
      <c r="B5462" s="121">
        <v>44120</v>
      </c>
      <c r="C5462" s="4">
        <v>897</v>
      </c>
      <c r="D5462" s="26">
        <f t="shared" si="498"/>
        <v>35930</v>
      </c>
      <c r="E5462" s="4">
        <v>30</v>
      </c>
      <c r="F5462" s="114">
        <f t="shared" si="497"/>
        <v>498</v>
      </c>
    </row>
    <row r="5463" spans="1:6" x14ac:dyDescent="0.25">
      <c r="A5463" s="124" t="s">
        <v>30</v>
      </c>
      <c r="B5463" s="121">
        <v>44120</v>
      </c>
      <c r="C5463" s="4">
        <v>-3</v>
      </c>
      <c r="D5463" s="26">
        <f t="shared" si="498"/>
        <v>198</v>
      </c>
      <c r="F5463" s="114">
        <f t="shared" si="497"/>
        <v>4</v>
      </c>
    </row>
    <row r="5464" spans="1:6" x14ac:dyDescent="0.25">
      <c r="A5464" s="124" t="s">
        <v>26</v>
      </c>
      <c r="B5464" s="121">
        <v>44120</v>
      </c>
      <c r="C5464" s="4">
        <v>382</v>
      </c>
      <c r="D5464" s="26">
        <f>C5464+D5440</f>
        <v>13790</v>
      </c>
      <c r="E5464" s="4">
        <v>13</v>
      </c>
      <c r="F5464" s="114">
        <f t="shared" si="497"/>
        <v>218</v>
      </c>
    </row>
    <row r="5465" spans="1:6" x14ac:dyDescent="0.25">
      <c r="A5465" s="124" t="s">
        <v>25</v>
      </c>
      <c r="B5465" s="121">
        <v>44120</v>
      </c>
      <c r="C5465" s="4">
        <v>536</v>
      </c>
      <c r="D5465" s="26">
        <f>C5465+D5441</f>
        <v>18561</v>
      </c>
      <c r="E5465" s="4">
        <v>2</v>
      </c>
      <c r="F5465" s="114">
        <f t="shared" si="497"/>
        <v>401</v>
      </c>
    </row>
    <row r="5466" spans="1:6" x14ac:dyDescent="0.25">
      <c r="A5466" s="124" t="s">
        <v>41</v>
      </c>
      <c r="B5466" s="121">
        <v>44120</v>
      </c>
      <c r="C5466" s="4">
        <v>215</v>
      </c>
      <c r="D5466" s="26">
        <f>C5466+D5442</f>
        <v>16226</v>
      </c>
      <c r="E5466" s="4">
        <v>13</v>
      </c>
      <c r="F5466" s="114">
        <f>E5466+F5442</f>
        <v>583</v>
      </c>
    </row>
    <row r="5467" spans="1:6" x14ac:dyDescent="0.25">
      <c r="A5467" s="124" t="s">
        <v>42</v>
      </c>
      <c r="B5467" s="121">
        <v>44120</v>
      </c>
      <c r="C5467" s="4">
        <v>9</v>
      </c>
      <c r="D5467" s="26">
        <f t="shared" ref="D5467:D5473" si="499">C5467+D5443</f>
        <v>1285</v>
      </c>
      <c r="F5467" s="114">
        <f>E5467+F5443</f>
        <v>51</v>
      </c>
    </row>
    <row r="5468" spans="1:6" x14ac:dyDescent="0.25">
      <c r="A5468" s="124" t="s">
        <v>43</v>
      </c>
      <c r="B5468" s="121">
        <v>44120</v>
      </c>
      <c r="C5468" s="4">
        <v>257</v>
      </c>
      <c r="D5468" s="26">
        <f t="shared" si="499"/>
        <v>2943</v>
      </c>
      <c r="E5468" s="4">
        <v>1</v>
      </c>
      <c r="F5468" s="114">
        <f t="shared" si="497"/>
        <v>35</v>
      </c>
    </row>
    <row r="5469" spans="1:6" x14ac:dyDescent="0.25">
      <c r="A5469" s="124" t="s">
        <v>44</v>
      </c>
      <c r="B5469" s="121">
        <v>44120</v>
      </c>
      <c r="C5469" s="4">
        <v>210</v>
      </c>
      <c r="D5469" s="26">
        <f t="shared" si="499"/>
        <v>7042</v>
      </c>
      <c r="E5469" s="4">
        <v>1</v>
      </c>
      <c r="F5469" s="114">
        <f>E5469+F5445</f>
        <v>96</v>
      </c>
    </row>
    <row r="5470" spans="1:6" x14ac:dyDescent="0.25">
      <c r="A5470" s="124" t="s">
        <v>29</v>
      </c>
      <c r="B5470" s="121">
        <v>44120</v>
      </c>
      <c r="C5470" s="4">
        <v>2582</v>
      </c>
      <c r="D5470" s="26">
        <f t="shared" si="499"/>
        <v>74610</v>
      </c>
      <c r="E5470" s="4">
        <v>29</v>
      </c>
      <c r="F5470" s="114">
        <f>E5470+F5446</f>
        <v>821</v>
      </c>
    </row>
    <row r="5471" spans="1:6" x14ac:dyDescent="0.25">
      <c r="A5471" s="124" t="s">
        <v>45</v>
      </c>
      <c r="B5471" s="121">
        <v>44120</v>
      </c>
      <c r="C5471" s="4">
        <v>342</v>
      </c>
      <c r="D5471" s="26">
        <f t="shared" si="499"/>
        <v>6315</v>
      </c>
      <c r="E5471" s="4">
        <v>6</v>
      </c>
      <c r="F5471" s="114">
        <f t="shared" si="497"/>
        <v>97</v>
      </c>
    </row>
    <row r="5472" spans="1:6" x14ac:dyDescent="0.25">
      <c r="A5472" s="124" t="s">
        <v>46</v>
      </c>
      <c r="B5472" s="121">
        <v>44120</v>
      </c>
      <c r="C5472" s="4">
        <v>256</v>
      </c>
      <c r="D5472" s="26">
        <f t="shared" si="499"/>
        <v>7758</v>
      </c>
      <c r="E5472" s="4">
        <v>5</v>
      </c>
      <c r="F5472" s="114">
        <f>E5472+F5448</f>
        <v>96</v>
      </c>
    </row>
    <row r="5473" spans="1:6" ht="15.75" thickBot="1" x14ac:dyDescent="0.3">
      <c r="A5473" s="125" t="s">
        <v>47</v>
      </c>
      <c r="B5473" s="121">
        <v>44120</v>
      </c>
      <c r="C5473" s="4">
        <v>1514</v>
      </c>
      <c r="D5473" s="117">
        <f t="shared" si="499"/>
        <v>33042</v>
      </c>
      <c r="E5473" s="4">
        <v>38</v>
      </c>
      <c r="F5473" s="115">
        <f>E5473+F5449</f>
        <v>454</v>
      </c>
    </row>
    <row r="5474" spans="1:6" x14ac:dyDescent="0.25">
      <c r="A5474" s="50" t="s">
        <v>22</v>
      </c>
      <c r="B5474" s="121">
        <v>44121</v>
      </c>
      <c r="C5474" s="4">
        <v>4419</v>
      </c>
      <c r="D5474" s="128">
        <f t="shared" ref="D5474:D5494" si="500">C5474+D5450</f>
        <v>495841</v>
      </c>
      <c r="E5474" s="4">
        <f>110+87</f>
        <v>197</v>
      </c>
      <c r="F5474" s="113">
        <f t="shared" ref="F5474:F5495" si="501">E5474+F5450</f>
        <v>15817</v>
      </c>
    </row>
    <row r="5475" spans="1:6" x14ac:dyDescent="0.25">
      <c r="A5475" s="50" t="s">
        <v>20</v>
      </c>
      <c r="B5475" s="121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4">
        <f t="shared" si="501"/>
        <v>4212</v>
      </c>
    </row>
    <row r="5476" spans="1:6" x14ac:dyDescent="0.25">
      <c r="A5476" s="50" t="s">
        <v>35</v>
      </c>
      <c r="B5476" s="121">
        <v>44121</v>
      </c>
      <c r="C5476" s="4">
        <v>24</v>
      </c>
      <c r="D5476" s="26">
        <f t="shared" si="500"/>
        <v>453</v>
      </c>
      <c r="F5476" s="114">
        <f t="shared" si="501"/>
        <v>0</v>
      </c>
    </row>
    <row r="5477" spans="1:6" x14ac:dyDescent="0.25">
      <c r="A5477" s="50" t="s">
        <v>21</v>
      </c>
      <c r="B5477" s="121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4">
        <f t="shared" si="501"/>
        <v>356</v>
      </c>
    </row>
    <row r="5478" spans="1:6" x14ac:dyDescent="0.25">
      <c r="A5478" s="50" t="s">
        <v>36</v>
      </c>
      <c r="B5478" s="121">
        <v>44121</v>
      </c>
      <c r="C5478" s="4">
        <v>335</v>
      </c>
      <c r="D5478" s="26">
        <f t="shared" si="500"/>
        <v>8892</v>
      </c>
      <c r="F5478" s="114">
        <f t="shared" si="501"/>
        <v>113</v>
      </c>
    </row>
    <row r="5479" spans="1:6" x14ac:dyDescent="0.25">
      <c r="A5479" s="50" t="s">
        <v>27</v>
      </c>
      <c r="B5479" s="121">
        <v>44121</v>
      </c>
      <c r="C5479" s="4">
        <v>1233</v>
      </c>
      <c r="D5479" s="26">
        <f t="shared" si="500"/>
        <v>61061</v>
      </c>
      <c r="E5479" s="4">
        <v>33</v>
      </c>
      <c r="F5479" s="114">
        <f t="shared" si="501"/>
        <v>823</v>
      </c>
    </row>
    <row r="5480" spans="1:6" x14ac:dyDescent="0.25">
      <c r="A5480" s="50" t="s">
        <v>37</v>
      </c>
      <c r="B5480" s="121">
        <v>44121</v>
      </c>
      <c r="C5480" s="4">
        <v>2</v>
      </c>
      <c r="D5480" s="26">
        <f t="shared" si="500"/>
        <v>1937</v>
      </c>
      <c r="F5480" s="114">
        <f t="shared" si="501"/>
        <v>32</v>
      </c>
    </row>
    <row r="5481" spans="1:6" x14ac:dyDescent="0.25">
      <c r="A5481" s="50" t="s">
        <v>38</v>
      </c>
      <c r="B5481" s="121">
        <v>44121</v>
      </c>
      <c r="C5481" s="4">
        <v>350</v>
      </c>
      <c r="D5481" s="26">
        <f t="shared" si="500"/>
        <v>11155</v>
      </c>
      <c r="E5481" s="4">
        <f>1</f>
        <v>1</v>
      </c>
      <c r="F5481" s="114">
        <f t="shared" si="501"/>
        <v>206</v>
      </c>
    </row>
    <row r="5482" spans="1:6" x14ac:dyDescent="0.25">
      <c r="A5482" s="50" t="s">
        <v>48</v>
      </c>
      <c r="B5482" s="121">
        <v>44121</v>
      </c>
      <c r="C5482" s="4">
        <v>1</v>
      </c>
      <c r="D5482" s="26">
        <f t="shared" si="500"/>
        <v>140</v>
      </c>
      <c r="F5482" s="114">
        <f t="shared" si="501"/>
        <v>1</v>
      </c>
    </row>
    <row r="5483" spans="1:6" x14ac:dyDescent="0.25">
      <c r="A5483" s="50" t="s">
        <v>39</v>
      </c>
      <c r="B5483" s="121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4">
        <f t="shared" si="501"/>
        <v>675</v>
      </c>
    </row>
    <row r="5484" spans="1:6" x14ac:dyDescent="0.25">
      <c r="A5484" s="50" t="s">
        <v>40</v>
      </c>
      <c r="B5484" s="121">
        <v>44121</v>
      </c>
      <c r="C5484" s="4">
        <v>95</v>
      </c>
      <c r="D5484" s="26">
        <f t="shared" si="500"/>
        <v>1531</v>
      </c>
      <c r="F5484" s="114">
        <f t="shared" si="501"/>
        <v>17</v>
      </c>
    </row>
    <row r="5485" spans="1:6" x14ac:dyDescent="0.25">
      <c r="A5485" s="50" t="s">
        <v>28</v>
      </c>
      <c r="B5485" s="121">
        <v>44121</v>
      </c>
      <c r="C5485" s="4">
        <v>55</v>
      </c>
      <c r="D5485" s="26">
        <f t="shared" si="500"/>
        <v>6378</v>
      </c>
      <c r="F5485" s="114">
        <f t="shared" si="501"/>
        <v>202</v>
      </c>
    </row>
    <row r="5486" spans="1:6" x14ac:dyDescent="0.25">
      <c r="A5486" s="50" t="s">
        <v>24</v>
      </c>
      <c r="B5486" s="121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4">
        <f t="shared" si="501"/>
        <v>538</v>
      </c>
    </row>
    <row r="5487" spans="1:6" x14ac:dyDescent="0.25">
      <c r="A5487" s="50" t="s">
        <v>30</v>
      </c>
      <c r="B5487" s="121">
        <v>44121</v>
      </c>
      <c r="C5487" s="4">
        <v>1</v>
      </c>
      <c r="D5487" s="26">
        <f t="shared" si="500"/>
        <v>199</v>
      </c>
      <c r="F5487" s="114">
        <f t="shared" si="501"/>
        <v>4</v>
      </c>
    </row>
    <row r="5488" spans="1:6" x14ac:dyDescent="0.25">
      <c r="A5488" s="50" t="s">
        <v>26</v>
      </c>
      <c r="B5488" s="121">
        <v>44121</v>
      </c>
      <c r="C5488" s="4">
        <v>1005</v>
      </c>
      <c r="D5488" s="26">
        <f t="shared" si="500"/>
        <v>14795</v>
      </c>
      <c r="F5488" s="114">
        <f t="shared" si="501"/>
        <v>218</v>
      </c>
    </row>
    <row r="5489" spans="1:6" x14ac:dyDescent="0.25">
      <c r="A5489" s="50" t="s">
        <v>25</v>
      </c>
      <c r="B5489" s="121">
        <v>44121</v>
      </c>
      <c r="C5489" s="4">
        <v>357</v>
      </c>
      <c r="D5489" s="26">
        <f t="shared" si="500"/>
        <v>18918</v>
      </c>
      <c r="E5489" s="4">
        <f>2</f>
        <v>2</v>
      </c>
      <c r="F5489" s="114">
        <f t="shared" si="501"/>
        <v>403</v>
      </c>
    </row>
    <row r="5490" spans="1:6" x14ac:dyDescent="0.25">
      <c r="A5490" s="50" t="s">
        <v>41</v>
      </c>
      <c r="B5490" s="121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4">
        <f>E5490+F5466</f>
        <v>589</v>
      </c>
    </row>
    <row r="5491" spans="1:6" x14ac:dyDescent="0.25">
      <c r="A5491" s="50" t="s">
        <v>42</v>
      </c>
      <c r="B5491" s="121">
        <v>44121</v>
      </c>
      <c r="C5491" s="4">
        <v>6</v>
      </c>
      <c r="D5491" s="26">
        <f t="shared" si="500"/>
        <v>1291</v>
      </c>
      <c r="F5491" s="114">
        <f>E5491+F5467</f>
        <v>51</v>
      </c>
    </row>
    <row r="5492" spans="1:6" x14ac:dyDescent="0.25">
      <c r="A5492" s="50" t="s">
        <v>43</v>
      </c>
      <c r="B5492" s="121">
        <v>44121</v>
      </c>
      <c r="C5492" s="4">
        <v>201</v>
      </c>
      <c r="D5492" s="26">
        <f t="shared" si="500"/>
        <v>3144</v>
      </c>
      <c r="F5492" s="114">
        <f t="shared" si="501"/>
        <v>35</v>
      </c>
    </row>
    <row r="5493" spans="1:6" x14ac:dyDescent="0.25">
      <c r="A5493" s="50" t="s">
        <v>44</v>
      </c>
      <c r="B5493" s="121">
        <v>44121</v>
      </c>
      <c r="C5493" s="4">
        <v>141</v>
      </c>
      <c r="D5493" s="26">
        <f t="shared" si="500"/>
        <v>7183</v>
      </c>
      <c r="E5493" s="4">
        <f>1</f>
        <v>1</v>
      </c>
      <c r="F5493" s="114">
        <f>E5493+F5469</f>
        <v>97</v>
      </c>
    </row>
    <row r="5494" spans="1:6" x14ac:dyDescent="0.25">
      <c r="A5494" s="50" t="s">
        <v>29</v>
      </c>
      <c r="B5494" s="121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4">
        <f>E5494+F5470</f>
        <v>848</v>
      </c>
    </row>
    <row r="5495" spans="1:6" x14ac:dyDescent="0.25">
      <c r="A5495" s="50" t="s">
        <v>45</v>
      </c>
      <c r="B5495" s="121">
        <v>44121</v>
      </c>
      <c r="C5495" s="4">
        <v>238</v>
      </c>
      <c r="D5495" s="26">
        <f>C5495+D5471</f>
        <v>6553</v>
      </c>
      <c r="F5495" s="114">
        <f t="shared" si="501"/>
        <v>97</v>
      </c>
    </row>
    <row r="5496" spans="1:6" x14ac:dyDescent="0.25">
      <c r="A5496" s="50" t="s">
        <v>46</v>
      </c>
      <c r="B5496" s="121">
        <v>44121</v>
      </c>
      <c r="C5496" s="4">
        <v>182</v>
      </c>
      <c r="D5496" s="26">
        <f>C5496+D5472</f>
        <v>7940</v>
      </c>
      <c r="E5496" s="4">
        <f>3+1</f>
        <v>4</v>
      </c>
      <c r="F5496" s="114">
        <f>E5496+F5472</f>
        <v>100</v>
      </c>
    </row>
    <row r="5497" spans="1:6" ht="15.75" thickBot="1" x14ac:dyDescent="0.3">
      <c r="A5497" s="71" t="s">
        <v>47</v>
      </c>
      <c r="B5497" s="122">
        <v>44121</v>
      </c>
      <c r="C5497" s="38">
        <v>923</v>
      </c>
      <c r="D5497" s="26">
        <f t="shared" ref="D5497:D5518" si="502">C5497+D5473</f>
        <v>33965</v>
      </c>
      <c r="E5497" s="38"/>
      <c r="F5497" s="123">
        <f>E5497+F5473</f>
        <v>454</v>
      </c>
    </row>
    <row r="5498" spans="1:6" x14ac:dyDescent="0.25">
      <c r="A5498" s="144" t="s">
        <v>22</v>
      </c>
      <c r="B5498" s="145">
        <v>44122</v>
      </c>
      <c r="C5498" s="146">
        <v>2383</v>
      </c>
      <c r="D5498" s="128">
        <f t="shared" si="502"/>
        <v>498224</v>
      </c>
      <c r="E5498" s="146">
        <f>8+7</f>
        <v>15</v>
      </c>
      <c r="F5498" s="147">
        <f t="shared" ref="F5498:F5519" si="503">E5498+F5474</f>
        <v>15832</v>
      </c>
    </row>
    <row r="5499" spans="1:6" x14ac:dyDescent="0.25">
      <c r="A5499" s="148" t="s">
        <v>20</v>
      </c>
      <c r="B5499" s="121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9">
        <f t="shared" si="503"/>
        <v>4250</v>
      </c>
    </row>
    <row r="5500" spans="1:6" x14ac:dyDescent="0.25">
      <c r="A5500" s="148" t="s">
        <v>35</v>
      </c>
      <c r="B5500" s="121">
        <v>44122</v>
      </c>
      <c r="C5500" s="4">
        <v>27</v>
      </c>
      <c r="D5500" s="26">
        <f t="shared" si="502"/>
        <v>480</v>
      </c>
      <c r="F5500" s="149">
        <f t="shared" si="503"/>
        <v>0</v>
      </c>
    </row>
    <row r="5501" spans="1:6" x14ac:dyDescent="0.25">
      <c r="A5501" s="148" t="s">
        <v>21</v>
      </c>
      <c r="B5501" s="121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9">
        <f t="shared" si="503"/>
        <v>359</v>
      </c>
    </row>
    <row r="5502" spans="1:6" x14ac:dyDescent="0.25">
      <c r="A5502" s="148" t="s">
        <v>36</v>
      </c>
      <c r="B5502" s="121">
        <v>44122</v>
      </c>
      <c r="C5502" s="4">
        <v>150</v>
      </c>
      <c r="D5502" s="26">
        <f t="shared" si="502"/>
        <v>9042</v>
      </c>
      <c r="E5502" s="4">
        <f>5+4</f>
        <v>9</v>
      </c>
      <c r="F5502" s="149">
        <f t="shared" si="503"/>
        <v>122</v>
      </c>
    </row>
    <row r="5503" spans="1:6" x14ac:dyDescent="0.25">
      <c r="A5503" s="148" t="s">
        <v>27</v>
      </c>
      <c r="B5503" s="121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9">
        <f t="shared" si="503"/>
        <v>850</v>
      </c>
    </row>
    <row r="5504" spans="1:6" x14ac:dyDescent="0.25">
      <c r="A5504" s="148" t="s">
        <v>37</v>
      </c>
      <c r="B5504" s="121">
        <v>44122</v>
      </c>
      <c r="C5504" s="4">
        <v>41</v>
      </c>
      <c r="D5504" s="26">
        <f t="shared" si="502"/>
        <v>1978</v>
      </c>
      <c r="F5504" s="149">
        <f t="shared" si="503"/>
        <v>32</v>
      </c>
    </row>
    <row r="5505" spans="1:6" x14ac:dyDescent="0.25">
      <c r="A5505" s="148" t="s">
        <v>38</v>
      </c>
      <c r="B5505" s="121">
        <v>44122</v>
      </c>
      <c r="C5505" s="4">
        <v>279</v>
      </c>
      <c r="D5505" s="26">
        <f t="shared" si="502"/>
        <v>11434</v>
      </c>
      <c r="E5505" s="4">
        <v>1</v>
      </c>
      <c r="F5505" s="149">
        <f t="shared" si="503"/>
        <v>207</v>
      </c>
    </row>
    <row r="5506" spans="1:6" x14ac:dyDescent="0.25">
      <c r="A5506" s="148" t="s">
        <v>48</v>
      </c>
      <c r="B5506" s="121">
        <v>44122</v>
      </c>
      <c r="C5506" s="4">
        <v>-2</v>
      </c>
      <c r="D5506" s="26">
        <f t="shared" si="502"/>
        <v>138</v>
      </c>
      <c r="F5506" s="149">
        <f t="shared" si="503"/>
        <v>1</v>
      </c>
    </row>
    <row r="5507" spans="1:6" x14ac:dyDescent="0.25">
      <c r="A5507" s="148" t="s">
        <v>39</v>
      </c>
      <c r="B5507" s="121">
        <v>44122</v>
      </c>
      <c r="C5507" s="4">
        <v>45</v>
      </c>
      <c r="D5507" s="26">
        <f t="shared" si="502"/>
        <v>17234</v>
      </c>
      <c r="F5507" s="149">
        <f t="shared" si="503"/>
        <v>675</v>
      </c>
    </row>
    <row r="5508" spans="1:6" x14ac:dyDescent="0.25">
      <c r="A5508" s="148" t="s">
        <v>40</v>
      </c>
      <c r="B5508" s="121">
        <v>44122</v>
      </c>
      <c r="C5508" s="4">
        <v>87</v>
      </c>
      <c r="D5508" s="26">
        <f t="shared" si="502"/>
        <v>1618</v>
      </c>
      <c r="F5508" s="149">
        <f t="shared" si="503"/>
        <v>17</v>
      </c>
    </row>
    <row r="5509" spans="1:6" x14ac:dyDescent="0.25">
      <c r="A5509" s="148" t="s">
        <v>28</v>
      </c>
      <c r="B5509" s="121">
        <v>44122</v>
      </c>
      <c r="C5509" s="4">
        <v>181</v>
      </c>
      <c r="D5509" s="26">
        <f t="shared" si="502"/>
        <v>6559</v>
      </c>
      <c r="F5509" s="149">
        <f t="shared" si="503"/>
        <v>202</v>
      </c>
    </row>
    <row r="5510" spans="1:6" x14ac:dyDescent="0.25">
      <c r="A5510" s="148" t="s">
        <v>24</v>
      </c>
      <c r="B5510" s="121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9">
        <f t="shared" si="503"/>
        <v>555</v>
      </c>
    </row>
    <row r="5511" spans="1:6" x14ac:dyDescent="0.25">
      <c r="A5511" s="148" t="s">
        <v>30</v>
      </c>
      <c r="B5511" s="121">
        <v>44122</v>
      </c>
      <c r="C5511" s="4">
        <v>4</v>
      </c>
      <c r="D5511" s="26">
        <f t="shared" si="502"/>
        <v>203</v>
      </c>
      <c r="F5511" s="149">
        <f t="shared" si="503"/>
        <v>4</v>
      </c>
    </row>
    <row r="5512" spans="1:6" x14ac:dyDescent="0.25">
      <c r="A5512" s="148" t="s">
        <v>26</v>
      </c>
      <c r="B5512" s="121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9">
        <f t="shared" si="503"/>
        <v>242</v>
      </c>
    </row>
    <row r="5513" spans="1:6" x14ac:dyDescent="0.25">
      <c r="A5513" s="148" t="s">
        <v>25</v>
      </c>
      <c r="B5513" s="121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9">
        <f t="shared" si="503"/>
        <v>408</v>
      </c>
    </row>
    <row r="5514" spans="1:6" x14ac:dyDescent="0.25">
      <c r="A5514" s="148" t="s">
        <v>41</v>
      </c>
      <c r="B5514" s="121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9">
        <f>E5514+F5490</f>
        <v>604</v>
      </c>
    </row>
    <row r="5515" spans="1:6" x14ac:dyDescent="0.25">
      <c r="A5515" s="148" t="s">
        <v>42</v>
      </c>
      <c r="B5515" s="121">
        <v>44122</v>
      </c>
      <c r="C5515" s="4">
        <v>1</v>
      </c>
      <c r="D5515" s="26">
        <f t="shared" si="502"/>
        <v>1292</v>
      </c>
      <c r="F5515" s="149">
        <f>E5515+F5491</f>
        <v>51</v>
      </c>
    </row>
    <row r="5516" spans="1:6" x14ac:dyDescent="0.25">
      <c r="A5516" s="148" t="s">
        <v>43</v>
      </c>
      <c r="B5516" s="121">
        <v>44122</v>
      </c>
      <c r="C5516" s="4">
        <v>183</v>
      </c>
      <c r="D5516" s="26">
        <f t="shared" si="502"/>
        <v>3327</v>
      </c>
      <c r="E5516" s="4">
        <f>1</f>
        <v>1</v>
      </c>
      <c r="F5516" s="149">
        <f t="shared" si="503"/>
        <v>36</v>
      </c>
    </row>
    <row r="5517" spans="1:6" x14ac:dyDescent="0.25">
      <c r="A5517" s="148" t="s">
        <v>44</v>
      </c>
      <c r="B5517" s="121">
        <v>44122</v>
      </c>
      <c r="C5517" s="4">
        <v>84</v>
      </c>
      <c r="D5517" s="26">
        <f t="shared" si="502"/>
        <v>7267</v>
      </c>
      <c r="E5517" s="4">
        <f>3</f>
        <v>3</v>
      </c>
      <c r="F5517" s="149">
        <f>E5517+F5493</f>
        <v>100</v>
      </c>
    </row>
    <row r="5518" spans="1:6" x14ac:dyDescent="0.25">
      <c r="A5518" s="148" t="s">
        <v>29</v>
      </c>
      <c r="B5518" s="121">
        <v>44122</v>
      </c>
      <c r="C5518" s="4">
        <v>2015</v>
      </c>
      <c r="D5518" s="26">
        <f t="shared" si="502"/>
        <v>78824</v>
      </c>
      <c r="E5518" s="4">
        <f>1</f>
        <v>1</v>
      </c>
      <c r="F5518" s="149">
        <f>E5518+F5494</f>
        <v>849</v>
      </c>
    </row>
    <row r="5519" spans="1:6" x14ac:dyDescent="0.25">
      <c r="A5519" s="148" t="s">
        <v>45</v>
      </c>
      <c r="B5519" s="121">
        <v>44122</v>
      </c>
      <c r="C5519" s="4">
        <v>262</v>
      </c>
      <c r="D5519" s="26">
        <f>C5519+D5495</f>
        <v>6815</v>
      </c>
      <c r="F5519" s="149">
        <f t="shared" si="503"/>
        <v>97</v>
      </c>
    </row>
    <row r="5520" spans="1:6" x14ac:dyDescent="0.25">
      <c r="A5520" s="148" t="s">
        <v>46</v>
      </c>
      <c r="B5520" s="121">
        <v>44122</v>
      </c>
      <c r="C5520" s="4">
        <v>208</v>
      </c>
      <c r="D5520" s="26">
        <f>C5520+D5496</f>
        <v>8148</v>
      </c>
      <c r="E5520" s="4">
        <f>2</f>
        <v>2</v>
      </c>
      <c r="F5520" s="149">
        <f>E5520+F5496</f>
        <v>102</v>
      </c>
    </row>
    <row r="5521" spans="1:6" ht="15.75" thickBot="1" x14ac:dyDescent="0.3">
      <c r="A5521" s="150" t="s">
        <v>47</v>
      </c>
      <c r="B5521" s="151">
        <v>44122</v>
      </c>
      <c r="C5521" s="152">
        <v>772</v>
      </c>
      <c r="D5521" s="26">
        <f t="shared" ref="D5521:D5542" si="504">C5521+D5497</f>
        <v>34737</v>
      </c>
      <c r="E5521" s="152"/>
      <c r="F5521" s="153">
        <f>E5521+F5497</f>
        <v>454</v>
      </c>
    </row>
    <row r="5522" spans="1:6" x14ac:dyDescent="0.25">
      <c r="A5522" s="144" t="s">
        <v>22</v>
      </c>
      <c r="B5522" s="145">
        <v>44123</v>
      </c>
      <c r="C5522" s="146">
        <v>4206</v>
      </c>
      <c r="D5522" s="128">
        <f t="shared" si="504"/>
        <v>502430</v>
      </c>
      <c r="E5522" s="146">
        <v>197</v>
      </c>
      <c r="F5522" s="154">
        <v>16032</v>
      </c>
    </row>
    <row r="5523" spans="1:6" x14ac:dyDescent="0.25">
      <c r="A5523" s="148" t="s">
        <v>20</v>
      </c>
      <c r="B5523" s="121">
        <v>44123</v>
      </c>
      <c r="C5523" s="4">
        <v>557</v>
      </c>
      <c r="D5523" s="26">
        <f t="shared" si="504"/>
        <v>140527</v>
      </c>
      <c r="E5523" s="4">
        <v>47</v>
      </c>
      <c r="F5523" s="155">
        <v>4227</v>
      </c>
    </row>
    <row r="5524" spans="1:6" x14ac:dyDescent="0.25">
      <c r="A5524" s="148" t="s">
        <v>35</v>
      </c>
      <c r="B5524" s="121">
        <v>44123</v>
      </c>
      <c r="C5524" s="4">
        <v>12</v>
      </c>
      <c r="D5524" s="26">
        <f t="shared" si="504"/>
        <v>492</v>
      </c>
      <c r="F5524" s="155">
        <f>E5524+F5500</f>
        <v>0</v>
      </c>
    </row>
    <row r="5525" spans="1:6" x14ac:dyDescent="0.25">
      <c r="A5525" s="148" t="s">
        <v>21</v>
      </c>
      <c r="B5525" s="121">
        <v>44123</v>
      </c>
      <c r="C5525" s="4">
        <v>185</v>
      </c>
      <c r="D5525" s="26">
        <f t="shared" si="504"/>
        <v>11848</v>
      </c>
      <c r="E5525" s="4">
        <v>8</v>
      </c>
      <c r="F5525" s="155">
        <v>373</v>
      </c>
    </row>
    <row r="5526" spans="1:6" x14ac:dyDescent="0.25">
      <c r="A5526" s="148" t="s">
        <v>36</v>
      </c>
      <c r="B5526" s="121">
        <v>44123</v>
      </c>
      <c r="C5526" s="4">
        <v>220</v>
      </c>
      <c r="D5526" s="26">
        <f t="shared" si="504"/>
        <v>9262</v>
      </c>
      <c r="E5526" s="4">
        <v>1</v>
      </c>
      <c r="F5526" s="155">
        <v>185</v>
      </c>
    </row>
    <row r="5527" spans="1:6" x14ac:dyDescent="0.25">
      <c r="A5527" s="148" t="s">
        <v>27</v>
      </c>
      <c r="B5527" s="121">
        <v>44123</v>
      </c>
      <c r="C5527" s="4">
        <v>1668</v>
      </c>
      <c r="D5527" s="26">
        <f t="shared" si="504"/>
        <v>64579</v>
      </c>
      <c r="E5527" s="4">
        <v>44</v>
      </c>
      <c r="F5527" s="155">
        <v>871</v>
      </c>
    </row>
    <row r="5528" spans="1:6" x14ac:dyDescent="0.25">
      <c r="A5528" s="148" t="s">
        <v>37</v>
      </c>
      <c r="B5528" s="121">
        <v>44123</v>
      </c>
      <c r="C5528" s="4">
        <v>122</v>
      </c>
      <c r="D5528" s="26">
        <f t="shared" si="504"/>
        <v>2100</v>
      </c>
      <c r="E5528" s="4">
        <v>3</v>
      </c>
      <c r="F5528" s="155">
        <v>36</v>
      </c>
    </row>
    <row r="5529" spans="1:6" x14ac:dyDescent="0.25">
      <c r="A5529" s="148" t="s">
        <v>38</v>
      </c>
      <c r="B5529" s="121">
        <v>44123</v>
      </c>
      <c r="C5529" s="4">
        <v>258</v>
      </c>
      <c r="D5529" s="26">
        <f t="shared" si="504"/>
        <v>11692</v>
      </c>
      <c r="E5529" s="4">
        <v>5</v>
      </c>
      <c r="F5529" s="155">
        <v>210</v>
      </c>
    </row>
    <row r="5530" spans="1:6" x14ac:dyDescent="0.25">
      <c r="A5530" s="148" t="s">
        <v>48</v>
      </c>
      <c r="B5530" s="121">
        <v>44123</v>
      </c>
      <c r="C5530" s="4">
        <v>6</v>
      </c>
      <c r="D5530" s="26">
        <f t="shared" si="504"/>
        <v>144</v>
      </c>
      <c r="F5530" s="155">
        <f>E5530+F5506</f>
        <v>1</v>
      </c>
    </row>
    <row r="5531" spans="1:6" x14ac:dyDescent="0.25">
      <c r="A5531" s="148" t="s">
        <v>39</v>
      </c>
      <c r="B5531" s="121">
        <v>44123</v>
      </c>
      <c r="C5531" s="4">
        <v>51</v>
      </c>
      <c r="D5531" s="26">
        <f t="shared" si="504"/>
        <v>17285</v>
      </c>
      <c r="E5531" s="4">
        <v>30</v>
      </c>
      <c r="F5531" s="155">
        <v>734</v>
      </c>
    </row>
    <row r="5532" spans="1:6" x14ac:dyDescent="0.25">
      <c r="A5532" s="148" t="s">
        <v>40</v>
      </c>
      <c r="B5532" s="121">
        <v>44123</v>
      </c>
      <c r="C5532" s="4">
        <v>92</v>
      </c>
      <c r="D5532" s="26">
        <f t="shared" si="504"/>
        <v>1710</v>
      </c>
      <c r="F5532" s="155">
        <v>16</v>
      </c>
    </row>
    <row r="5533" spans="1:6" x14ac:dyDescent="0.25">
      <c r="A5533" s="148" t="s">
        <v>28</v>
      </c>
      <c r="B5533" s="121">
        <v>44123</v>
      </c>
      <c r="C5533" s="4">
        <v>65</v>
      </c>
      <c r="D5533" s="26">
        <f t="shared" si="504"/>
        <v>6624</v>
      </c>
      <c r="E5533" s="4">
        <v>3</v>
      </c>
      <c r="F5533" s="155">
        <v>226</v>
      </c>
    </row>
    <row r="5534" spans="1:6" x14ac:dyDescent="0.25">
      <c r="A5534" s="148" t="s">
        <v>24</v>
      </c>
      <c r="B5534" s="121">
        <v>44123</v>
      </c>
      <c r="C5534" s="4">
        <v>744</v>
      </c>
      <c r="D5534" s="26">
        <f t="shared" si="504"/>
        <v>37846</v>
      </c>
      <c r="E5534" s="4">
        <v>28</v>
      </c>
      <c r="F5534" s="155">
        <v>625</v>
      </c>
    </row>
    <row r="5535" spans="1:6" x14ac:dyDescent="0.25">
      <c r="A5535" s="148" t="s">
        <v>30</v>
      </c>
      <c r="B5535" s="121">
        <v>44123</v>
      </c>
      <c r="C5535" s="4">
        <v>-6</v>
      </c>
      <c r="D5535" s="26">
        <f t="shared" si="504"/>
        <v>197</v>
      </c>
      <c r="F5535" s="155">
        <f>E5535+F5511</f>
        <v>4</v>
      </c>
    </row>
    <row r="5536" spans="1:6" x14ac:dyDescent="0.25">
      <c r="A5536" s="148" t="s">
        <v>26</v>
      </c>
      <c r="B5536" s="121">
        <v>44123</v>
      </c>
      <c r="C5536" s="4">
        <v>271</v>
      </c>
      <c r="D5536" s="26">
        <f t="shared" si="504"/>
        <v>15354</v>
      </c>
      <c r="E5536" s="4">
        <v>4</v>
      </c>
      <c r="F5536" s="155">
        <v>282</v>
      </c>
    </row>
    <row r="5537" spans="1:6" x14ac:dyDescent="0.25">
      <c r="A5537" s="148" t="s">
        <v>25</v>
      </c>
      <c r="B5537" s="121">
        <v>44123</v>
      </c>
      <c r="C5537" s="4">
        <v>207</v>
      </c>
      <c r="D5537" s="26">
        <f t="shared" si="504"/>
        <v>19398</v>
      </c>
      <c r="E5537" s="4">
        <v>11</v>
      </c>
      <c r="F5537" s="155">
        <v>505</v>
      </c>
    </row>
    <row r="5538" spans="1:6" x14ac:dyDescent="0.25">
      <c r="A5538" s="148" t="s">
        <v>41</v>
      </c>
      <c r="B5538" s="121">
        <v>44123</v>
      </c>
      <c r="C5538" s="4">
        <v>80</v>
      </c>
      <c r="D5538" s="26">
        <f t="shared" si="504"/>
        <v>16712</v>
      </c>
      <c r="E5538" s="4">
        <v>18</v>
      </c>
      <c r="F5538" s="155">
        <v>632</v>
      </c>
    </row>
    <row r="5539" spans="1:6" x14ac:dyDescent="0.25">
      <c r="A5539" s="148" t="s">
        <v>42</v>
      </c>
      <c r="B5539" s="121">
        <v>44123</v>
      </c>
      <c r="C5539" s="4">
        <v>10</v>
      </c>
      <c r="D5539" s="26">
        <f t="shared" si="504"/>
        <v>1302</v>
      </c>
      <c r="E5539" s="4">
        <v>2</v>
      </c>
      <c r="F5539" s="155">
        <v>75</v>
      </c>
    </row>
    <row r="5540" spans="1:6" x14ac:dyDescent="0.25">
      <c r="A5540" s="148" t="s">
        <v>43</v>
      </c>
      <c r="B5540" s="121">
        <v>44123</v>
      </c>
      <c r="C5540" s="4">
        <v>277</v>
      </c>
      <c r="D5540" s="26">
        <f t="shared" si="504"/>
        <v>3604</v>
      </c>
      <c r="F5540" s="155">
        <v>51</v>
      </c>
    </row>
    <row r="5541" spans="1:6" x14ac:dyDescent="0.25">
      <c r="A5541" s="148" t="s">
        <v>44</v>
      </c>
      <c r="B5541" s="121">
        <v>44123</v>
      </c>
      <c r="C5541" s="4">
        <v>138</v>
      </c>
      <c r="D5541" s="26">
        <f t="shared" si="504"/>
        <v>7405</v>
      </c>
      <c r="E5541" s="4">
        <v>1</v>
      </c>
      <c r="F5541" s="155">
        <v>99</v>
      </c>
    </row>
    <row r="5542" spans="1:6" x14ac:dyDescent="0.25">
      <c r="A5542" s="148" t="s">
        <v>29</v>
      </c>
      <c r="B5542" s="121">
        <v>44123</v>
      </c>
      <c r="C5542" s="4">
        <v>2050</v>
      </c>
      <c r="D5542" s="26">
        <f t="shared" si="504"/>
        <v>80874</v>
      </c>
      <c r="E5542" s="4">
        <v>28</v>
      </c>
      <c r="F5542" s="155">
        <v>857</v>
      </c>
    </row>
    <row r="5543" spans="1:6" x14ac:dyDescent="0.25">
      <c r="A5543" s="148" t="s">
        <v>45</v>
      </c>
      <c r="B5543" s="121">
        <v>44123</v>
      </c>
      <c r="C5543" s="4">
        <v>145</v>
      </c>
      <c r="D5543" s="26">
        <f>C5543+D5519</f>
        <v>6960</v>
      </c>
      <c r="E5543" s="4">
        <v>1</v>
      </c>
      <c r="F5543" s="155">
        <v>100</v>
      </c>
    </row>
    <row r="5544" spans="1:6" x14ac:dyDescent="0.25">
      <c r="A5544" s="148" t="s">
        <v>46</v>
      </c>
      <c r="B5544" s="121">
        <v>44123</v>
      </c>
      <c r="C5544" s="4">
        <v>238</v>
      </c>
      <c r="D5544" s="26">
        <f>C5544+D5520</f>
        <v>8386</v>
      </c>
      <c r="F5544" s="155">
        <f>E5544+F5520</f>
        <v>102</v>
      </c>
    </row>
    <row r="5545" spans="1:6" ht="15.75" thickBot="1" x14ac:dyDescent="0.3">
      <c r="A5545" s="164" t="s">
        <v>47</v>
      </c>
      <c r="B5545" s="122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5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8">
        <f t="shared" si="505"/>
        <v>507411</v>
      </c>
      <c r="E5546" s="41">
        <f>83+60</f>
        <v>143</v>
      </c>
      <c r="F5546" s="113">
        <f t="shared" ref="F5546:F5609" si="506">E5546+F5522</f>
        <v>16175</v>
      </c>
    </row>
    <row r="5547" spans="1:6" x14ac:dyDescent="0.25">
      <c r="A5547" s="124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4">
        <f t="shared" si="506"/>
        <v>4281</v>
      </c>
    </row>
    <row r="5548" spans="1:6" x14ac:dyDescent="0.25">
      <c r="A5548" s="124" t="s">
        <v>35</v>
      </c>
      <c r="B5548" s="23">
        <v>44124</v>
      </c>
      <c r="C5548" s="4">
        <v>8</v>
      </c>
      <c r="D5548" s="26">
        <f t="shared" si="505"/>
        <v>500</v>
      </c>
      <c r="F5548" s="114">
        <f t="shared" si="506"/>
        <v>0</v>
      </c>
    </row>
    <row r="5549" spans="1:6" x14ac:dyDescent="0.25">
      <c r="A5549" s="124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4">
        <f t="shared" si="506"/>
        <v>378</v>
      </c>
    </row>
    <row r="5550" spans="1:6" x14ac:dyDescent="0.25">
      <c r="A5550" s="124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4">
        <f t="shared" si="506"/>
        <v>192</v>
      </c>
    </row>
    <row r="5551" spans="1:6" x14ac:dyDescent="0.25">
      <c r="A5551" s="124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4">
        <f t="shared" si="506"/>
        <v>923</v>
      </c>
    </row>
    <row r="5552" spans="1:6" x14ac:dyDescent="0.25">
      <c r="A5552" s="124" t="s">
        <v>37</v>
      </c>
      <c r="B5552" s="23">
        <v>44124</v>
      </c>
      <c r="C5552" s="4">
        <v>34</v>
      </c>
      <c r="D5552" s="26">
        <f t="shared" si="505"/>
        <v>2134</v>
      </c>
      <c r="F5552" s="114">
        <f t="shared" si="506"/>
        <v>36</v>
      </c>
    </row>
    <row r="5553" spans="1:6" x14ac:dyDescent="0.25">
      <c r="A5553" s="124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4">
        <f t="shared" si="506"/>
        <v>215</v>
      </c>
    </row>
    <row r="5554" spans="1:6" x14ac:dyDescent="0.25">
      <c r="A5554" s="124" t="s">
        <v>48</v>
      </c>
      <c r="B5554" s="23">
        <v>44124</v>
      </c>
      <c r="C5554" s="4">
        <v>-4</v>
      </c>
      <c r="D5554" s="26">
        <f t="shared" si="505"/>
        <v>140</v>
      </c>
      <c r="F5554" s="114">
        <f t="shared" si="506"/>
        <v>1</v>
      </c>
    </row>
    <row r="5555" spans="1:6" x14ac:dyDescent="0.25">
      <c r="A5555" s="124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4">
        <f t="shared" si="506"/>
        <v>738</v>
      </c>
    </row>
    <row r="5556" spans="1:6" x14ac:dyDescent="0.25">
      <c r="A5556" s="124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4">
        <f t="shared" si="506"/>
        <v>18</v>
      </c>
    </row>
    <row r="5557" spans="1:6" x14ac:dyDescent="0.25">
      <c r="A5557" s="124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4">
        <f t="shared" si="506"/>
        <v>228</v>
      </c>
    </row>
    <row r="5558" spans="1:6" x14ac:dyDescent="0.25">
      <c r="A5558" s="124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4">
        <f t="shared" si="506"/>
        <v>634</v>
      </c>
    </row>
    <row r="5559" spans="1:6" x14ac:dyDescent="0.25">
      <c r="A5559" s="124" t="s">
        <v>30</v>
      </c>
      <c r="B5559" s="23">
        <v>44124</v>
      </c>
      <c r="C5559" s="4">
        <v>-2</v>
      </c>
      <c r="D5559" s="26">
        <f t="shared" si="505"/>
        <v>195</v>
      </c>
      <c r="F5559" s="114">
        <f t="shared" si="506"/>
        <v>4</v>
      </c>
    </row>
    <row r="5560" spans="1:6" x14ac:dyDescent="0.25">
      <c r="A5560" s="124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4">
        <f t="shared" si="506"/>
        <v>289</v>
      </c>
    </row>
    <row r="5561" spans="1:6" x14ac:dyDescent="0.25">
      <c r="A5561" s="124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4">
        <f t="shared" si="506"/>
        <v>507</v>
      </c>
    </row>
    <row r="5562" spans="1:6" x14ac:dyDescent="0.25">
      <c r="A5562" s="124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4">
        <f t="shared" si="506"/>
        <v>639</v>
      </c>
    </row>
    <row r="5563" spans="1:6" x14ac:dyDescent="0.25">
      <c r="A5563" s="124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4">
        <f t="shared" si="506"/>
        <v>76</v>
      </c>
    </row>
    <row r="5564" spans="1:6" x14ac:dyDescent="0.25">
      <c r="A5564" s="124" t="s">
        <v>43</v>
      </c>
      <c r="B5564" s="23">
        <v>44124</v>
      </c>
      <c r="C5564" s="4">
        <v>266</v>
      </c>
      <c r="D5564" s="26">
        <f t="shared" si="505"/>
        <v>3870</v>
      </c>
      <c r="F5564" s="114">
        <f t="shared" si="506"/>
        <v>51</v>
      </c>
    </row>
    <row r="5565" spans="1:6" x14ac:dyDescent="0.25">
      <c r="A5565" s="124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4">
        <f t="shared" si="506"/>
        <v>102</v>
      </c>
    </row>
    <row r="5566" spans="1:6" x14ac:dyDescent="0.25">
      <c r="A5566" s="124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4">
        <f t="shared" si="506"/>
        <v>917</v>
      </c>
    </row>
    <row r="5567" spans="1:6" x14ac:dyDescent="0.25">
      <c r="A5567" s="124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4">
        <f t="shared" si="506"/>
        <v>103</v>
      </c>
    </row>
    <row r="5568" spans="1:6" x14ac:dyDescent="0.25">
      <c r="A5568" s="124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4">
        <f t="shared" si="506"/>
        <v>103</v>
      </c>
    </row>
    <row r="5569" spans="1:6" ht="15.75" thickBot="1" x14ac:dyDescent="0.3">
      <c r="A5569" s="126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3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8">
        <f t="shared" si="507"/>
        <v>512590</v>
      </c>
      <c r="E5570" s="41">
        <f>52+54</f>
        <v>106</v>
      </c>
      <c r="F5570" s="113">
        <f t="shared" si="506"/>
        <v>16281</v>
      </c>
    </row>
    <row r="5571" spans="1:6" x14ac:dyDescent="0.25">
      <c r="A5571" s="124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4">
        <f t="shared" si="506"/>
        <v>4333</v>
      </c>
    </row>
    <row r="5572" spans="1:6" x14ac:dyDescent="0.25">
      <c r="A5572" s="124" t="s">
        <v>35</v>
      </c>
      <c r="B5572" s="23">
        <v>44125</v>
      </c>
      <c r="C5572" s="4">
        <v>25</v>
      </c>
      <c r="D5572" s="26">
        <f t="shared" si="507"/>
        <v>525</v>
      </c>
      <c r="F5572" s="114">
        <f t="shared" si="506"/>
        <v>0</v>
      </c>
    </row>
    <row r="5573" spans="1:6" x14ac:dyDescent="0.25">
      <c r="A5573" s="124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4">
        <f t="shared" si="506"/>
        <v>382</v>
      </c>
    </row>
    <row r="5574" spans="1:6" x14ac:dyDescent="0.25">
      <c r="A5574" s="124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4">
        <f t="shared" si="506"/>
        <v>194</v>
      </c>
    </row>
    <row r="5575" spans="1:6" x14ac:dyDescent="0.25">
      <c r="A5575" s="124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4">
        <f t="shared" si="506"/>
        <v>978</v>
      </c>
    </row>
    <row r="5576" spans="1:6" x14ac:dyDescent="0.25">
      <c r="A5576" s="124" t="s">
        <v>37</v>
      </c>
      <c r="B5576" s="23">
        <v>44125</v>
      </c>
      <c r="C5576" s="4">
        <v>20</v>
      </c>
      <c r="D5576" s="26">
        <f t="shared" si="507"/>
        <v>2154</v>
      </c>
      <c r="F5576" s="114">
        <f t="shared" si="506"/>
        <v>36</v>
      </c>
    </row>
    <row r="5577" spans="1:6" x14ac:dyDescent="0.25">
      <c r="A5577" s="124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4">
        <f t="shared" si="506"/>
        <v>218</v>
      </c>
    </row>
    <row r="5578" spans="1:6" x14ac:dyDescent="0.25">
      <c r="A5578" s="124" t="s">
        <v>48</v>
      </c>
      <c r="B5578" s="23">
        <v>44125</v>
      </c>
      <c r="C5578" s="4">
        <v>7</v>
      </c>
      <c r="D5578" s="26">
        <f t="shared" si="507"/>
        <v>147</v>
      </c>
      <c r="F5578" s="114">
        <f t="shared" si="506"/>
        <v>1</v>
      </c>
    </row>
    <row r="5579" spans="1:6" x14ac:dyDescent="0.25">
      <c r="A5579" s="124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4">
        <f t="shared" si="506"/>
        <v>741</v>
      </c>
    </row>
    <row r="5580" spans="1:6" x14ac:dyDescent="0.25">
      <c r="A5580" s="124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4">
        <f t="shared" si="506"/>
        <v>20</v>
      </c>
    </row>
    <row r="5581" spans="1:6" x14ac:dyDescent="0.25">
      <c r="A5581" s="124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4">
        <f t="shared" si="506"/>
        <v>234</v>
      </c>
    </row>
    <row r="5582" spans="1:6" x14ac:dyDescent="0.25">
      <c r="A5582" s="124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4">
        <f t="shared" si="506"/>
        <v>655</v>
      </c>
    </row>
    <row r="5583" spans="1:6" x14ac:dyDescent="0.25">
      <c r="A5583" s="124" t="s">
        <v>30</v>
      </c>
      <c r="B5583" s="23">
        <v>44125</v>
      </c>
      <c r="C5583" s="4">
        <v>3</v>
      </c>
      <c r="D5583" s="26">
        <f t="shared" si="507"/>
        <v>198</v>
      </c>
      <c r="F5583" s="114">
        <f t="shared" si="506"/>
        <v>4</v>
      </c>
    </row>
    <row r="5584" spans="1:6" x14ac:dyDescent="0.25">
      <c r="A5584" s="124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4">
        <f t="shared" si="506"/>
        <v>317</v>
      </c>
    </row>
    <row r="5585" spans="1:6" x14ac:dyDescent="0.25">
      <c r="A5585" s="124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4">
        <f t="shared" si="506"/>
        <v>519</v>
      </c>
    </row>
    <row r="5586" spans="1:6" x14ac:dyDescent="0.25">
      <c r="A5586" s="124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4">
        <f t="shared" si="506"/>
        <v>652</v>
      </c>
    </row>
    <row r="5587" spans="1:6" x14ac:dyDescent="0.25">
      <c r="A5587" s="124" t="s">
        <v>42</v>
      </c>
      <c r="B5587" s="23">
        <v>44125</v>
      </c>
      <c r="C5587" s="4">
        <v>8</v>
      </c>
      <c r="D5587" s="26">
        <f t="shared" si="507"/>
        <v>1315</v>
      </c>
      <c r="F5587" s="114">
        <f t="shared" si="506"/>
        <v>76</v>
      </c>
    </row>
    <row r="5588" spans="1:6" x14ac:dyDescent="0.25">
      <c r="A5588" s="124" t="s">
        <v>43</v>
      </c>
      <c r="B5588" s="23">
        <v>44125</v>
      </c>
      <c r="C5588" s="4">
        <v>507</v>
      </c>
      <c r="D5588" s="26">
        <f t="shared" si="507"/>
        <v>4377</v>
      </c>
      <c r="F5588" s="114">
        <f t="shared" si="506"/>
        <v>51</v>
      </c>
    </row>
    <row r="5589" spans="1:6" x14ac:dyDescent="0.25">
      <c r="A5589" s="124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4">
        <f t="shared" si="506"/>
        <v>103</v>
      </c>
    </row>
    <row r="5590" spans="1:6" x14ac:dyDescent="0.25">
      <c r="A5590" s="124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4">
        <f t="shared" si="506"/>
        <v>969</v>
      </c>
    </row>
    <row r="5591" spans="1:6" x14ac:dyDescent="0.25">
      <c r="A5591" s="124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4">
        <f t="shared" si="506"/>
        <v>104</v>
      </c>
    </row>
    <row r="5592" spans="1:6" x14ac:dyDescent="0.25">
      <c r="A5592" s="124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4">
        <f t="shared" si="506"/>
        <v>107</v>
      </c>
    </row>
    <row r="5593" spans="1:6" ht="15.75" thickBot="1" x14ac:dyDescent="0.3">
      <c r="A5593" s="125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3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8">
        <f t="shared" si="508"/>
        <v>517444</v>
      </c>
      <c r="E5594" s="41">
        <f>106+86</f>
        <v>192</v>
      </c>
      <c r="F5594" s="113">
        <f t="shared" si="506"/>
        <v>16473</v>
      </c>
    </row>
    <row r="5595" spans="1:6" ht="15.75" thickBot="1" x14ac:dyDescent="0.3">
      <c r="A5595" s="124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4">
        <f t="shared" si="506"/>
        <v>4385</v>
      </c>
    </row>
    <row r="5596" spans="1:6" ht="15.75" thickBot="1" x14ac:dyDescent="0.3">
      <c r="A5596" s="124" t="s">
        <v>35</v>
      </c>
      <c r="B5596" s="40">
        <v>44126</v>
      </c>
      <c r="C5596" s="4">
        <v>27</v>
      </c>
      <c r="D5596" s="26">
        <f t="shared" si="508"/>
        <v>552</v>
      </c>
      <c r="F5596" s="114">
        <f t="shared" si="506"/>
        <v>0</v>
      </c>
    </row>
    <row r="5597" spans="1:6" ht="15.75" thickBot="1" x14ac:dyDescent="0.3">
      <c r="A5597" s="124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4">
        <f t="shared" si="506"/>
        <v>389</v>
      </c>
    </row>
    <row r="5598" spans="1:6" ht="15.75" thickBot="1" x14ac:dyDescent="0.3">
      <c r="A5598" s="124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4">
        <f t="shared" si="506"/>
        <v>198</v>
      </c>
    </row>
    <row r="5599" spans="1:6" ht="15.75" thickBot="1" x14ac:dyDescent="0.3">
      <c r="A5599" s="124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4">
        <f t="shared" si="506"/>
        <v>1007</v>
      </c>
    </row>
    <row r="5600" spans="1:6" ht="15.75" thickBot="1" x14ac:dyDescent="0.3">
      <c r="A5600" s="124" t="s">
        <v>37</v>
      </c>
      <c r="B5600" s="40">
        <v>44126</v>
      </c>
      <c r="C5600" s="4">
        <v>34</v>
      </c>
      <c r="D5600" s="26">
        <f t="shared" si="508"/>
        <v>2188</v>
      </c>
      <c r="F5600" s="114">
        <f t="shared" si="506"/>
        <v>36</v>
      </c>
    </row>
    <row r="5601" spans="1:6" ht="15.75" thickBot="1" x14ac:dyDescent="0.3">
      <c r="A5601" s="124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4">
        <f t="shared" si="506"/>
        <v>222</v>
      </c>
    </row>
    <row r="5602" spans="1:6" ht="15.75" thickBot="1" x14ac:dyDescent="0.3">
      <c r="A5602" s="124" t="s">
        <v>48</v>
      </c>
      <c r="B5602" s="40">
        <v>44126</v>
      </c>
      <c r="C5602" s="4">
        <v>-7</v>
      </c>
      <c r="D5602" s="26">
        <f t="shared" si="508"/>
        <v>140</v>
      </c>
      <c r="F5602" s="114">
        <f t="shared" si="506"/>
        <v>1</v>
      </c>
    </row>
    <row r="5603" spans="1:6" ht="15.75" thickBot="1" x14ac:dyDescent="0.3">
      <c r="A5603" s="124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4">
        <f t="shared" si="506"/>
        <v>747</v>
      </c>
    </row>
    <row r="5604" spans="1:6" ht="15.75" thickBot="1" x14ac:dyDescent="0.3">
      <c r="A5604" s="124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4">
        <f t="shared" si="506"/>
        <v>23</v>
      </c>
    </row>
    <row r="5605" spans="1:6" ht="15.75" thickBot="1" x14ac:dyDescent="0.3">
      <c r="A5605" s="124" t="s">
        <v>28</v>
      </c>
      <c r="B5605" s="40">
        <v>44126</v>
      </c>
      <c r="C5605" s="4">
        <v>62</v>
      </c>
      <c r="D5605" s="26">
        <f t="shared" si="508"/>
        <v>6861</v>
      </c>
      <c r="F5605" s="114">
        <f t="shared" si="506"/>
        <v>234</v>
      </c>
    </row>
    <row r="5606" spans="1:6" ht="15.75" thickBot="1" x14ac:dyDescent="0.3">
      <c r="A5606" s="124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4">
        <f t="shared" si="506"/>
        <v>672</v>
      </c>
    </row>
    <row r="5607" spans="1:6" ht="15.75" thickBot="1" x14ac:dyDescent="0.3">
      <c r="A5607" s="124" t="s">
        <v>30</v>
      </c>
      <c r="B5607" s="40">
        <v>44126</v>
      </c>
      <c r="C5607" s="4">
        <v>9</v>
      </c>
      <c r="D5607" s="26">
        <f t="shared" si="508"/>
        <v>207</v>
      </c>
      <c r="F5607" s="114">
        <f t="shared" si="506"/>
        <v>4</v>
      </c>
    </row>
    <row r="5608" spans="1:6" ht="15.75" thickBot="1" x14ac:dyDescent="0.3">
      <c r="A5608" s="124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4">
        <f t="shared" si="506"/>
        <v>318</v>
      </c>
    </row>
    <row r="5609" spans="1:6" ht="15.75" thickBot="1" x14ac:dyDescent="0.3">
      <c r="A5609" s="124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4">
        <f t="shared" si="506"/>
        <v>528</v>
      </c>
    </row>
    <row r="5610" spans="1:6" ht="15.75" thickBot="1" x14ac:dyDescent="0.3">
      <c r="A5610" s="124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4">
        <f t="shared" ref="F5610:F5673" si="509">E5610+F5586</f>
        <v>670</v>
      </c>
    </row>
    <row r="5611" spans="1:6" ht="15.75" thickBot="1" x14ac:dyDescent="0.3">
      <c r="A5611" s="124" t="s">
        <v>42</v>
      </c>
      <c r="B5611" s="40">
        <v>44126</v>
      </c>
      <c r="C5611" s="4">
        <v>7</v>
      </c>
      <c r="D5611" s="26">
        <f t="shared" si="508"/>
        <v>1322</v>
      </c>
      <c r="F5611" s="114">
        <f t="shared" si="509"/>
        <v>76</v>
      </c>
    </row>
    <row r="5612" spans="1:6" ht="15.75" thickBot="1" x14ac:dyDescent="0.3">
      <c r="A5612" s="124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4">
        <f t="shared" si="509"/>
        <v>52</v>
      </c>
    </row>
    <row r="5613" spans="1:6" ht="15.75" thickBot="1" x14ac:dyDescent="0.3">
      <c r="A5613" s="124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4">
        <f t="shared" si="509"/>
        <v>108</v>
      </c>
    </row>
    <row r="5614" spans="1:6" ht="15.75" thickBot="1" x14ac:dyDescent="0.3">
      <c r="A5614" s="124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4">
        <f t="shared" si="509"/>
        <v>1007</v>
      </c>
    </row>
    <row r="5615" spans="1:6" ht="15.75" thickBot="1" x14ac:dyDescent="0.3">
      <c r="A5615" s="124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4">
        <f t="shared" si="509"/>
        <v>106</v>
      </c>
    </row>
    <row r="5616" spans="1:6" ht="15.75" thickBot="1" x14ac:dyDescent="0.3">
      <c r="A5616" s="124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4">
        <f t="shared" si="509"/>
        <v>112</v>
      </c>
    </row>
    <row r="5617" spans="1:6" ht="15.75" thickBot="1" x14ac:dyDescent="0.3">
      <c r="A5617" s="125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3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8">
        <f t="shared" si="510"/>
        <v>522093</v>
      </c>
      <c r="E5618" s="4">
        <f>83+56</f>
        <v>139</v>
      </c>
      <c r="F5618" s="113">
        <f t="shared" si="509"/>
        <v>16612</v>
      </c>
    </row>
    <row r="5619" spans="1:6" ht="15.75" thickBot="1" x14ac:dyDescent="0.3">
      <c r="A5619" s="124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4">
        <f t="shared" si="509"/>
        <v>4438</v>
      </c>
    </row>
    <row r="5620" spans="1:6" ht="15.75" thickBot="1" x14ac:dyDescent="0.3">
      <c r="A5620" s="124" t="s">
        <v>35</v>
      </c>
      <c r="B5620" s="40">
        <v>44127</v>
      </c>
      <c r="C5620" s="4">
        <v>11</v>
      </c>
      <c r="D5620" s="26">
        <f t="shared" si="510"/>
        <v>563</v>
      </c>
      <c r="F5620" s="114">
        <f t="shared" si="509"/>
        <v>0</v>
      </c>
    </row>
    <row r="5621" spans="1:6" ht="15.75" thickBot="1" x14ac:dyDescent="0.3">
      <c r="A5621" s="124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4">
        <f t="shared" si="509"/>
        <v>394</v>
      </c>
    </row>
    <row r="5622" spans="1:6" ht="15.75" thickBot="1" x14ac:dyDescent="0.3">
      <c r="A5622" s="124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4">
        <f t="shared" si="509"/>
        <v>206</v>
      </c>
    </row>
    <row r="5623" spans="1:6" ht="15.75" thickBot="1" x14ac:dyDescent="0.3">
      <c r="A5623" s="124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4">
        <f t="shared" si="509"/>
        <v>1046</v>
      </c>
    </row>
    <row r="5624" spans="1:6" ht="15.75" thickBot="1" x14ac:dyDescent="0.3">
      <c r="A5624" s="124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4">
        <f t="shared" si="509"/>
        <v>40</v>
      </c>
    </row>
    <row r="5625" spans="1:6" ht="15.75" thickBot="1" x14ac:dyDescent="0.3">
      <c r="A5625" s="124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4">
        <f t="shared" si="509"/>
        <v>227</v>
      </c>
    </row>
    <row r="5626" spans="1:6" ht="15.75" thickBot="1" x14ac:dyDescent="0.3">
      <c r="A5626" s="124" t="s">
        <v>48</v>
      </c>
      <c r="B5626" s="40">
        <v>44127</v>
      </c>
      <c r="C5626" s="4">
        <v>2</v>
      </c>
      <c r="D5626" s="26">
        <f t="shared" si="510"/>
        <v>142</v>
      </c>
      <c r="F5626" s="114">
        <f t="shared" si="509"/>
        <v>1</v>
      </c>
    </row>
    <row r="5627" spans="1:6" ht="15.75" thickBot="1" x14ac:dyDescent="0.3">
      <c r="A5627" s="124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4">
        <f t="shared" si="509"/>
        <v>768</v>
      </c>
    </row>
    <row r="5628" spans="1:6" ht="15.75" thickBot="1" x14ac:dyDescent="0.3">
      <c r="A5628" s="124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4">
        <f t="shared" si="509"/>
        <v>25</v>
      </c>
    </row>
    <row r="5629" spans="1:6" ht="15.75" thickBot="1" x14ac:dyDescent="0.3">
      <c r="A5629" s="124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4">
        <f t="shared" si="509"/>
        <v>239</v>
      </c>
    </row>
    <row r="5630" spans="1:6" ht="15.75" thickBot="1" x14ac:dyDescent="0.3">
      <c r="A5630" s="124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4">
        <f t="shared" si="509"/>
        <v>683</v>
      </c>
    </row>
    <row r="5631" spans="1:6" ht="15.75" thickBot="1" x14ac:dyDescent="0.3">
      <c r="A5631" s="124" t="s">
        <v>30</v>
      </c>
      <c r="B5631" s="40">
        <v>44127</v>
      </c>
      <c r="C5631" s="4">
        <v>2</v>
      </c>
      <c r="D5631" s="26">
        <f t="shared" si="510"/>
        <v>209</v>
      </c>
      <c r="F5631" s="114">
        <f t="shared" si="509"/>
        <v>4</v>
      </c>
    </row>
    <row r="5632" spans="1:6" ht="15.75" thickBot="1" x14ac:dyDescent="0.3">
      <c r="A5632" s="124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4">
        <f t="shared" si="509"/>
        <v>335</v>
      </c>
    </row>
    <row r="5633" spans="1:6" ht="15.75" thickBot="1" x14ac:dyDescent="0.3">
      <c r="A5633" s="124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4">
        <f t="shared" si="509"/>
        <v>539</v>
      </c>
    </row>
    <row r="5634" spans="1:6" ht="15.75" thickBot="1" x14ac:dyDescent="0.3">
      <c r="A5634" s="124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4">
        <f t="shared" si="509"/>
        <v>683</v>
      </c>
    </row>
    <row r="5635" spans="1:6" ht="15.75" thickBot="1" x14ac:dyDescent="0.3">
      <c r="A5635" s="124" t="s">
        <v>42</v>
      </c>
      <c r="B5635" s="40">
        <v>44127</v>
      </c>
      <c r="C5635" s="4">
        <v>52</v>
      </c>
      <c r="D5635" s="26">
        <f t="shared" si="510"/>
        <v>1374</v>
      </c>
      <c r="F5635" s="114">
        <f t="shared" si="509"/>
        <v>76</v>
      </c>
    </row>
    <row r="5636" spans="1:6" ht="15.75" thickBot="1" x14ac:dyDescent="0.3">
      <c r="A5636" s="124" t="s">
        <v>43</v>
      </c>
      <c r="B5636" s="40">
        <v>44127</v>
      </c>
      <c r="C5636" s="4">
        <v>316</v>
      </c>
      <c r="D5636" s="26">
        <f t="shared" si="510"/>
        <v>5062</v>
      </c>
      <c r="F5636" s="114">
        <f t="shared" si="509"/>
        <v>52</v>
      </c>
    </row>
    <row r="5637" spans="1:6" ht="15.75" thickBot="1" x14ac:dyDescent="0.3">
      <c r="A5637" s="124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4">
        <f t="shared" si="509"/>
        <v>113</v>
      </c>
    </row>
    <row r="5638" spans="1:6" ht="15.75" thickBot="1" x14ac:dyDescent="0.3">
      <c r="A5638" s="124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4">
        <f t="shared" si="509"/>
        <v>1034</v>
      </c>
    </row>
    <row r="5639" spans="1:6" ht="15.75" thickBot="1" x14ac:dyDescent="0.3">
      <c r="A5639" s="124" t="s">
        <v>45</v>
      </c>
      <c r="B5639" s="40">
        <v>44127</v>
      </c>
      <c r="C5639" s="4">
        <v>316</v>
      </c>
      <c r="D5639" s="26">
        <f>C5639+D5615</f>
        <v>7812</v>
      </c>
      <c r="F5639" s="114">
        <f t="shared" si="509"/>
        <v>106</v>
      </c>
    </row>
    <row r="5640" spans="1:6" ht="15.75" thickBot="1" x14ac:dyDescent="0.3">
      <c r="A5640" s="124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4">
        <f t="shared" si="509"/>
        <v>119</v>
      </c>
    </row>
    <row r="5641" spans="1:6" ht="15.75" thickBot="1" x14ac:dyDescent="0.3">
      <c r="A5641" s="125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3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8">
        <f t="shared" si="511"/>
        <v>525123</v>
      </c>
      <c r="E5642" s="4">
        <f>55+41</f>
        <v>96</v>
      </c>
      <c r="F5642" s="113">
        <f t="shared" si="509"/>
        <v>16708</v>
      </c>
    </row>
    <row r="5643" spans="1:6" ht="15.75" thickBot="1" x14ac:dyDescent="0.3">
      <c r="A5643" s="124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4">
        <f t="shared" si="509"/>
        <v>4479</v>
      </c>
    </row>
    <row r="5644" spans="1:6" ht="15.75" thickBot="1" x14ac:dyDescent="0.3">
      <c r="A5644" s="124" t="s">
        <v>35</v>
      </c>
      <c r="B5644" s="40">
        <v>44128</v>
      </c>
      <c r="C5644" s="4">
        <v>33</v>
      </c>
      <c r="D5644" s="26">
        <f t="shared" si="511"/>
        <v>596</v>
      </c>
      <c r="F5644" s="114">
        <f t="shared" si="509"/>
        <v>0</v>
      </c>
    </row>
    <row r="5645" spans="1:6" ht="15.75" thickBot="1" x14ac:dyDescent="0.3">
      <c r="A5645" s="124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4">
        <f t="shared" si="509"/>
        <v>400</v>
      </c>
    </row>
    <row r="5646" spans="1:6" ht="15.75" thickBot="1" x14ac:dyDescent="0.3">
      <c r="A5646" s="124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4">
        <f t="shared" si="509"/>
        <v>211</v>
      </c>
    </row>
    <row r="5647" spans="1:6" ht="15.75" thickBot="1" x14ac:dyDescent="0.3">
      <c r="A5647" s="124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4">
        <f t="shared" si="509"/>
        <v>1076</v>
      </c>
    </row>
    <row r="5648" spans="1:6" ht="15.75" thickBot="1" x14ac:dyDescent="0.3">
      <c r="A5648" s="124" t="s">
        <v>37</v>
      </c>
      <c r="B5648" s="40">
        <v>44128</v>
      </c>
      <c r="C5648" s="4">
        <v>45</v>
      </c>
      <c r="D5648" s="26">
        <f t="shared" si="511"/>
        <v>2245</v>
      </c>
      <c r="F5648" s="114">
        <f t="shared" si="509"/>
        <v>40</v>
      </c>
    </row>
    <row r="5649" spans="1:6" ht="15.75" thickBot="1" x14ac:dyDescent="0.3">
      <c r="A5649" s="124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4">
        <f t="shared" si="509"/>
        <v>229</v>
      </c>
    </row>
    <row r="5650" spans="1:6" ht="15.75" thickBot="1" x14ac:dyDescent="0.3">
      <c r="A5650" s="124" t="s">
        <v>48</v>
      </c>
      <c r="B5650" s="40">
        <v>44128</v>
      </c>
      <c r="C5650" s="4">
        <v>0</v>
      </c>
      <c r="D5650" s="26">
        <f t="shared" si="511"/>
        <v>142</v>
      </c>
      <c r="F5650" s="114">
        <f t="shared" si="509"/>
        <v>1</v>
      </c>
    </row>
    <row r="5651" spans="1:6" ht="15.75" thickBot="1" x14ac:dyDescent="0.3">
      <c r="A5651" s="124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4">
        <f t="shared" si="509"/>
        <v>772</v>
      </c>
    </row>
    <row r="5652" spans="1:6" ht="15.75" thickBot="1" x14ac:dyDescent="0.3">
      <c r="A5652" s="124" t="s">
        <v>40</v>
      </c>
      <c r="B5652" s="40">
        <v>44128</v>
      </c>
      <c r="C5652" s="4">
        <v>77</v>
      </c>
      <c r="D5652" s="26">
        <f t="shared" si="511"/>
        <v>2336</v>
      </c>
      <c r="F5652" s="114">
        <f t="shared" si="509"/>
        <v>25</v>
      </c>
    </row>
    <row r="5653" spans="1:6" ht="15.75" thickBot="1" x14ac:dyDescent="0.3">
      <c r="A5653" s="124" t="s">
        <v>28</v>
      </c>
      <c r="B5653" s="40">
        <v>44128</v>
      </c>
      <c r="C5653" s="4">
        <v>46</v>
      </c>
      <c r="D5653" s="26">
        <f t="shared" si="511"/>
        <v>7016</v>
      </c>
      <c r="F5653" s="114">
        <f t="shared" si="509"/>
        <v>239</v>
      </c>
    </row>
    <row r="5654" spans="1:6" ht="15.75" thickBot="1" x14ac:dyDescent="0.3">
      <c r="A5654" s="124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4">
        <f t="shared" si="509"/>
        <v>689</v>
      </c>
    </row>
    <row r="5655" spans="1:6" ht="15.75" thickBot="1" x14ac:dyDescent="0.3">
      <c r="A5655" s="124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4">
        <f t="shared" si="509"/>
        <v>5</v>
      </c>
    </row>
    <row r="5656" spans="1:6" ht="15.75" thickBot="1" x14ac:dyDescent="0.3">
      <c r="A5656" s="124" t="s">
        <v>26</v>
      </c>
      <c r="B5656" s="40">
        <v>44128</v>
      </c>
      <c r="C5656" s="4">
        <v>534</v>
      </c>
      <c r="D5656" s="26">
        <f t="shared" si="511"/>
        <v>19147</v>
      </c>
      <c r="F5656" s="114">
        <f t="shared" si="509"/>
        <v>335</v>
      </c>
    </row>
    <row r="5657" spans="1:6" ht="15.75" thickBot="1" x14ac:dyDescent="0.3">
      <c r="A5657" s="124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4">
        <f t="shared" si="509"/>
        <v>549</v>
      </c>
    </row>
    <row r="5658" spans="1:6" ht="15.75" thickBot="1" x14ac:dyDescent="0.3">
      <c r="A5658" s="124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4">
        <f t="shared" si="509"/>
        <v>687</v>
      </c>
    </row>
    <row r="5659" spans="1:6" ht="15.75" thickBot="1" x14ac:dyDescent="0.3">
      <c r="A5659" s="124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4">
        <f t="shared" si="509"/>
        <v>77</v>
      </c>
    </row>
    <row r="5660" spans="1:6" ht="15.75" thickBot="1" x14ac:dyDescent="0.3">
      <c r="A5660" s="124" t="s">
        <v>43</v>
      </c>
      <c r="B5660" s="40">
        <v>44128</v>
      </c>
      <c r="C5660" s="4">
        <v>233</v>
      </c>
      <c r="D5660" s="26">
        <f t="shared" si="511"/>
        <v>5295</v>
      </c>
      <c r="F5660" s="114">
        <f t="shared" si="509"/>
        <v>52</v>
      </c>
    </row>
    <row r="5661" spans="1:6" ht="15.75" thickBot="1" x14ac:dyDescent="0.3">
      <c r="A5661" s="124" t="s">
        <v>44</v>
      </c>
      <c r="B5661" s="40">
        <v>44128</v>
      </c>
      <c r="C5661" s="4">
        <v>136</v>
      </c>
      <c r="D5661" s="26">
        <f t="shared" si="511"/>
        <v>8291</v>
      </c>
      <c r="F5661" s="114">
        <f t="shared" si="509"/>
        <v>113</v>
      </c>
    </row>
    <row r="5662" spans="1:6" ht="15.75" thickBot="1" x14ac:dyDescent="0.3">
      <c r="A5662" s="124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4">
        <f t="shared" si="509"/>
        <v>1051</v>
      </c>
    </row>
    <row r="5663" spans="1:6" ht="15.75" thickBot="1" x14ac:dyDescent="0.3">
      <c r="A5663" s="124" t="s">
        <v>45</v>
      </c>
      <c r="B5663" s="40">
        <v>44128</v>
      </c>
      <c r="C5663" s="4">
        <v>311</v>
      </c>
      <c r="D5663" s="26">
        <f>C5663+D5639</f>
        <v>8123</v>
      </c>
      <c r="F5663" s="114">
        <f t="shared" si="509"/>
        <v>106</v>
      </c>
    </row>
    <row r="5664" spans="1:6" ht="15.75" thickBot="1" x14ac:dyDescent="0.3">
      <c r="A5664" s="124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4">
        <f t="shared" si="509"/>
        <v>126</v>
      </c>
    </row>
    <row r="5665" spans="1:6" ht="15.75" thickBot="1" x14ac:dyDescent="0.3">
      <c r="A5665" s="126" t="s">
        <v>47</v>
      </c>
      <c r="B5665" s="173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3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8">
        <f t="shared" si="512"/>
        <v>527293</v>
      </c>
      <c r="E5666" s="41">
        <f>40+46</f>
        <v>86</v>
      </c>
      <c r="F5666" s="113">
        <f t="shared" si="509"/>
        <v>16794</v>
      </c>
    </row>
    <row r="5667" spans="1:6" x14ac:dyDescent="0.25">
      <c r="A5667" s="124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4">
        <f t="shared" si="509"/>
        <v>4514</v>
      </c>
    </row>
    <row r="5668" spans="1:6" x14ac:dyDescent="0.25">
      <c r="A5668" s="124" t="s">
        <v>35</v>
      </c>
      <c r="B5668" s="23">
        <v>44129</v>
      </c>
      <c r="C5668" s="4">
        <v>35</v>
      </c>
      <c r="D5668" s="26">
        <f t="shared" si="512"/>
        <v>631</v>
      </c>
      <c r="F5668" s="114">
        <f t="shared" si="509"/>
        <v>0</v>
      </c>
    </row>
    <row r="5669" spans="1:6" x14ac:dyDescent="0.25">
      <c r="A5669" s="124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4">
        <f t="shared" si="509"/>
        <v>405</v>
      </c>
    </row>
    <row r="5670" spans="1:6" x14ac:dyDescent="0.25">
      <c r="A5670" s="124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4">
        <f t="shared" si="509"/>
        <v>216</v>
      </c>
    </row>
    <row r="5671" spans="1:6" x14ac:dyDescent="0.25">
      <c r="A5671" s="124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4">
        <f t="shared" si="509"/>
        <v>1105</v>
      </c>
    </row>
    <row r="5672" spans="1:6" x14ac:dyDescent="0.25">
      <c r="A5672" s="124" t="s">
        <v>37</v>
      </c>
      <c r="B5672" s="23">
        <v>44129</v>
      </c>
      <c r="C5672" s="4">
        <v>24</v>
      </c>
      <c r="D5672" s="26">
        <f t="shared" si="512"/>
        <v>2269</v>
      </c>
      <c r="F5672" s="114">
        <f t="shared" si="509"/>
        <v>40</v>
      </c>
    </row>
    <row r="5673" spans="1:6" x14ac:dyDescent="0.25">
      <c r="A5673" s="124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4">
        <f t="shared" si="509"/>
        <v>240</v>
      </c>
    </row>
    <row r="5674" spans="1:6" x14ac:dyDescent="0.25">
      <c r="A5674" s="124" t="s">
        <v>48</v>
      </c>
      <c r="B5674" s="23">
        <v>44129</v>
      </c>
      <c r="C5674" s="4">
        <v>1</v>
      </c>
      <c r="D5674" s="26">
        <f t="shared" si="512"/>
        <v>143</v>
      </c>
      <c r="F5674" s="114">
        <f t="shared" ref="F5674:F5737" si="513">E5674+F5650</f>
        <v>1</v>
      </c>
    </row>
    <row r="5675" spans="1:6" x14ac:dyDescent="0.25">
      <c r="A5675" s="124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4">
        <f t="shared" si="513"/>
        <v>776</v>
      </c>
    </row>
    <row r="5676" spans="1:6" x14ac:dyDescent="0.25">
      <c r="A5676" s="124" t="s">
        <v>40</v>
      </c>
      <c r="B5676" s="23">
        <v>44129</v>
      </c>
      <c r="C5676" s="4">
        <v>120</v>
      </c>
      <c r="D5676" s="26">
        <f t="shared" si="512"/>
        <v>2456</v>
      </c>
      <c r="F5676" s="114">
        <f t="shared" si="513"/>
        <v>25</v>
      </c>
    </row>
    <row r="5677" spans="1:6" x14ac:dyDescent="0.25">
      <c r="A5677" s="124" t="s">
        <v>28</v>
      </c>
      <c r="B5677" s="23">
        <v>44129</v>
      </c>
      <c r="C5677" s="4">
        <v>108</v>
      </c>
      <c r="D5677" s="26">
        <f t="shared" si="512"/>
        <v>7124</v>
      </c>
      <c r="F5677" s="114">
        <f t="shared" si="513"/>
        <v>239</v>
      </c>
    </row>
    <row r="5678" spans="1:6" x14ac:dyDescent="0.25">
      <c r="A5678" s="124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4">
        <f t="shared" si="513"/>
        <v>705</v>
      </c>
    </row>
    <row r="5679" spans="1:6" x14ac:dyDescent="0.25">
      <c r="A5679" s="124" t="s">
        <v>30</v>
      </c>
      <c r="B5679" s="23">
        <v>44129</v>
      </c>
      <c r="C5679" s="4">
        <v>5</v>
      </c>
      <c r="D5679" s="26">
        <f t="shared" si="512"/>
        <v>217</v>
      </c>
      <c r="F5679" s="114">
        <f t="shared" si="513"/>
        <v>5</v>
      </c>
    </row>
    <row r="5680" spans="1:6" x14ac:dyDescent="0.25">
      <c r="A5680" s="124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4">
        <f t="shared" si="513"/>
        <v>355</v>
      </c>
    </row>
    <row r="5681" spans="1:10" x14ac:dyDescent="0.25">
      <c r="A5681" s="124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4">
        <f t="shared" si="513"/>
        <v>560</v>
      </c>
    </row>
    <row r="5682" spans="1:10" x14ac:dyDescent="0.25">
      <c r="A5682" s="124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4">
        <f t="shared" si="513"/>
        <v>712</v>
      </c>
    </row>
    <row r="5683" spans="1:10" x14ac:dyDescent="0.25">
      <c r="A5683" s="124" t="s">
        <v>42</v>
      </c>
      <c r="B5683" s="23">
        <v>44129</v>
      </c>
      <c r="C5683" s="4">
        <v>6</v>
      </c>
      <c r="D5683" s="26">
        <f t="shared" si="512"/>
        <v>1386</v>
      </c>
      <c r="F5683" s="114">
        <f t="shared" si="513"/>
        <v>77</v>
      </c>
    </row>
    <row r="5684" spans="1:10" x14ac:dyDescent="0.25">
      <c r="A5684" s="124" t="s">
        <v>43</v>
      </c>
      <c r="B5684" s="23">
        <v>44129</v>
      </c>
      <c r="C5684" s="4">
        <v>188</v>
      </c>
      <c r="D5684" s="26">
        <f t="shared" si="512"/>
        <v>5483</v>
      </c>
      <c r="F5684" s="114">
        <f t="shared" si="513"/>
        <v>52</v>
      </c>
    </row>
    <row r="5685" spans="1:10" x14ac:dyDescent="0.25">
      <c r="A5685" s="124" t="s">
        <v>44</v>
      </c>
      <c r="B5685" s="23">
        <v>44129</v>
      </c>
      <c r="C5685" s="4">
        <v>178</v>
      </c>
      <c r="D5685" s="26">
        <f t="shared" si="512"/>
        <v>8469</v>
      </c>
      <c r="F5685" s="114">
        <f t="shared" si="513"/>
        <v>113</v>
      </c>
    </row>
    <row r="5686" spans="1:10" x14ac:dyDescent="0.25">
      <c r="A5686" s="124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4">
        <f t="shared" si="513"/>
        <v>1057</v>
      </c>
    </row>
    <row r="5687" spans="1:10" x14ac:dyDescent="0.25">
      <c r="A5687" s="124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4">
        <f t="shared" si="513"/>
        <v>114</v>
      </c>
    </row>
    <row r="5688" spans="1:10" x14ac:dyDescent="0.25">
      <c r="A5688" s="124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4">
        <f t="shared" si="513"/>
        <v>128</v>
      </c>
    </row>
    <row r="5689" spans="1:10" ht="15.75" thickBot="1" x14ac:dyDescent="0.3">
      <c r="A5689" s="125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3">
        <f t="shared" si="513"/>
        <v>660</v>
      </c>
    </row>
    <row r="5690" spans="1:10" x14ac:dyDescent="0.25">
      <c r="A5690" s="174" t="s">
        <v>22</v>
      </c>
      <c r="B5690" s="121">
        <v>44130</v>
      </c>
      <c r="C5690" s="39">
        <v>3694</v>
      </c>
      <c r="D5690" s="128">
        <f t="shared" si="514"/>
        <v>530987</v>
      </c>
      <c r="E5690" s="39">
        <v>146</v>
      </c>
      <c r="F5690" s="113">
        <f t="shared" si="513"/>
        <v>16940</v>
      </c>
    </row>
    <row r="5691" spans="1:10" x14ac:dyDescent="0.25">
      <c r="A5691" s="124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4">
        <f t="shared" si="513"/>
        <v>4578</v>
      </c>
      <c r="J5691" s="73"/>
    </row>
    <row r="5692" spans="1:10" x14ac:dyDescent="0.25">
      <c r="A5692" s="124" t="s">
        <v>35</v>
      </c>
      <c r="B5692" s="23">
        <v>44130</v>
      </c>
      <c r="C5692" s="4">
        <v>7</v>
      </c>
      <c r="D5692" s="26">
        <f t="shared" si="514"/>
        <v>638</v>
      </c>
      <c r="F5692" s="114">
        <f t="shared" si="513"/>
        <v>0</v>
      </c>
      <c r="J5692" s="73"/>
    </row>
    <row r="5693" spans="1:10" x14ac:dyDescent="0.25">
      <c r="A5693" s="124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4">
        <f t="shared" si="513"/>
        <v>406</v>
      </c>
      <c r="J5693" s="73"/>
    </row>
    <row r="5694" spans="1:10" x14ac:dyDescent="0.25">
      <c r="A5694" s="124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4">
        <f t="shared" si="513"/>
        <v>218</v>
      </c>
      <c r="J5694" s="73"/>
    </row>
    <row r="5695" spans="1:10" x14ac:dyDescent="0.25">
      <c r="A5695" s="124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4">
        <f t="shared" si="513"/>
        <v>1137</v>
      </c>
      <c r="J5695" s="73"/>
    </row>
    <row r="5696" spans="1:10" x14ac:dyDescent="0.25">
      <c r="A5696" s="124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4">
        <f t="shared" si="513"/>
        <v>43</v>
      </c>
      <c r="J5696" s="73"/>
    </row>
    <row r="5697" spans="1:10" x14ac:dyDescent="0.25">
      <c r="A5697" s="124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4">
        <f t="shared" si="513"/>
        <v>251</v>
      </c>
      <c r="J5697" s="73"/>
    </row>
    <row r="5698" spans="1:10" x14ac:dyDescent="0.25">
      <c r="A5698" s="124" t="s">
        <v>48</v>
      </c>
      <c r="B5698" s="23">
        <v>44130</v>
      </c>
      <c r="C5698" s="4">
        <v>2</v>
      </c>
      <c r="D5698" s="26">
        <f t="shared" si="514"/>
        <v>145</v>
      </c>
      <c r="F5698" s="114">
        <f t="shared" si="513"/>
        <v>1</v>
      </c>
      <c r="J5698" s="73"/>
    </row>
    <row r="5699" spans="1:10" x14ac:dyDescent="0.25">
      <c r="A5699" s="124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4">
        <f t="shared" si="513"/>
        <v>786</v>
      </c>
      <c r="J5699" s="73"/>
    </row>
    <row r="5700" spans="1:10" x14ac:dyDescent="0.25">
      <c r="A5700" s="124" t="s">
        <v>40</v>
      </c>
      <c r="B5700" s="23">
        <v>44130</v>
      </c>
      <c r="C5700" s="4">
        <v>68</v>
      </c>
      <c r="D5700" s="26">
        <f t="shared" si="514"/>
        <v>2524</v>
      </c>
      <c r="F5700" s="114">
        <f t="shared" si="513"/>
        <v>25</v>
      </c>
      <c r="J5700" s="73"/>
    </row>
    <row r="5701" spans="1:10" x14ac:dyDescent="0.25">
      <c r="A5701" s="124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4">
        <f t="shared" si="513"/>
        <v>252</v>
      </c>
      <c r="J5701" s="73"/>
    </row>
    <row r="5702" spans="1:10" x14ac:dyDescent="0.25">
      <c r="A5702" s="124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4">
        <f t="shared" si="513"/>
        <v>716</v>
      </c>
      <c r="J5702" s="73"/>
    </row>
    <row r="5703" spans="1:10" x14ac:dyDescent="0.25">
      <c r="A5703" s="124" t="s">
        <v>30</v>
      </c>
      <c r="B5703" s="23">
        <v>44130</v>
      </c>
      <c r="C5703" s="4">
        <v>12</v>
      </c>
      <c r="D5703" s="26">
        <f t="shared" si="514"/>
        <v>229</v>
      </c>
      <c r="F5703" s="114">
        <f t="shared" si="513"/>
        <v>5</v>
      </c>
      <c r="J5703" s="73"/>
    </row>
    <row r="5704" spans="1:10" x14ac:dyDescent="0.25">
      <c r="A5704" s="124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4">
        <f t="shared" si="513"/>
        <v>361</v>
      </c>
      <c r="J5704" s="73"/>
    </row>
    <row r="5705" spans="1:10" x14ac:dyDescent="0.25">
      <c r="A5705" s="124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4">
        <f t="shared" si="513"/>
        <v>572</v>
      </c>
      <c r="J5705" s="73"/>
    </row>
    <row r="5706" spans="1:10" x14ac:dyDescent="0.25">
      <c r="A5706" s="124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4">
        <f t="shared" si="513"/>
        <v>736</v>
      </c>
      <c r="J5706" s="73"/>
    </row>
    <row r="5707" spans="1:10" x14ac:dyDescent="0.25">
      <c r="A5707" s="124" t="s">
        <v>42</v>
      </c>
      <c r="B5707" s="23">
        <v>44130</v>
      </c>
      <c r="C5707" s="4">
        <v>10</v>
      </c>
      <c r="D5707" s="26">
        <f t="shared" si="514"/>
        <v>1396</v>
      </c>
      <c r="F5707" s="114">
        <f t="shared" si="513"/>
        <v>77</v>
      </c>
      <c r="J5707" s="73"/>
    </row>
    <row r="5708" spans="1:10" x14ac:dyDescent="0.25">
      <c r="A5708" s="124" t="s">
        <v>43</v>
      </c>
      <c r="B5708" s="23">
        <v>44130</v>
      </c>
      <c r="C5708" s="4">
        <v>136</v>
      </c>
      <c r="D5708" s="26">
        <f t="shared" si="514"/>
        <v>5619</v>
      </c>
      <c r="F5708" s="114">
        <f t="shared" si="513"/>
        <v>52</v>
      </c>
      <c r="J5708" s="73"/>
    </row>
    <row r="5709" spans="1:10" x14ac:dyDescent="0.25">
      <c r="A5709" s="124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4">
        <f t="shared" si="513"/>
        <v>116</v>
      </c>
      <c r="J5709" s="73"/>
    </row>
    <row r="5710" spans="1:10" x14ac:dyDescent="0.25">
      <c r="A5710" s="124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4">
        <f t="shared" si="513"/>
        <v>1094</v>
      </c>
      <c r="J5710" s="73"/>
    </row>
    <row r="5711" spans="1:10" x14ac:dyDescent="0.25">
      <c r="A5711" s="124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4">
        <f t="shared" si="513"/>
        <v>115</v>
      </c>
      <c r="J5711" s="73"/>
    </row>
    <row r="5712" spans="1:10" x14ac:dyDescent="0.25">
      <c r="A5712" s="124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4">
        <f t="shared" si="513"/>
        <v>132</v>
      </c>
      <c r="J5712" s="73"/>
    </row>
    <row r="5713" spans="1:10" ht="15.75" thickBot="1" x14ac:dyDescent="0.3">
      <c r="A5713" s="125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3">
        <f t="shared" si="513"/>
        <v>686</v>
      </c>
      <c r="J5713" s="73"/>
    </row>
    <row r="5714" spans="1:10" x14ac:dyDescent="0.25">
      <c r="A5714" s="174" t="s">
        <v>22</v>
      </c>
      <c r="B5714" s="121">
        <v>44131</v>
      </c>
      <c r="C5714" s="39">
        <v>4221</v>
      </c>
      <c r="D5714" s="128">
        <f t="shared" si="515"/>
        <v>535208</v>
      </c>
      <c r="E5714" s="39">
        <f>107+71</f>
        <v>178</v>
      </c>
      <c r="F5714" s="113">
        <f t="shared" si="513"/>
        <v>17118</v>
      </c>
    </row>
    <row r="5715" spans="1:10" x14ac:dyDescent="0.25">
      <c r="A5715" s="124" t="s">
        <v>20</v>
      </c>
      <c r="B5715" s="121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4">
        <f t="shared" si="513"/>
        <v>4626</v>
      </c>
    </row>
    <row r="5716" spans="1:10" x14ac:dyDescent="0.25">
      <c r="A5716" s="124" t="s">
        <v>35</v>
      </c>
      <c r="B5716" s="121">
        <v>44131</v>
      </c>
      <c r="C5716" s="4">
        <v>28</v>
      </c>
      <c r="D5716" s="26">
        <f t="shared" si="515"/>
        <v>666</v>
      </c>
      <c r="F5716" s="114">
        <f t="shared" si="513"/>
        <v>0</v>
      </c>
    </row>
    <row r="5717" spans="1:10" x14ac:dyDescent="0.25">
      <c r="A5717" s="124" t="s">
        <v>21</v>
      </c>
      <c r="B5717" s="121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4">
        <f t="shared" si="513"/>
        <v>413</v>
      </c>
    </row>
    <row r="5718" spans="1:10" x14ac:dyDescent="0.25">
      <c r="A5718" s="124" t="s">
        <v>36</v>
      </c>
      <c r="B5718" s="121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4">
        <f t="shared" si="513"/>
        <v>242</v>
      </c>
    </row>
    <row r="5719" spans="1:10" x14ac:dyDescent="0.25">
      <c r="A5719" s="124" t="s">
        <v>27</v>
      </c>
      <c r="B5719" s="121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4">
        <f t="shared" si="513"/>
        <v>1175</v>
      </c>
    </row>
    <row r="5720" spans="1:10" x14ac:dyDescent="0.25">
      <c r="A5720" s="124" t="s">
        <v>37</v>
      </c>
      <c r="B5720" s="121">
        <v>44131</v>
      </c>
      <c r="C5720" s="4">
        <v>17</v>
      </c>
      <c r="D5720" s="26">
        <f t="shared" si="515"/>
        <v>2400</v>
      </c>
      <c r="F5720" s="114">
        <f t="shared" si="513"/>
        <v>43</v>
      </c>
    </row>
    <row r="5721" spans="1:10" x14ac:dyDescent="0.25">
      <c r="A5721" s="124" t="s">
        <v>38</v>
      </c>
      <c r="B5721" s="121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4">
        <f t="shared" si="513"/>
        <v>257</v>
      </c>
    </row>
    <row r="5722" spans="1:10" x14ac:dyDescent="0.25">
      <c r="A5722" s="124" t="s">
        <v>48</v>
      </c>
      <c r="B5722" s="121">
        <v>44131</v>
      </c>
      <c r="C5722" s="4">
        <v>3</v>
      </c>
      <c r="D5722" s="26">
        <f t="shared" si="515"/>
        <v>148</v>
      </c>
      <c r="F5722" s="114">
        <f t="shared" si="513"/>
        <v>1</v>
      </c>
    </row>
    <row r="5723" spans="1:10" x14ac:dyDescent="0.25">
      <c r="A5723" s="124" t="s">
        <v>39</v>
      </c>
      <c r="B5723" s="121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4">
        <f t="shared" si="513"/>
        <v>797</v>
      </c>
    </row>
    <row r="5724" spans="1:10" x14ac:dyDescent="0.25">
      <c r="A5724" s="124" t="s">
        <v>40</v>
      </c>
      <c r="B5724" s="121">
        <v>44131</v>
      </c>
      <c r="C5724" s="4">
        <v>144</v>
      </c>
      <c r="D5724" s="26">
        <f t="shared" si="515"/>
        <v>2668</v>
      </c>
      <c r="E5724" s="4">
        <v>4</v>
      </c>
      <c r="F5724" s="114">
        <f t="shared" si="513"/>
        <v>29</v>
      </c>
    </row>
    <row r="5725" spans="1:10" x14ac:dyDescent="0.25">
      <c r="A5725" s="124" t="s">
        <v>28</v>
      </c>
      <c r="B5725" s="121">
        <v>44131</v>
      </c>
      <c r="C5725" s="4">
        <v>123</v>
      </c>
      <c r="D5725" s="26">
        <f t="shared" si="515"/>
        <v>7296</v>
      </c>
      <c r="E5725" s="4">
        <f>5+3</f>
        <v>8</v>
      </c>
      <c r="F5725" s="114">
        <f t="shared" si="513"/>
        <v>260</v>
      </c>
    </row>
    <row r="5726" spans="1:10" x14ac:dyDescent="0.25">
      <c r="A5726" s="124" t="s">
        <v>24</v>
      </c>
      <c r="B5726" s="121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4">
        <f t="shared" si="513"/>
        <v>728</v>
      </c>
    </row>
    <row r="5727" spans="1:10" x14ac:dyDescent="0.25">
      <c r="A5727" s="124" t="s">
        <v>30</v>
      </c>
      <c r="B5727" s="121">
        <v>44131</v>
      </c>
      <c r="C5727" s="4">
        <v>11</v>
      </c>
      <c r="D5727" s="26">
        <f t="shared" si="515"/>
        <v>240</v>
      </c>
      <c r="F5727" s="114">
        <f t="shared" si="513"/>
        <v>5</v>
      </c>
    </row>
    <row r="5728" spans="1:10" x14ac:dyDescent="0.25">
      <c r="A5728" s="124" t="s">
        <v>26</v>
      </c>
      <c r="B5728" s="121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4">
        <f t="shared" si="513"/>
        <v>371</v>
      </c>
    </row>
    <row r="5729" spans="1:6" x14ac:dyDescent="0.25">
      <c r="A5729" s="124" t="s">
        <v>25</v>
      </c>
      <c r="B5729" s="121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4">
        <f t="shared" si="513"/>
        <v>581</v>
      </c>
    </row>
    <row r="5730" spans="1:6" x14ac:dyDescent="0.25">
      <c r="A5730" s="124" t="s">
        <v>41</v>
      </c>
      <c r="B5730" s="121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4">
        <f t="shared" si="513"/>
        <v>745</v>
      </c>
    </row>
    <row r="5731" spans="1:6" x14ac:dyDescent="0.25">
      <c r="A5731" s="124" t="s">
        <v>42</v>
      </c>
      <c r="B5731" s="121">
        <v>44131</v>
      </c>
      <c r="C5731" s="4">
        <v>40</v>
      </c>
      <c r="D5731" s="26">
        <f t="shared" si="515"/>
        <v>1436</v>
      </c>
      <c r="E5731" s="4">
        <f>1</f>
        <v>1</v>
      </c>
      <c r="F5731" s="114">
        <f t="shared" si="513"/>
        <v>78</v>
      </c>
    </row>
    <row r="5732" spans="1:6" x14ac:dyDescent="0.25">
      <c r="A5732" s="124" t="s">
        <v>43</v>
      </c>
      <c r="B5732" s="121">
        <v>44131</v>
      </c>
      <c r="C5732" s="4">
        <v>446</v>
      </c>
      <c r="D5732" s="26">
        <f t="shared" si="515"/>
        <v>6065</v>
      </c>
      <c r="E5732" s="4">
        <f>1</f>
        <v>1</v>
      </c>
      <c r="F5732" s="114">
        <f t="shared" si="513"/>
        <v>53</v>
      </c>
    </row>
    <row r="5733" spans="1:6" x14ac:dyDescent="0.25">
      <c r="A5733" s="124" t="s">
        <v>44</v>
      </c>
      <c r="B5733" s="121">
        <v>44131</v>
      </c>
      <c r="C5733" s="4">
        <v>91</v>
      </c>
      <c r="D5733" s="26">
        <f t="shared" si="515"/>
        <v>8646</v>
      </c>
      <c r="E5733" s="4">
        <f>1</f>
        <v>1</v>
      </c>
      <c r="F5733" s="114">
        <f t="shared" si="513"/>
        <v>117</v>
      </c>
    </row>
    <row r="5734" spans="1:6" x14ac:dyDescent="0.25">
      <c r="A5734" s="124" t="s">
        <v>29</v>
      </c>
      <c r="B5734" s="121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4">
        <f t="shared" si="513"/>
        <v>1123</v>
      </c>
    </row>
    <row r="5735" spans="1:6" x14ac:dyDescent="0.25">
      <c r="A5735" s="124" t="s">
        <v>45</v>
      </c>
      <c r="B5735" s="121">
        <v>44131</v>
      </c>
      <c r="C5735" s="4">
        <v>144</v>
      </c>
      <c r="D5735" s="26">
        <f>C5735+D5711</f>
        <v>8769</v>
      </c>
      <c r="E5735" s="4">
        <f>1</f>
        <v>1</v>
      </c>
      <c r="F5735" s="114">
        <f t="shared" si="513"/>
        <v>116</v>
      </c>
    </row>
    <row r="5736" spans="1:6" x14ac:dyDescent="0.25">
      <c r="A5736" s="124" t="s">
        <v>46</v>
      </c>
      <c r="B5736" s="121">
        <v>44131</v>
      </c>
      <c r="C5736" s="4">
        <v>231</v>
      </c>
      <c r="D5736" s="26">
        <f>C5736+D5712</f>
        <v>10588</v>
      </c>
      <c r="E5736" s="4">
        <v>5</v>
      </c>
      <c r="F5736" s="114">
        <f t="shared" si="513"/>
        <v>137</v>
      </c>
    </row>
    <row r="5737" spans="1:6" ht="15.75" thickBot="1" x14ac:dyDescent="0.3">
      <c r="A5737" s="125" t="s">
        <v>47</v>
      </c>
      <c r="B5737" s="121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3">
        <f t="shared" si="513"/>
        <v>709</v>
      </c>
    </row>
    <row r="5738" spans="1:6" x14ac:dyDescent="0.25">
      <c r="A5738" s="174" t="s">
        <v>22</v>
      </c>
      <c r="B5738" s="121">
        <v>44132</v>
      </c>
      <c r="C5738" s="4">
        <v>4238</v>
      </c>
      <c r="D5738" s="128">
        <f t="shared" si="516"/>
        <v>539446</v>
      </c>
      <c r="E5738" s="4">
        <f>61+61</f>
        <v>122</v>
      </c>
      <c r="F5738" s="113">
        <f t="shared" ref="F5738:F5801" si="517">E5738+F5714</f>
        <v>17240</v>
      </c>
    </row>
    <row r="5739" spans="1:6" x14ac:dyDescent="0.25">
      <c r="A5739" s="124" t="s">
        <v>20</v>
      </c>
      <c r="B5739" s="121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4">
        <f t="shared" si="517"/>
        <v>4662</v>
      </c>
    </row>
    <row r="5740" spans="1:6" x14ac:dyDescent="0.25">
      <c r="A5740" s="124" t="s">
        <v>35</v>
      </c>
      <c r="B5740" s="121">
        <v>44132</v>
      </c>
      <c r="C5740" s="4">
        <v>54</v>
      </c>
      <c r="D5740" s="26">
        <f t="shared" si="516"/>
        <v>720</v>
      </c>
      <c r="F5740" s="114">
        <f t="shared" si="517"/>
        <v>0</v>
      </c>
    </row>
    <row r="5741" spans="1:6" x14ac:dyDescent="0.25">
      <c r="A5741" s="124" t="s">
        <v>21</v>
      </c>
      <c r="B5741" s="121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4">
        <f t="shared" si="517"/>
        <v>419</v>
      </c>
    </row>
    <row r="5742" spans="1:6" x14ac:dyDescent="0.25">
      <c r="A5742" s="124" t="s">
        <v>36</v>
      </c>
      <c r="B5742" s="121">
        <v>44132</v>
      </c>
      <c r="C5742" s="4">
        <v>295</v>
      </c>
      <c r="D5742" s="26">
        <f t="shared" si="516"/>
        <v>13594</v>
      </c>
      <c r="F5742" s="114">
        <f t="shared" si="517"/>
        <v>242</v>
      </c>
    </row>
    <row r="5743" spans="1:6" x14ac:dyDescent="0.25">
      <c r="A5743" s="124" t="s">
        <v>27</v>
      </c>
      <c r="B5743" s="121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4">
        <f t="shared" si="517"/>
        <v>1208</v>
      </c>
    </row>
    <row r="5744" spans="1:6" x14ac:dyDescent="0.25">
      <c r="A5744" s="124" t="s">
        <v>37</v>
      </c>
      <c r="B5744" s="121">
        <v>44132</v>
      </c>
      <c r="C5744" s="4">
        <v>69</v>
      </c>
      <c r="D5744" s="26">
        <f t="shared" si="516"/>
        <v>2469</v>
      </c>
      <c r="E5744" s="4">
        <f>2+2</f>
        <v>4</v>
      </c>
      <c r="F5744" s="114">
        <f t="shared" si="517"/>
        <v>47</v>
      </c>
    </row>
    <row r="5745" spans="1:6" x14ac:dyDescent="0.25">
      <c r="A5745" s="124" t="s">
        <v>38</v>
      </c>
      <c r="B5745" s="121">
        <v>44132</v>
      </c>
      <c r="C5745" s="4">
        <v>343</v>
      </c>
      <c r="D5745" s="26">
        <f t="shared" si="516"/>
        <v>15030</v>
      </c>
      <c r="E5745" s="4">
        <v>10</v>
      </c>
      <c r="F5745" s="114">
        <f t="shared" si="517"/>
        <v>267</v>
      </c>
    </row>
    <row r="5746" spans="1:6" x14ac:dyDescent="0.25">
      <c r="A5746" s="124" t="s">
        <v>48</v>
      </c>
      <c r="B5746" s="121">
        <v>44132</v>
      </c>
      <c r="C5746" s="4">
        <v>1</v>
      </c>
      <c r="D5746" s="26">
        <f t="shared" si="516"/>
        <v>149</v>
      </c>
      <c r="F5746" s="114">
        <f t="shared" si="517"/>
        <v>1</v>
      </c>
    </row>
    <row r="5747" spans="1:6" x14ac:dyDescent="0.25">
      <c r="A5747" s="124" t="s">
        <v>39</v>
      </c>
      <c r="B5747" s="121">
        <v>44132</v>
      </c>
      <c r="C5747" s="4">
        <v>53</v>
      </c>
      <c r="D5747" s="26">
        <f t="shared" si="516"/>
        <v>17740</v>
      </c>
      <c r="E5747" s="4">
        <f>1+1</f>
        <v>2</v>
      </c>
      <c r="F5747" s="114">
        <f t="shared" si="517"/>
        <v>799</v>
      </c>
    </row>
    <row r="5748" spans="1:6" x14ac:dyDescent="0.25">
      <c r="A5748" s="124" t="s">
        <v>40</v>
      </c>
      <c r="B5748" s="121">
        <v>44132</v>
      </c>
      <c r="C5748" s="4">
        <v>161</v>
      </c>
      <c r="D5748" s="26">
        <f t="shared" si="516"/>
        <v>2829</v>
      </c>
      <c r="F5748" s="114">
        <f t="shared" si="517"/>
        <v>29</v>
      </c>
    </row>
    <row r="5749" spans="1:6" x14ac:dyDescent="0.25">
      <c r="A5749" s="124" t="s">
        <v>28</v>
      </c>
      <c r="B5749" s="121">
        <v>44132</v>
      </c>
      <c r="C5749" s="4">
        <v>90</v>
      </c>
      <c r="D5749" s="26">
        <f t="shared" si="516"/>
        <v>7386</v>
      </c>
      <c r="E5749" s="4">
        <f>4</f>
        <v>4</v>
      </c>
      <c r="F5749" s="114">
        <f t="shared" si="517"/>
        <v>264</v>
      </c>
    </row>
    <row r="5750" spans="1:6" x14ac:dyDescent="0.25">
      <c r="A5750" s="124" t="s">
        <v>24</v>
      </c>
      <c r="B5750" s="121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4">
        <f t="shared" si="517"/>
        <v>740</v>
      </c>
    </row>
    <row r="5751" spans="1:6" x14ac:dyDescent="0.25">
      <c r="A5751" s="124" t="s">
        <v>30</v>
      </c>
      <c r="B5751" s="121">
        <v>44132</v>
      </c>
      <c r="C5751" s="4">
        <v>9</v>
      </c>
      <c r="D5751" s="26">
        <f t="shared" si="516"/>
        <v>249</v>
      </c>
      <c r="F5751" s="114">
        <f t="shared" si="517"/>
        <v>5</v>
      </c>
    </row>
    <row r="5752" spans="1:6" x14ac:dyDescent="0.25">
      <c r="A5752" s="124" t="s">
        <v>26</v>
      </c>
      <c r="B5752" s="121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4">
        <f t="shared" si="517"/>
        <v>384</v>
      </c>
    </row>
    <row r="5753" spans="1:6" x14ac:dyDescent="0.25">
      <c r="A5753" s="124" t="s">
        <v>25</v>
      </c>
      <c r="B5753" s="121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4">
        <f t="shared" si="517"/>
        <v>591</v>
      </c>
    </row>
    <row r="5754" spans="1:6" x14ac:dyDescent="0.25">
      <c r="A5754" s="124" t="s">
        <v>41</v>
      </c>
      <c r="B5754" s="121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4">
        <f t="shared" si="517"/>
        <v>757</v>
      </c>
    </row>
    <row r="5755" spans="1:6" x14ac:dyDescent="0.25">
      <c r="A5755" s="124" t="s">
        <v>42</v>
      </c>
      <c r="B5755" s="121">
        <v>44132</v>
      </c>
      <c r="C5755" s="4">
        <v>144</v>
      </c>
      <c r="D5755" s="26">
        <f t="shared" si="516"/>
        <v>1580</v>
      </c>
      <c r="E5755" s="4">
        <f>2+3</f>
        <v>5</v>
      </c>
      <c r="F5755" s="114">
        <f t="shared" si="517"/>
        <v>83</v>
      </c>
    </row>
    <row r="5756" spans="1:6" x14ac:dyDescent="0.25">
      <c r="A5756" s="124" t="s">
        <v>43</v>
      </c>
      <c r="B5756" s="121">
        <v>44132</v>
      </c>
      <c r="C5756" s="4">
        <v>167</v>
      </c>
      <c r="D5756" s="26">
        <f t="shared" si="516"/>
        <v>6232</v>
      </c>
      <c r="F5756" s="114">
        <f t="shared" si="517"/>
        <v>53</v>
      </c>
    </row>
    <row r="5757" spans="1:6" x14ac:dyDescent="0.25">
      <c r="A5757" s="124" t="s">
        <v>44</v>
      </c>
      <c r="B5757" s="121">
        <v>44132</v>
      </c>
      <c r="C5757" s="4">
        <v>239</v>
      </c>
      <c r="D5757" s="26">
        <f t="shared" si="516"/>
        <v>8885</v>
      </c>
      <c r="F5757" s="114">
        <f t="shared" si="517"/>
        <v>117</v>
      </c>
    </row>
    <row r="5758" spans="1:6" x14ac:dyDescent="0.25">
      <c r="A5758" s="124" t="s">
        <v>29</v>
      </c>
      <c r="B5758" s="121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4">
        <f t="shared" si="517"/>
        <v>1166</v>
      </c>
    </row>
    <row r="5759" spans="1:6" x14ac:dyDescent="0.25">
      <c r="A5759" s="124" t="s">
        <v>45</v>
      </c>
      <c r="B5759" s="121">
        <v>44132</v>
      </c>
      <c r="C5759" s="4">
        <v>292</v>
      </c>
      <c r="D5759" s="26">
        <f>C5759+D5735</f>
        <v>9061</v>
      </c>
      <c r="E5759" s="4">
        <f>2+2</f>
        <v>4</v>
      </c>
      <c r="F5759" s="114">
        <f t="shared" si="517"/>
        <v>120</v>
      </c>
    </row>
    <row r="5760" spans="1:6" x14ac:dyDescent="0.25">
      <c r="A5760" s="124" t="s">
        <v>46</v>
      </c>
      <c r="B5760" s="121">
        <v>44132</v>
      </c>
      <c r="C5760" s="4">
        <v>236</v>
      </c>
      <c r="D5760" s="26">
        <f>C5760+D5736</f>
        <v>10824</v>
      </c>
      <c r="E5760" s="4">
        <f>3+1</f>
        <v>4</v>
      </c>
      <c r="F5760" s="114">
        <f t="shared" si="517"/>
        <v>141</v>
      </c>
    </row>
    <row r="5761" spans="1:6" ht="15.75" thickBot="1" x14ac:dyDescent="0.3">
      <c r="A5761" s="125" t="s">
        <v>47</v>
      </c>
      <c r="B5761" s="121">
        <v>44132</v>
      </c>
      <c r="C5761" s="4">
        <v>1127</v>
      </c>
      <c r="D5761" s="26">
        <f>C5761+D5737</f>
        <v>46694</v>
      </c>
      <c r="E5761" s="4">
        <f>17+7</f>
        <v>24</v>
      </c>
      <c r="F5761" s="123">
        <f t="shared" si="517"/>
        <v>733</v>
      </c>
    </row>
    <row r="5762" spans="1:6" x14ac:dyDescent="0.25">
      <c r="A5762" s="174" t="s">
        <v>22</v>
      </c>
      <c r="B5762" s="121">
        <v>44133</v>
      </c>
      <c r="C5762" s="4">
        <v>3708</v>
      </c>
      <c r="D5762" s="128">
        <f>543181</f>
        <v>543181</v>
      </c>
      <c r="E5762" s="4">
        <f>78+60</f>
        <v>138</v>
      </c>
      <c r="F5762" s="113">
        <f t="shared" si="517"/>
        <v>17378</v>
      </c>
    </row>
    <row r="5763" spans="1:6" x14ac:dyDescent="0.25">
      <c r="A5763" s="124" t="s">
        <v>20</v>
      </c>
      <c r="B5763" s="121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4">
        <f t="shared" si="517"/>
        <v>4700</v>
      </c>
    </row>
    <row r="5764" spans="1:6" x14ac:dyDescent="0.25">
      <c r="A5764" s="124" t="s">
        <v>35</v>
      </c>
      <c r="B5764" s="121">
        <v>44133</v>
      </c>
      <c r="C5764" s="4">
        <v>16</v>
      </c>
      <c r="D5764" s="26">
        <f t="shared" si="518"/>
        <v>736</v>
      </c>
      <c r="F5764" s="114">
        <f t="shared" si="517"/>
        <v>0</v>
      </c>
    </row>
    <row r="5765" spans="1:6" x14ac:dyDescent="0.25">
      <c r="A5765" s="124" t="s">
        <v>21</v>
      </c>
      <c r="B5765" s="121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4">
        <f t="shared" si="517"/>
        <v>423</v>
      </c>
    </row>
    <row r="5766" spans="1:6" x14ac:dyDescent="0.25">
      <c r="A5766" s="124" t="s">
        <v>36</v>
      </c>
      <c r="B5766" s="121">
        <v>44133</v>
      </c>
      <c r="C5766" s="4">
        <v>284</v>
      </c>
      <c r="D5766" s="26">
        <f t="shared" si="518"/>
        <v>13878</v>
      </c>
      <c r="E5766" s="4">
        <f>2</f>
        <v>2</v>
      </c>
      <c r="F5766" s="114">
        <f t="shared" si="517"/>
        <v>244</v>
      </c>
    </row>
    <row r="5767" spans="1:6" x14ac:dyDescent="0.25">
      <c r="A5767" s="124" t="s">
        <v>27</v>
      </c>
      <c r="B5767" s="121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4">
        <f t="shared" si="517"/>
        <v>1243</v>
      </c>
    </row>
    <row r="5768" spans="1:6" x14ac:dyDescent="0.25">
      <c r="A5768" s="124" t="s">
        <v>37</v>
      </c>
      <c r="B5768" s="121">
        <v>44133</v>
      </c>
      <c r="C5768" s="4">
        <v>61</v>
      </c>
      <c r="D5768" s="26">
        <f t="shared" si="518"/>
        <v>2530</v>
      </c>
      <c r="F5768" s="114">
        <f t="shared" si="517"/>
        <v>47</v>
      </c>
    </row>
    <row r="5769" spans="1:6" x14ac:dyDescent="0.25">
      <c r="A5769" s="124" t="s">
        <v>38</v>
      </c>
      <c r="B5769" s="121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4">
        <f t="shared" si="517"/>
        <v>271</v>
      </c>
    </row>
    <row r="5770" spans="1:6" x14ac:dyDescent="0.25">
      <c r="A5770" s="124" t="s">
        <v>48</v>
      </c>
      <c r="B5770" s="121">
        <v>44133</v>
      </c>
      <c r="C5770" s="4">
        <v>1</v>
      </c>
      <c r="D5770" s="26">
        <f t="shared" si="518"/>
        <v>150</v>
      </c>
      <c r="F5770" s="114">
        <f t="shared" si="517"/>
        <v>1</v>
      </c>
    </row>
    <row r="5771" spans="1:6" x14ac:dyDescent="0.25">
      <c r="A5771" s="124" t="s">
        <v>39</v>
      </c>
      <c r="B5771" s="121">
        <v>44133</v>
      </c>
      <c r="C5771" s="4">
        <v>46</v>
      </c>
      <c r="D5771" s="26">
        <f t="shared" si="518"/>
        <v>17786</v>
      </c>
      <c r="E5771" s="4">
        <f>2+2</f>
        <v>4</v>
      </c>
      <c r="F5771" s="114">
        <f t="shared" si="517"/>
        <v>803</v>
      </c>
    </row>
    <row r="5772" spans="1:6" x14ac:dyDescent="0.25">
      <c r="A5772" s="124" t="s">
        <v>40</v>
      </c>
      <c r="B5772" s="121">
        <v>44133</v>
      </c>
      <c r="C5772" s="4">
        <v>231</v>
      </c>
      <c r="D5772" s="26">
        <f t="shared" si="518"/>
        <v>3060</v>
      </c>
      <c r="E5772" s="4">
        <f>3</f>
        <v>3</v>
      </c>
      <c r="F5772" s="114">
        <f t="shared" si="517"/>
        <v>32</v>
      </c>
    </row>
    <row r="5773" spans="1:6" x14ac:dyDescent="0.25">
      <c r="A5773" s="124" t="s">
        <v>28</v>
      </c>
      <c r="B5773" s="121">
        <v>44133</v>
      </c>
      <c r="C5773" s="4">
        <v>55</v>
      </c>
      <c r="D5773" s="26">
        <f t="shared" si="518"/>
        <v>7441</v>
      </c>
      <c r="F5773" s="114">
        <f t="shared" si="517"/>
        <v>264</v>
      </c>
    </row>
    <row r="5774" spans="1:6" x14ac:dyDescent="0.25">
      <c r="A5774" s="124" t="s">
        <v>24</v>
      </c>
      <c r="B5774" s="121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4">
        <f t="shared" si="517"/>
        <v>756</v>
      </c>
    </row>
    <row r="5775" spans="1:6" x14ac:dyDescent="0.25">
      <c r="A5775" s="124" t="s">
        <v>30</v>
      </c>
      <c r="B5775" s="121">
        <v>44133</v>
      </c>
      <c r="C5775" s="4">
        <v>11</v>
      </c>
      <c r="D5775" s="26">
        <f t="shared" si="518"/>
        <v>260</v>
      </c>
      <c r="F5775" s="114">
        <f t="shared" si="517"/>
        <v>5</v>
      </c>
    </row>
    <row r="5776" spans="1:6" x14ac:dyDescent="0.25">
      <c r="A5776" s="124" t="s">
        <v>26</v>
      </c>
      <c r="B5776" s="121">
        <v>44133</v>
      </c>
      <c r="C5776" s="4">
        <v>499</v>
      </c>
      <c r="D5776" s="26">
        <f t="shared" si="518"/>
        <v>21075</v>
      </c>
      <c r="E5776" s="4">
        <f>2</f>
        <v>2</v>
      </c>
      <c r="F5776" s="114">
        <f t="shared" si="517"/>
        <v>386</v>
      </c>
    </row>
    <row r="5777" spans="1:6" x14ac:dyDescent="0.25">
      <c r="A5777" s="124" t="s">
        <v>25</v>
      </c>
      <c r="B5777" s="121">
        <v>44133</v>
      </c>
      <c r="C5777" s="4">
        <v>451</v>
      </c>
      <c r="D5777" s="26">
        <v>23450</v>
      </c>
      <c r="E5777" s="4">
        <f>7+6</f>
        <v>13</v>
      </c>
      <c r="F5777" s="114">
        <f t="shared" si="517"/>
        <v>604</v>
      </c>
    </row>
    <row r="5778" spans="1:6" x14ac:dyDescent="0.25">
      <c r="A5778" s="124" t="s">
        <v>41</v>
      </c>
      <c r="B5778" s="121">
        <v>44133</v>
      </c>
      <c r="C5778" s="4">
        <v>157</v>
      </c>
      <c r="D5778" s="26">
        <v>18409</v>
      </c>
      <c r="E5778" s="4">
        <f>9+4</f>
        <v>13</v>
      </c>
      <c r="F5778" s="114">
        <f t="shared" si="517"/>
        <v>770</v>
      </c>
    </row>
    <row r="5779" spans="1:6" x14ac:dyDescent="0.25">
      <c r="A5779" s="124" t="s">
        <v>42</v>
      </c>
      <c r="B5779" s="121">
        <v>44133</v>
      </c>
      <c r="C5779" s="4">
        <v>297</v>
      </c>
      <c r="D5779" s="26">
        <f t="shared" si="518"/>
        <v>1877</v>
      </c>
      <c r="E5779" s="4">
        <f>1</f>
        <v>1</v>
      </c>
      <c r="F5779" s="114">
        <f t="shared" si="517"/>
        <v>84</v>
      </c>
    </row>
    <row r="5780" spans="1:6" x14ac:dyDescent="0.25">
      <c r="A5780" s="124" t="s">
        <v>43</v>
      </c>
      <c r="B5780" s="121">
        <v>44133</v>
      </c>
      <c r="C5780" s="4">
        <v>314</v>
      </c>
      <c r="D5780" s="26">
        <v>6556</v>
      </c>
      <c r="E5780" s="4">
        <f>1</f>
        <v>1</v>
      </c>
      <c r="F5780" s="114">
        <f t="shared" si="517"/>
        <v>54</v>
      </c>
    </row>
    <row r="5781" spans="1:6" x14ac:dyDescent="0.25">
      <c r="A5781" s="124" t="s">
        <v>44</v>
      </c>
      <c r="B5781" s="121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4">
        <f t="shared" si="517"/>
        <v>128</v>
      </c>
    </row>
    <row r="5782" spans="1:6" x14ac:dyDescent="0.25">
      <c r="A5782" s="124" t="s">
        <v>29</v>
      </c>
      <c r="B5782" s="121">
        <v>44133</v>
      </c>
      <c r="C5782" s="4">
        <v>2013</v>
      </c>
      <c r="D5782" s="26">
        <v>102490</v>
      </c>
      <c r="E5782" s="4">
        <f>42+24</f>
        <v>66</v>
      </c>
      <c r="F5782" s="114">
        <f t="shared" si="517"/>
        <v>1232</v>
      </c>
    </row>
    <row r="5783" spans="1:6" x14ac:dyDescent="0.25">
      <c r="A5783" s="124" t="s">
        <v>45</v>
      </c>
      <c r="B5783" s="121">
        <v>44133</v>
      </c>
      <c r="C5783" s="4">
        <v>308</v>
      </c>
      <c r="D5783" s="26">
        <v>9369</v>
      </c>
      <c r="E5783" s="4">
        <f>1</f>
        <v>1</v>
      </c>
      <c r="F5783" s="114">
        <f t="shared" si="517"/>
        <v>121</v>
      </c>
    </row>
    <row r="5784" spans="1:6" x14ac:dyDescent="0.25">
      <c r="A5784" s="124" t="s">
        <v>46</v>
      </c>
      <c r="B5784" s="121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4">
        <f t="shared" si="517"/>
        <v>145</v>
      </c>
    </row>
    <row r="5785" spans="1:6" ht="15.75" thickBot="1" x14ac:dyDescent="0.3">
      <c r="A5785" s="125" t="s">
        <v>47</v>
      </c>
      <c r="B5785" s="121">
        <v>44133</v>
      </c>
      <c r="C5785" s="4">
        <v>1089</v>
      </c>
      <c r="D5785" s="26">
        <f>C5785+D5761</f>
        <v>47783</v>
      </c>
      <c r="E5785" s="4">
        <f>10+5</f>
        <v>15</v>
      </c>
      <c r="F5785" s="123">
        <f t="shared" si="517"/>
        <v>748</v>
      </c>
    </row>
    <row r="5786" spans="1:6" x14ac:dyDescent="0.25">
      <c r="A5786" s="174" t="s">
        <v>22</v>
      </c>
      <c r="B5786" s="121">
        <v>44134</v>
      </c>
      <c r="C5786" s="4">
        <v>3830</v>
      </c>
      <c r="D5786" s="128">
        <f t="shared" si="518"/>
        <v>547011</v>
      </c>
      <c r="E5786" s="4">
        <f>70+47</f>
        <v>117</v>
      </c>
      <c r="F5786" s="113">
        <f t="shared" si="517"/>
        <v>17495</v>
      </c>
    </row>
    <row r="5787" spans="1:6" x14ac:dyDescent="0.25">
      <c r="A5787" s="124" t="s">
        <v>20</v>
      </c>
      <c r="B5787" s="121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4">
        <f t="shared" si="517"/>
        <v>4736</v>
      </c>
    </row>
    <row r="5788" spans="1:6" x14ac:dyDescent="0.25">
      <c r="A5788" s="124" t="s">
        <v>35</v>
      </c>
      <c r="B5788" s="121">
        <v>44134</v>
      </c>
      <c r="C5788" s="4">
        <v>83</v>
      </c>
      <c r="D5788" s="26">
        <f t="shared" si="518"/>
        <v>819</v>
      </c>
      <c r="F5788" s="114">
        <f t="shared" si="517"/>
        <v>0</v>
      </c>
    </row>
    <row r="5789" spans="1:6" x14ac:dyDescent="0.25">
      <c r="A5789" s="124" t="s">
        <v>21</v>
      </c>
      <c r="B5789" s="121">
        <v>44134</v>
      </c>
      <c r="C5789" s="4">
        <v>203</v>
      </c>
      <c r="D5789" s="26">
        <f t="shared" si="518"/>
        <v>13913</v>
      </c>
      <c r="E5789" s="4">
        <f>1</f>
        <v>1</v>
      </c>
      <c r="F5789" s="114">
        <f t="shared" si="517"/>
        <v>424</v>
      </c>
    </row>
    <row r="5790" spans="1:6" x14ac:dyDescent="0.25">
      <c r="A5790" s="124" t="s">
        <v>36</v>
      </c>
      <c r="B5790" s="121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4">
        <f t="shared" si="517"/>
        <v>246</v>
      </c>
    </row>
    <row r="5791" spans="1:6" x14ac:dyDescent="0.25">
      <c r="A5791" s="124" t="s">
        <v>27</v>
      </c>
      <c r="B5791" s="121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4">
        <f t="shared" si="517"/>
        <v>1270</v>
      </c>
    </row>
    <row r="5792" spans="1:6" x14ac:dyDescent="0.25">
      <c r="A5792" s="124" t="s">
        <v>37</v>
      </c>
      <c r="B5792" s="121">
        <v>44134</v>
      </c>
      <c r="C5792" s="4">
        <v>9</v>
      </c>
      <c r="D5792" s="26">
        <f t="shared" si="518"/>
        <v>2539</v>
      </c>
      <c r="F5792" s="114">
        <f t="shared" si="517"/>
        <v>47</v>
      </c>
    </row>
    <row r="5793" spans="1:6" x14ac:dyDescent="0.25">
      <c r="A5793" s="124" t="s">
        <v>38</v>
      </c>
      <c r="B5793" s="121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4">
        <f t="shared" si="517"/>
        <v>276</v>
      </c>
    </row>
    <row r="5794" spans="1:6" x14ac:dyDescent="0.25">
      <c r="A5794" s="124" t="s">
        <v>48</v>
      </c>
      <c r="B5794" s="121">
        <v>44134</v>
      </c>
      <c r="C5794" s="4">
        <v>-1</v>
      </c>
      <c r="D5794" s="26">
        <f t="shared" si="518"/>
        <v>149</v>
      </c>
      <c r="F5794" s="114">
        <f t="shared" si="517"/>
        <v>1</v>
      </c>
    </row>
    <row r="5795" spans="1:6" x14ac:dyDescent="0.25">
      <c r="A5795" s="124" t="s">
        <v>39</v>
      </c>
      <c r="B5795" s="121">
        <v>44134</v>
      </c>
      <c r="C5795" s="4">
        <v>37</v>
      </c>
      <c r="D5795" s="26">
        <f t="shared" si="518"/>
        <v>17823</v>
      </c>
      <c r="E5795" s="4">
        <f>1+3</f>
        <v>4</v>
      </c>
      <c r="F5795" s="114">
        <f t="shared" si="517"/>
        <v>807</v>
      </c>
    </row>
    <row r="5796" spans="1:6" x14ac:dyDescent="0.25">
      <c r="A5796" s="124" t="s">
        <v>40</v>
      </c>
      <c r="B5796" s="121">
        <v>44134</v>
      </c>
      <c r="C5796" s="4">
        <v>129</v>
      </c>
      <c r="D5796" s="26">
        <f t="shared" si="518"/>
        <v>3189</v>
      </c>
      <c r="F5796" s="114">
        <f t="shared" si="517"/>
        <v>32</v>
      </c>
    </row>
    <row r="5797" spans="1:6" x14ac:dyDescent="0.25">
      <c r="A5797" s="124" t="s">
        <v>28</v>
      </c>
      <c r="B5797" s="121">
        <v>44134</v>
      </c>
      <c r="C5797" s="4">
        <v>73</v>
      </c>
      <c r="D5797" s="26">
        <f t="shared" si="518"/>
        <v>7514</v>
      </c>
      <c r="E5797" s="4">
        <f>3+3</f>
        <v>6</v>
      </c>
      <c r="F5797" s="114">
        <f t="shared" si="517"/>
        <v>270</v>
      </c>
    </row>
    <row r="5798" spans="1:6" x14ac:dyDescent="0.25">
      <c r="A5798" s="124" t="s">
        <v>24</v>
      </c>
      <c r="B5798" s="121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4">
        <f t="shared" si="517"/>
        <v>773</v>
      </c>
    </row>
    <row r="5799" spans="1:6" x14ac:dyDescent="0.25">
      <c r="A5799" s="124" t="s">
        <v>30</v>
      </c>
      <c r="B5799" s="121">
        <v>44134</v>
      </c>
      <c r="C5799" s="4">
        <v>10</v>
      </c>
      <c r="D5799" s="26">
        <f t="shared" si="518"/>
        <v>270</v>
      </c>
      <c r="F5799" s="114">
        <f t="shared" si="517"/>
        <v>5</v>
      </c>
    </row>
    <row r="5800" spans="1:6" x14ac:dyDescent="0.25">
      <c r="A5800" s="124" t="s">
        <v>26</v>
      </c>
      <c r="B5800" s="121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4">
        <f t="shared" si="517"/>
        <v>406</v>
      </c>
    </row>
    <row r="5801" spans="1:6" x14ac:dyDescent="0.25">
      <c r="A5801" s="124" t="s">
        <v>25</v>
      </c>
      <c r="B5801" s="121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4">
        <f t="shared" si="517"/>
        <v>609</v>
      </c>
    </row>
    <row r="5802" spans="1:6" x14ac:dyDescent="0.25">
      <c r="A5802" s="124" t="s">
        <v>41</v>
      </c>
      <c r="B5802" s="121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4">
        <f t="shared" ref="F5802:F5865" si="519">E5802+F5778</f>
        <v>784</v>
      </c>
    </row>
    <row r="5803" spans="1:6" x14ac:dyDescent="0.25">
      <c r="A5803" s="124" t="s">
        <v>42</v>
      </c>
      <c r="B5803" s="121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4">
        <f t="shared" si="519"/>
        <v>101</v>
      </c>
    </row>
    <row r="5804" spans="1:6" x14ac:dyDescent="0.25">
      <c r="A5804" s="124" t="s">
        <v>43</v>
      </c>
      <c r="B5804" s="121">
        <v>44134</v>
      </c>
      <c r="C5804" s="4">
        <v>258</v>
      </c>
      <c r="D5804" s="26">
        <f t="shared" si="518"/>
        <v>6814</v>
      </c>
      <c r="F5804" s="114">
        <f t="shared" si="519"/>
        <v>54</v>
      </c>
    </row>
    <row r="5805" spans="1:6" x14ac:dyDescent="0.25">
      <c r="A5805" s="124" t="s">
        <v>44</v>
      </c>
      <c r="B5805" s="121">
        <v>44134</v>
      </c>
      <c r="C5805" s="4">
        <v>214</v>
      </c>
      <c r="D5805" s="26">
        <f t="shared" si="518"/>
        <v>9349</v>
      </c>
      <c r="E5805" s="4">
        <f>1+1</f>
        <v>2</v>
      </c>
      <c r="F5805" s="114">
        <f t="shared" si="519"/>
        <v>130</v>
      </c>
    </row>
    <row r="5806" spans="1:6" x14ac:dyDescent="0.25">
      <c r="A5806" s="124" t="s">
        <v>29</v>
      </c>
      <c r="B5806" s="121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4">
        <f t="shared" si="519"/>
        <v>1281</v>
      </c>
    </row>
    <row r="5807" spans="1:6" x14ac:dyDescent="0.25">
      <c r="A5807" s="124" t="s">
        <v>45</v>
      </c>
      <c r="B5807" s="121">
        <v>44134</v>
      </c>
      <c r="C5807" s="4">
        <v>209</v>
      </c>
      <c r="D5807" s="26">
        <f t="shared" si="518"/>
        <v>9578</v>
      </c>
      <c r="E5807" s="4">
        <f>4+4</f>
        <v>8</v>
      </c>
      <c r="F5807" s="114">
        <f t="shared" si="519"/>
        <v>129</v>
      </c>
    </row>
    <row r="5808" spans="1:6" x14ac:dyDescent="0.25">
      <c r="A5808" s="124" t="s">
        <v>46</v>
      </c>
      <c r="B5808" s="121">
        <v>44134</v>
      </c>
      <c r="C5808" s="4">
        <v>159</v>
      </c>
      <c r="D5808" s="26">
        <f t="shared" si="518"/>
        <v>11187</v>
      </c>
      <c r="E5808" s="4">
        <f>2</f>
        <v>2</v>
      </c>
      <c r="F5808" s="114">
        <f t="shared" si="519"/>
        <v>147</v>
      </c>
    </row>
    <row r="5809" spans="1:6" ht="15.75" thickBot="1" x14ac:dyDescent="0.3">
      <c r="A5809" s="126" t="s">
        <v>47</v>
      </c>
      <c r="B5809" s="122">
        <v>44134</v>
      </c>
      <c r="C5809" s="38">
        <v>1011</v>
      </c>
      <c r="D5809" s="70">
        <f>C5809+D5785</f>
        <v>48794</v>
      </c>
      <c r="E5809" s="38">
        <f>9+9</f>
        <v>18</v>
      </c>
      <c r="F5809" s="123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6">
        <f t="shared" si="518"/>
        <v>549365</v>
      </c>
      <c r="E5810" s="41">
        <f>69+44+1</f>
        <v>114</v>
      </c>
      <c r="F5810" s="113">
        <f t="shared" si="519"/>
        <v>17609</v>
      </c>
    </row>
    <row r="5811" spans="1:6" x14ac:dyDescent="0.25">
      <c r="A5811" s="124" t="s">
        <v>20</v>
      </c>
      <c r="B5811" s="121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4">
        <f t="shared" si="519"/>
        <v>4754</v>
      </c>
    </row>
    <row r="5812" spans="1:6" x14ac:dyDescent="0.25">
      <c r="A5812" s="124" t="s">
        <v>35</v>
      </c>
      <c r="B5812" s="121">
        <v>44135</v>
      </c>
      <c r="C5812" s="4">
        <v>77</v>
      </c>
      <c r="D5812" s="26">
        <f t="shared" si="518"/>
        <v>896</v>
      </c>
      <c r="F5812" s="114">
        <f t="shared" si="519"/>
        <v>0</v>
      </c>
    </row>
    <row r="5813" spans="1:6" x14ac:dyDescent="0.25">
      <c r="A5813" s="124" t="s">
        <v>21</v>
      </c>
      <c r="B5813" s="121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4">
        <f t="shared" si="519"/>
        <v>427</v>
      </c>
    </row>
    <row r="5814" spans="1:6" x14ac:dyDescent="0.25">
      <c r="A5814" s="124" t="s">
        <v>36</v>
      </c>
      <c r="B5814" s="121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4">
        <f t="shared" si="519"/>
        <v>248</v>
      </c>
    </row>
    <row r="5815" spans="1:6" x14ac:dyDescent="0.25">
      <c r="A5815" s="124" t="s">
        <v>27</v>
      </c>
      <c r="B5815" s="121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4">
        <f t="shared" si="519"/>
        <v>1291</v>
      </c>
    </row>
    <row r="5816" spans="1:6" x14ac:dyDescent="0.25">
      <c r="A5816" s="124" t="s">
        <v>37</v>
      </c>
      <c r="B5816" s="121">
        <v>44135</v>
      </c>
      <c r="C5816" s="4">
        <v>10</v>
      </c>
      <c r="D5816" s="26">
        <f t="shared" si="518"/>
        <v>2549</v>
      </c>
      <c r="F5816" s="114">
        <f t="shared" si="519"/>
        <v>47</v>
      </c>
    </row>
    <row r="5817" spans="1:6" x14ac:dyDescent="0.25">
      <c r="A5817" s="124" t="s">
        <v>38</v>
      </c>
      <c r="B5817" s="121">
        <v>44135</v>
      </c>
      <c r="C5817" s="4">
        <v>264</v>
      </c>
      <c r="D5817" s="26">
        <f t="shared" si="518"/>
        <v>15997</v>
      </c>
      <c r="E5817" s="4">
        <f>1</f>
        <v>1</v>
      </c>
      <c r="F5817" s="114">
        <f t="shared" si="519"/>
        <v>277</v>
      </c>
    </row>
    <row r="5818" spans="1:6" x14ac:dyDescent="0.25">
      <c r="A5818" s="124" t="s">
        <v>48</v>
      </c>
      <c r="B5818" s="121">
        <v>44135</v>
      </c>
      <c r="C5818" s="4">
        <v>4</v>
      </c>
      <c r="D5818" s="26">
        <f t="shared" si="518"/>
        <v>153</v>
      </c>
      <c r="F5818" s="114">
        <f t="shared" si="519"/>
        <v>1</v>
      </c>
    </row>
    <row r="5819" spans="1:6" x14ac:dyDescent="0.25">
      <c r="A5819" s="124" t="s">
        <v>39</v>
      </c>
      <c r="B5819" s="121">
        <v>44135</v>
      </c>
      <c r="C5819" s="4">
        <v>33</v>
      </c>
      <c r="D5819" s="26">
        <f t="shared" si="518"/>
        <v>17856</v>
      </c>
      <c r="E5819" s="4">
        <f>3+1</f>
        <v>4</v>
      </c>
      <c r="F5819" s="114">
        <f t="shared" si="519"/>
        <v>811</v>
      </c>
    </row>
    <row r="5820" spans="1:6" x14ac:dyDescent="0.25">
      <c r="A5820" s="124" t="s">
        <v>40</v>
      </c>
      <c r="B5820" s="121">
        <v>44135</v>
      </c>
      <c r="C5820" s="4">
        <v>90</v>
      </c>
      <c r="D5820" s="26">
        <f t="shared" si="518"/>
        <v>3279</v>
      </c>
      <c r="E5820" s="4">
        <f>1</f>
        <v>1</v>
      </c>
      <c r="F5820" s="114">
        <f t="shared" si="519"/>
        <v>33</v>
      </c>
    </row>
    <row r="5821" spans="1:6" x14ac:dyDescent="0.25">
      <c r="A5821" s="124" t="s">
        <v>28</v>
      </c>
      <c r="B5821" s="121">
        <v>44135</v>
      </c>
      <c r="C5821" s="4">
        <v>55</v>
      </c>
      <c r="D5821" s="26">
        <f t="shared" si="518"/>
        <v>7569</v>
      </c>
      <c r="E5821" s="4">
        <f>2</f>
        <v>2</v>
      </c>
      <c r="F5821" s="114">
        <f t="shared" si="519"/>
        <v>272</v>
      </c>
    </row>
    <row r="5822" spans="1:6" x14ac:dyDescent="0.25">
      <c r="A5822" s="124" t="s">
        <v>24</v>
      </c>
      <c r="B5822" s="121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4">
        <f t="shared" si="519"/>
        <v>778</v>
      </c>
    </row>
    <row r="5823" spans="1:6" x14ac:dyDescent="0.25">
      <c r="A5823" s="124" t="s">
        <v>30</v>
      </c>
      <c r="B5823" s="121">
        <v>44135</v>
      </c>
      <c r="C5823" s="4">
        <v>-9</v>
      </c>
      <c r="D5823" s="26">
        <f t="shared" si="518"/>
        <v>261</v>
      </c>
      <c r="F5823" s="114">
        <f t="shared" si="519"/>
        <v>5</v>
      </c>
    </row>
    <row r="5824" spans="1:6" x14ac:dyDescent="0.25">
      <c r="A5824" s="124" t="s">
        <v>26</v>
      </c>
      <c r="B5824" s="121">
        <v>44135</v>
      </c>
      <c r="C5824" s="4">
        <v>467</v>
      </c>
      <c r="D5824" s="26">
        <f t="shared" si="518"/>
        <v>22238</v>
      </c>
      <c r="E5824" s="4">
        <v>0</v>
      </c>
      <c r="F5824" s="114">
        <f t="shared" si="519"/>
        <v>406</v>
      </c>
    </row>
    <row r="5825" spans="1:6" x14ac:dyDescent="0.25">
      <c r="A5825" s="124" t="s">
        <v>25</v>
      </c>
      <c r="B5825" s="121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4">
        <f t="shared" si="519"/>
        <v>612</v>
      </c>
    </row>
    <row r="5826" spans="1:6" x14ac:dyDescent="0.25">
      <c r="A5826" s="124" t="s">
        <v>41</v>
      </c>
      <c r="B5826" s="121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4">
        <f t="shared" si="519"/>
        <v>791</v>
      </c>
    </row>
    <row r="5827" spans="1:6" x14ac:dyDescent="0.25">
      <c r="A5827" s="124" t="s">
        <v>42</v>
      </c>
      <c r="B5827" s="121">
        <v>44135</v>
      </c>
      <c r="C5827" s="4">
        <v>110</v>
      </c>
      <c r="D5827" s="26">
        <f t="shared" si="520"/>
        <v>2366</v>
      </c>
      <c r="F5827" s="114">
        <f t="shared" si="519"/>
        <v>101</v>
      </c>
    </row>
    <row r="5828" spans="1:6" x14ac:dyDescent="0.25">
      <c r="A5828" s="124" t="s">
        <v>43</v>
      </c>
      <c r="B5828" s="121">
        <v>44135</v>
      </c>
      <c r="C5828" s="4">
        <v>167</v>
      </c>
      <c r="D5828" s="26">
        <f t="shared" si="520"/>
        <v>6981</v>
      </c>
      <c r="F5828" s="114">
        <f t="shared" si="519"/>
        <v>54</v>
      </c>
    </row>
    <row r="5829" spans="1:6" x14ac:dyDescent="0.25">
      <c r="A5829" s="124" t="s">
        <v>44</v>
      </c>
      <c r="B5829" s="121">
        <v>44135</v>
      </c>
      <c r="C5829" s="4">
        <v>159</v>
      </c>
      <c r="D5829" s="26">
        <f t="shared" si="520"/>
        <v>9508</v>
      </c>
      <c r="E5829" s="4">
        <f>3</f>
        <v>3</v>
      </c>
      <c r="F5829" s="114">
        <f t="shared" si="519"/>
        <v>133</v>
      </c>
    </row>
    <row r="5830" spans="1:6" x14ac:dyDescent="0.25">
      <c r="A5830" s="124" t="s">
        <v>29</v>
      </c>
      <c r="B5830" s="121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4">
        <f t="shared" si="519"/>
        <v>1297</v>
      </c>
    </row>
    <row r="5831" spans="1:6" x14ac:dyDescent="0.25">
      <c r="A5831" s="124" t="s">
        <v>45</v>
      </c>
      <c r="B5831" s="121">
        <v>44135</v>
      </c>
      <c r="C5831" s="4">
        <v>221</v>
      </c>
      <c r="D5831" s="26">
        <f t="shared" si="520"/>
        <v>9799</v>
      </c>
      <c r="E5831" s="4">
        <f>3</f>
        <v>3</v>
      </c>
      <c r="F5831" s="114">
        <f t="shared" si="519"/>
        <v>132</v>
      </c>
    </row>
    <row r="5832" spans="1:6" x14ac:dyDescent="0.25">
      <c r="A5832" s="124" t="s">
        <v>46</v>
      </c>
      <c r="B5832" s="121">
        <v>44135</v>
      </c>
      <c r="C5832" s="4">
        <v>189</v>
      </c>
      <c r="D5832" s="26">
        <f t="shared" si="520"/>
        <v>11376</v>
      </c>
      <c r="E5832" s="4">
        <f>1</f>
        <v>1</v>
      </c>
      <c r="F5832" s="114">
        <f t="shared" si="519"/>
        <v>148</v>
      </c>
    </row>
    <row r="5833" spans="1:6" ht="15.75" thickBot="1" x14ac:dyDescent="0.3">
      <c r="A5833" s="125" t="s">
        <v>47</v>
      </c>
      <c r="B5833" s="129">
        <v>44135</v>
      </c>
      <c r="C5833" s="45">
        <v>729</v>
      </c>
      <c r="D5833" s="117">
        <f>C5833+D5809</f>
        <v>49523</v>
      </c>
      <c r="E5833" s="45">
        <f>3+3</f>
        <v>6</v>
      </c>
      <c r="F5833" s="115">
        <f t="shared" si="519"/>
        <v>772</v>
      </c>
    </row>
    <row r="5834" spans="1:6" x14ac:dyDescent="0.25">
      <c r="A5834" s="53" t="s">
        <v>22</v>
      </c>
      <c r="B5834" s="121">
        <v>44136</v>
      </c>
      <c r="C5834" s="39">
        <v>1574</v>
      </c>
      <c r="D5834" s="116">
        <f t="shared" ref="D5834:D5897" si="521">C5834+D5810</f>
        <v>550939</v>
      </c>
      <c r="E5834" s="39">
        <v>56</v>
      </c>
      <c r="F5834" s="113">
        <f t="shared" si="519"/>
        <v>17665</v>
      </c>
    </row>
    <row r="5835" spans="1:6" x14ac:dyDescent="0.25">
      <c r="A5835" s="124" t="s">
        <v>20</v>
      </c>
      <c r="B5835" s="121">
        <v>44136</v>
      </c>
      <c r="C5835" s="4">
        <v>258</v>
      </c>
      <c r="D5835" s="26">
        <f t="shared" si="521"/>
        <v>147459</v>
      </c>
      <c r="E5835" s="4">
        <v>20</v>
      </c>
      <c r="F5835" s="114">
        <f t="shared" si="519"/>
        <v>4774</v>
      </c>
    </row>
    <row r="5836" spans="1:6" x14ac:dyDescent="0.25">
      <c r="A5836" s="124" t="s">
        <v>35</v>
      </c>
      <c r="B5836" s="121">
        <v>44136</v>
      </c>
      <c r="C5836" s="4">
        <v>39</v>
      </c>
      <c r="D5836" s="26">
        <f t="shared" si="521"/>
        <v>935</v>
      </c>
      <c r="F5836" s="114">
        <f t="shared" si="519"/>
        <v>0</v>
      </c>
    </row>
    <row r="5837" spans="1:6" x14ac:dyDescent="0.25">
      <c r="A5837" s="124" t="s">
        <v>21</v>
      </c>
      <c r="B5837" s="121">
        <v>44136</v>
      </c>
      <c r="C5837" s="4">
        <v>141</v>
      </c>
      <c r="D5837" s="26">
        <f t="shared" si="521"/>
        <v>14191</v>
      </c>
      <c r="E5837" s="4">
        <v>5</v>
      </c>
      <c r="F5837" s="114">
        <f t="shared" si="519"/>
        <v>432</v>
      </c>
    </row>
    <row r="5838" spans="1:6" x14ac:dyDescent="0.25">
      <c r="A5838" s="124" t="s">
        <v>36</v>
      </c>
      <c r="B5838" s="121">
        <v>44136</v>
      </c>
      <c r="C5838" s="4">
        <v>93</v>
      </c>
      <c r="D5838" s="26">
        <f t="shared" si="521"/>
        <v>14475</v>
      </c>
      <c r="E5838" s="4">
        <v>1</v>
      </c>
      <c r="F5838" s="114">
        <f t="shared" si="519"/>
        <v>249</v>
      </c>
    </row>
    <row r="5839" spans="1:6" x14ac:dyDescent="0.25">
      <c r="A5839" s="124" t="s">
        <v>27</v>
      </c>
      <c r="B5839" s="121">
        <v>44136</v>
      </c>
      <c r="C5839" s="4">
        <v>903</v>
      </c>
      <c r="D5839" s="26">
        <f t="shared" si="521"/>
        <v>86318</v>
      </c>
      <c r="E5839" s="4">
        <v>18</v>
      </c>
      <c r="F5839" s="114">
        <f t="shared" si="519"/>
        <v>1309</v>
      </c>
    </row>
    <row r="5840" spans="1:6" x14ac:dyDescent="0.25">
      <c r="A5840" s="124" t="s">
        <v>37</v>
      </c>
      <c r="B5840" s="121">
        <v>44136</v>
      </c>
      <c r="C5840" s="4">
        <v>4</v>
      </c>
      <c r="D5840" s="26">
        <f t="shared" si="521"/>
        <v>2553</v>
      </c>
      <c r="F5840" s="114">
        <f t="shared" si="519"/>
        <v>47</v>
      </c>
    </row>
    <row r="5841" spans="1:6" x14ac:dyDescent="0.25">
      <c r="A5841" s="124" t="s">
        <v>38</v>
      </c>
      <c r="B5841" s="121">
        <v>44136</v>
      </c>
      <c r="C5841" s="4">
        <v>198</v>
      </c>
      <c r="D5841" s="26">
        <f t="shared" si="521"/>
        <v>16195</v>
      </c>
      <c r="E5841" s="4">
        <v>1</v>
      </c>
      <c r="F5841" s="114">
        <f t="shared" si="519"/>
        <v>278</v>
      </c>
    </row>
    <row r="5842" spans="1:6" x14ac:dyDescent="0.25">
      <c r="A5842" s="124" t="s">
        <v>48</v>
      </c>
      <c r="B5842" s="121">
        <v>44136</v>
      </c>
      <c r="C5842" s="4">
        <v>-2</v>
      </c>
      <c r="D5842" s="26">
        <f t="shared" si="521"/>
        <v>151</v>
      </c>
      <c r="E5842" s="4">
        <v>1</v>
      </c>
      <c r="F5842" s="114">
        <f t="shared" si="519"/>
        <v>2</v>
      </c>
    </row>
    <row r="5843" spans="1:6" x14ac:dyDescent="0.25">
      <c r="A5843" s="124" t="s">
        <v>39</v>
      </c>
      <c r="B5843" s="121">
        <v>44136</v>
      </c>
      <c r="C5843" s="4">
        <v>28</v>
      </c>
      <c r="D5843" s="26">
        <f t="shared" si="521"/>
        <v>17884</v>
      </c>
      <c r="E5843" s="4">
        <v>1</v>
      </c>
      <c r="F5843" s="114">
        <f t="shared" si="519"/>
        <v>812</v>
      </c>
    </row>
    <row r="5844" spans="1:6" x14ac:dyDescent="0.25">
      <c r="A5844" s="124" t="s">
        <v>40</v>
      </c>
      <c r="B5844" s="121">
        <v>44136</v>
      </c>
      <c r="C5844" s="4">
        <v>82</v>
      </c>
      <c r="D5844" s="26">
        <f t="shared" si="521"/>
        <v>3361</v>
      </c>
      <c r="F5844" s="114">
        <f t="shared" si="519"/>
        <v>33</v>
      </c>
    </row>
    <row r="5845" spans="1:6" x14ac:dyDescent="0.25">
      <c r="A5845" s="124" t="s">
        <v>28</v>
      </c>
      <c r="B5845" s="121">
        <v>44136</v>
      </c>
      <c r="C5845" s="4">
        <v>35</v>
      </c>
      <c r="D5845" s="26">
        <f t="shared" si="521"/>
        <v>7604</v>
      </c>
      <c r="F5845" s="114">
        <f t="shared" si="519"/>
        <v>272</v>
      </c>
    </row>
    <row r="5846" spans="1:6" x14ac:dyDescent="0.25">
      <c r="A5846" s="124" t="s">
        <v>24</v>
      </c>
      <c r="B5846" s="121">
        <v>44136</v>
      </c>
      <c r="C5846" s="4">
        <v>207</v>
      </c>
      <c r="D5846" s="26">
        <f t="shared" si="521"/>
        <v>47280</v>
      </c>
      <c r="E5846" s="4">
        <v>1</v>
      </c>
      <c r="F5846" s="114">
        <f t="shared" si="519"/>
        <v>779</v>
      </c>
    </row>
    <row r="5847" spans="1:6" x14ac:dyDescent="0.25">
      <c r="A5847" s="124" t="s">
        <v>30</v>
      </c>
      <c r="B5847" s="121">
        <v>44136</v>
      </c>
      <c r="C5847" s="4">
        <v>17</v>
      </c>
      <c r="D5847" s="26">
        <f t="shared" si="521"/>
        <v>278</v>
      </c>
      <c r="F5847" s="114">
        <f t="shared" si="519"/>
        <v>5</v>
      </c>
    </row>
    <row r="5848" spans="1:6" x14ac:dyDescent="0.25">
      <c r="A5848" s="124" t="s">
        <v>26</v>
      </c>
      <c r="B5848" s="121">
        <v>44136</v>
      </c>
      <c r="C5848" s="4">
        <v>256</v>
      </c>
      <c r="D5848" s="26">
        <f t="shared" si="521"/>
        <v>22494</v>
      </c>
      <c r="E5848" s="4">
        <v>1</v>
      </c>
      <c r="F5848" s="114">
        <f t="shared" si="519"/>
        <v>407</v>
      </c>
    </row>
    <row r="5849" spans="1:6" x14ac:dyDescent="0.25">
      <c r="A5849" s="124" t="s">
        <v>25</v>
      </c>
      <c r="B5849" s="121">
        <v>44136</v>
      </c>
      <c r="C5849" s="4">
        <v>144</v>
      </c>
      <c r="D5849" s="26">
        <f t="shared" si="521"/>
        <v>24137</v>
      </c>
      <c r="E5849" s="4">
        <v>2</v>
      </c>
      <c r="F5849" s="114">
        <f t="shared" si="519"/>
        <v>614</v>
      </c>
    </row>
    <row r="5850" spans="1:6" x14ac:dyDescent="0.25">
      <c r="A5850" s="124" t="s">
        <v>41</v>
      </c>
      <c r="B5850" s="121">
        <v>44136</v>
      </c>
      <c r="C5850" s="4">
        <v>139</v>
      </c>
      <c r="D5850" s="26">
        <f t="shared" si="521"/>
        <v>18885</v>
      </c>
      <c r="E5850" s="4">
        <v>6</v>
      </c>
      <c r="F5850" s="114">
        <f t="shared" si="519"/>
        <v>797</v>
      </c>
    </row>
    <row r="5851" spans="1:6" x14ac:dyDescent="0.25">
      <c r="A5851" s="124" t="s">
        <v>42</v>
      </c>
      <c r="B5851" s="121">
        <v>44136</v>
      </c>
      <c r="C5851" s="4">
        <v>59</v>
      </c>
      <c r="D5851" s="26">
        <f t="shared" si="521"/>
        <v>2425</v>
      </c>
      <c r="F5851" s="114">
        <f t="shared" si="519"/>
        <v>101</v>
      </c>
    </row>
    <row r="5852" spans="1:6" x14ac:dyDescent="0.25">
      <c r="A5852" s="124" t="s">
        <v>43</v>
      </c>
      <c r="B5852" s="121">
        <v>44136</v>
      </c>
      <c r="C5852" s="4">
        <v>248</v>
      </c>
      <c r="D5852" s="26">
        <f t="shared" si="521"/>
        <v>7229</v>
      </c>
      <c r="F5852" s="114">
        <f t="shared" si="519"/>
        <v>54</v>
      </c>
    </row>
    <row r="5853" spans="1:6" x14ac:dyDescent="0.25">
      <c r="A5853" s="124" t="s">
        <v>44</v>
      </c>
      <c r="B5853" s="121">
        <v>44136</v>
      </c>
      <c r="C5853" s="4">
        <v>176</v>
      </c>
      <c r="D5853" s="26">
        <f t="shared" si="521"/>
        <v>9684</v>
      </c>
      <c r="E5853" s="4">
        <v>2</v>
      </c>
      <c r="F5853" s="114">
        <f t="shared" si="519"/>
        <v>135</v>
      </c>
    </row>
    <row r="5854" spans="1:6" x14ac:dyDescent="0.25">
      <c r="A5854" s="124" t="s">
        <v>29</v>
      </c>
      <c r="B5854" s="121">
        <v>44136</v>
      </c>
      <c r="C5854" s="4">
        <v>1170</v>
      </c>
      <c r="D5854" s="26">
        <f t="shared" si="521"/>
        <v>107518</v>
      </c>
      <c r="E5854" s="4">
        <v>17</v>
      </c>
      <c r="F5854" s="114">
        <f t="shared" si="519"/>
        <v>1314</v>
      </c>
    </row>
    <row r="5855" spans="1:6" x14ac:dyDescent="0.25">
      <c r="A5855" s="124" t="s">
        <v>45</v>
      </c>
      <c r="B5855" s="121">
        <v>44136</v>
      </c>
      <c r="C5855" s="4">
        <v>182</v>
      </c>
      <c r="D5855" s="26">
        <f t="shared" si="521"/>
        <v>9981</v>
      </c>
      <c r="E5855" s="4">
        <v>1</v>
      </c>
      <c r="F5855" s="114">
        <f t="shared" si="519"/>
        <v>133</v>
      </c>
    </row>
    <row r="5856" spans="1:6" x14ac:dyDescent="0.25">
      <c r="A5856" s="124" t="s">
        <v>46</v>
      </c>
      <c r="B5856" s="121">
        <v>44136</v>
      </c>
      <c r="C5856" s="4">
        <v>205</v>
      </c>
      <c r="D5856" s="26">
        <f t="shared" si="521"/>
        <v>11581</v>
      </c>
      <c r="E5856" s="4">
        <v>2</v>
      </c>
      <c r="F5856" s="114">
        <f t="shared" si="519"/>
        <v>150</v>
      </c>
    </row>
    <row r="5857" spans="1:6" ht="15.75" thickBot="1" x14ac:dyDescent="0.3">
      <c r="A5857" s="125" t="s">
        <v>47</v>
      </c>
      <c r="B5857" s="121">
        <v>44136</v>
      </c>
      <c r="C5857" s="4">
        <v>453</v>
      </c>
      <c r="D5857" s="117">
        <f>C5857+D5833</f>
        <v>49976</v>
      </c>
      <c r="F5857" s="115">
        <f t="shared" si="519"/>
        <v>772</v>
      </c>
    </row>
    <row r="5858" spans="1:6" x14ac:dyDescent="0.25">
      <c r="A5858" s="53" t="s">
        <v>22</v>
      </c>
      <c r="B5858" s="121">
        <v>44137</v>
      </c>
      <c r="C5858" s="4">
        <v>3022</v>
      </c>
      <c r="D5858" s="116">
        <f t="shared" si="521"/>
        <v>553961</v>
      </c>
      <c r="E5858" s="4">
        <v>204</v>
      </c>
      <c r="F5858" s="113">
        <f t="shared" si="519"/>
        <v>17869</v>
      </c>
    </row>
    <row r="5859" spans="1:6" x14ac:dyDescent="0.25">
      <c r="A5859" s="124" t="s">
        <v>20</v>
      </c>
      <c r="B5859" s="121">
        <v>44137</v>
      </c>
      <c r="C5859" s="4">
        <v>425</v>
      </c>
      <c r="D5859" s="26">
        <f t="shared" si="521"/>
        <v>147884</v>
      </c>
      <c r="E5859" s="4">
        <v>35</v>
      </c>
      <c r="F5859" s="114">
        <f t="shared" si="519"/>
        <v>4809</v>
      </c>
    </row>
    <row r="5860" spans="1:6" x14ac:dyDescent="0.25">
      <c r="A5860" s="124" t="s">
        <v>35</v>
      </c>
      <c r="B5860" s="121">
        <v>44137</v>
      </c>
      <c r="C5860" s="4">
        <v>45</v>
      </c>
      <c r="D5860" s="26">
        <f t="shared" si="521"/>
        <v>980</v>
      </c>
      <c r="F5860" s="114">
        <f t="shared" si="519"/>
        <v>0</v>
      </c>
    </row>
    <row r="5861" spans="1:6" x14ac:dyDescent="0.25">
      <c r="A5861" s="124" t="s">
        <v>21</v>
      </c>
      <c r="B5861" s="121">
        <v>44137</v>
      </c>
      <c r="C5861" s="4">
        <v>73</v>
      </c>
      <c r="D5861" s="26">
        <f t="shared" si="521"/>
        <v>14264</v>
      </c>
      <c r="E5861" s="4">
        <v>2</v>
      </c>
      <c r="F5861" s="114">
        <f t="shared" si="519"/>
        <v>434</v>
      </c>
    </row>
    <row r="5862" spans="1:6" x14ac:dyDescent="0.25">
      <c r="A5862" s="124" t="s">
        <v>36</v>
      </c>
      <c r="B5862" s="121">
        <v>44137</v>
      </c>
      <c r="C5862" s="4">
        <v>316</v>
      </c>
      <c r="D5862" s="26">
        <f t="shared" si="521"/>
        <v>14791</v>
      </c>
      <c r="E5862" s="4">
        <v>5</v>
      </c>
      <c r="F5862" s="114">
        <f t="shared" si="519"/>
        <v>254</v>
      </c>
    </row>
    <row r="5863" spans="1:6" x14ac:dyDescent="0.25">
      <c r="A5863" s="124" t="s">
        <v>27</v>
      </c>
      <c r="B5863" s="121">
        <v>44137</v>
      </c>
      <c r="C5863" s="4">
        <v>633</v>
      </c>
      <c r="D5863" s="26">
        <f t="shared" si="521"/>
        <v>86951</v>
      </c>
      <c r="E5863" s="4">
        <v>27</v>
      </c>
      <c r="F5863" s="114">
        <f t="shared" si="519"/>
        <v>1336</v>
      </c>
    </row>
    <row r="5864" spans="1:6" x14ac:dyDescent="0.25">
      <c r="A5864" s="124" t="s">
        <v>37</v>
      </c>
      <c r="B5864" s="121">
        <v>44137</v>
      </c>
      <c r="C5864" s="4">
        <v>40</v>
      </c>
      <c r="D5864" s="26">
        <f t="shared" si="521"/>
        <v>2593</v>
      </c>
      <c r="F5864" s="114">
        <f t="shared" si="519"/>
        <v>47</v>
      </c>
    </row>
    <row r="5865" spans="1:6" x14ac:dyDescent="0.25">
      <c r="A5865" s="124" t="s">
        <v>38</v>
      </c>
      <c r="B5865" s="121">
        <v>44137</v>
      </c>
      <c r="C5865" s="4">
        <v>231</v>
      </c>
      <c r="D5865" s="26">
        <f t="shared" si="521"/>
        <v>16426</v>
      </c>
      <c r="E5865" s="4">
        <v>9</v>
      </c>
      <c r="F5865" s="114">
        <f t="shared" si="519"/>
        <v>287</v>
      </c>
    </row>
    <row r="5866" spans="1:6" x14ac:dyDescent="0.25">
      <c r="A5866" s="124" t="s">
        <v>48</v>
      </c>
      <c r="B5866" s="121">
        <v>44137</v>
      </c>
      <c r="C5866" s="4">
        <v>7</v>
      </c>
      <c r="D5866" s="26">
        <f t="shared" si="521"/>
        <v>158</v>
      </c>
      <c r="F5866" s="114">
        <f t="shared" ref="F5866:F5930" si="522">E5866+F5842</f>
        <v>2</v>
      </c>
    </row>
    <row r="5867" spans="1:6" x14ac:dyDescent="0.25">
      <c r="A5867" s="124" t="s">
        <v>39</v>
      </c>
      <c r="B5867" s="121">
        <v>44137</v>
      </c>
      <c r="C5867" s="4">
        <v>34</v>
      </c>
      <c r="D5867" s="26">
        <f t="shared" si="521"/>
        <v>17918</v>
      </c>
      <c r="E5867" s="4">
        <v>3</v>
      </c>
      <c r="F5867" s="114">
        <f t="shared" si="522"/>
        <v>815</v>
      </c>
    </row>
    <row r="5868" spans="1:6" x14ac:dyDescent="0.25">
      <c r="A5868" s="124" t="s">
        <v>40</v>
      </c>
      <c r="B5868" s="121">
        <v>44137</v>
      </c>
      <c r="C5868" s="4">
        <v>119</v>
      </c>
      <c r="D5868" s="26">
        <f t="shared" si="521"/>
        <v>3480</v>
      </c>
      <c r="E5868" s="4">
        <v>3</v>
      </c>
      <c r="F5868" s="114">
        <f t="shared" si="522"/>
        <v>36</v>
      </c>
    </row>
    <row r="5869" spans="1:6" x14ac:dyDescent="0.25">
      <c r="A5869" s="124" t="s">
        <v>28</v>
      </c>
      <c r="B5869" s="121">
        <v>44137</v>
      </c>
      <c r="C5869" s="4">
        <v>36</v>
      </c>
      <c r="D5869" s="26">
        <f t="shared" si="521"/>
        <v>7640</v>
      </c>
      <c r="E5869" s="4">
        <v>2</v>
      </c>
      <c r="F5869" s="114">
        <f t="shared" si="522"/>
        <v>274</v>
      </c>
    </row>
    <row r="5870" spans="1:6" x14ac:dyDescent="0.25">
      <c r="A5870" s="124" t="s">
        <v>24</v>
      </c>
      <c r="B5870" s="121">
        <v>44137</v>
      </c>
      <c r="C5870" s="4">
        <v>513</v>
      </c>
      <c r="D5870" s="26">
        <f t="shared" si="521"/>
        <v>47793</v>
      </c>
      <c r="E5870" s="4">
        <v>19</v>
      </c>
      <c r="F5870" s="114">
        <f t="shared" si="522"/>
        <v>798</v>
      </c>
    </row>
    <row r="5871" spans="1:6" x14ac:dyDescent="0.25">
      <c r="A5871" s="124" t="s">
        <v>30</v>
      </c>
      <c r="B5871" s="121">
        <v>44137</v>
      </c>
      <c r="C5871" s="4">
        <v>4</v>
      </c>
      <c r="D5871" s="26">
        <f t="shared" si="521"/>
        <v>282</v>
      </c>
      <c r="F5871" s="114">
        <f t="shared" si="522"/>
        <v>5</v>
      </c>
    </row>
    <row r="5872" spans="1:6" x14ac:dyDescent="0.25">
      <c r="A5872" s="124" t="s">
        <v>26</v>
      </c>
      <c r="B5872" s="121">
        <v>44137</v>
      </c>
      <c r="C5872" s="4">
        <v>250</v>
      </c>
      <c r="D5872" s="26">
        <f t="shared" si="521"/>
        <v>22744</v>
      </c>
      <c r="E5872" s="4">
        <v>2</v>
      </c>
      <c r="F5872" s="114">
        <f t="shared" si="522"/>
        <v>409</v>
      </c>
    </row>
    <row r="5873" spans="1:6" x14ac:dyDescent="0.25">
      <c r="A5873" s="124" t="s">
        <v>25</v>
      </c>
      <c r="B5873" s="121">
        <v>44137</v>
      </c>
      <c r="C5873" s="4">
        <v>275</v>
      </c>
      <c r="D5873" s="26">
        <f t="shared" si="521"/>
        <v>24412</v>
      </c>
      <c r="E5873" s="4">
        <v>17</v>
      </c>
      <c r="F5873" s="114">
        <f t="shared" si="522"/>
        <v>631</v>
      </c>
    </row>
    <row r="5874" spans="1:6" x14ac:dyDescent="0.25">
      <c r="A5874" s="124" t="s">
        <v>41</v>
      </c>
      <c r="B5874" s="121">
        <v>44137</v>
      </c>
      <c r="C5874" s="4">
        <v>64</v>
      </c>
      <c r="D5874" s="26">
        <f t="shared" si="521"/>
        <v>18949</v>
      </c>
      <c r="E5874" s="4">
        <v>7</v>
      </c>
      <c r="F5874" s="114">
        <f t="shared" si="522"/>
        <v>804</v>
      </c>
    </row>
    <row r="5875" spans="1:6" x14ac:dyDescent="0.25">
      <c r="A5875" s="124" t="s">
        <v>42</v>
      </c>
      <c r="B5875" s="121">
        <v>44137</v>
      </c>
      <c r="C5875" s="4">
        <v>304</v>
      </c>
      <c r="D5875" s="26">
        <f t="shared" si="521"/>
        <v>2729</v>
      </c>
      <c r="F5875" s="114">
        <f t="shared" si="522"/>
        <v>101</v>
      </c>
    </row>
    <row r="5876" spans="1:6" x14ac:dyDescent="0.25">
      <c r="A5876" s="124" t="s">
        <v>43</v>
      </c>
      <c r="B5876" s="121">
        <v>44137</v>
      </c>
      <c r="C5876" s="4">
        <v>380</v>
      </c>
      <c r="D5876" s="26">
        <f t="shared" si="521"/>
        <v>7609</v>
      </c>
      <c r="E5876" s="4">
        <v>17</v>
      </c>
      <c r="F5876" s="114">
        <f t="shared" si="522"/>
        <v>71</v>
      </c>
    </row>
    <row r="5877" spans="1:6" x14ac:dyDescent="0.25">
      <c r="A5877" s="124" t="s">
        <v>44</v>
      </c>
      <c r="B5877" s="121">
        <v>44137</v>
      </c>
      <c r="C5877" s="4">
        <v>131</v>
      </c>
      <c r="D5877" s="26">
        <f t="shared" si="521"/>
        <v>9815</v>
      </c>
      <c r="E5877" s="4">
        <v>6</v>
      </c>
      <c r="F5877" s="114">
        <f t="shared" si="522"/>
        <v>141</v>
      </c>
    </row>
    <row r="5878" spans="1:6" x14ac:dyDescent="0.25">
      <c r="A5878" s="124" t="s">
        <v>29</v>
      </c>
      <c r="B5878" s="121">
        <v>44137</v>
      </c>
      <c r="C5878" s="4">
        <v>1793</v>
      </c>
      <c r="D5878" s="26">
        <f t="shared" si="521"/>
        <v>109311</v>
      </c>
      <c r="E5878" s="4">
        <v>75</v>
      </c>
      <c r="F5878" s="114">
        <f t="shared" si="522"/>
        <v>1389</v>
      </c>
    </row>
    <row r="5879" spans="1:6" x14ac:dyDescent="0.25">
      <c r="A5879" s="124" t="s">
        <v>45</v>
      </c>
      <c r="B5879" s="121">
        <v>44137</v>
      </c>
      <c r="C5879" s="4">
        <v>111</v>
      </c>
      <c r="D5879" s="26">
        <f t="shared" si="521"/>
        <v>10092</v>
      </c>
      <c r="E5879" s="4">
        <v>1</v>
      </c>
      <c r="F5879" s="114">
        <f t="shared" si="522"/>
        <v>134</v>
      </c>
    </row>
    <row r="5880" spans="1:6" x14ac:dyDescent="0.25">
      <c r="A5880" s="124" t="s">
        <v>46</v>
      </c>
      <c r="B5880" s="121">
        <v>44137</v>
      </c>
      <c r="C5880" s="4">
        <v>127</v>
      </c>
      <c r="D5880" s="26">
        <f t="shared" si="521"/>
        <v>11708</v>
      </c>
      <c r="E5880" s="4">
        <v>7</v>
      </c>
      <c r="F5880" s="114">
        <f t="shared" si="522"/>
        <v>157</v>
      </c>
    </row>
    <row r="5881" spans="1:6" ht="15.75" thickBot="1" x14ac:dyDescent="0.3">
      <c r="A5881" s="125" t="s">
        <v>47</v>
      </c>
      <c r="B5881" s="121">
        <v>44137</v>
      </c>
      <c r="C5881" s="4">
        <v>666</v>
      </c>
      <c r="D5881" s="117">
        <f>C5881+D5857</f>
        <v>50642</v>
      </c>
      <c r="E5881" s="4">
        <v>41</v>
      </c>
      <c r="F5881" s="115">
        <f t="shared" si="522"/>
        <v>813</v>
      </c>
    </row>
    <row r="5882" spans="1:6" x14ac:dyDescent="0.25">
      <c r="A5882" s="53" t="s">
        <v>22</v>
      </c>
      <c r="B5882" s="121">
        <v>44138</v>
      </c>
      <c r="C5882" s="4">
        <v>3615</v>
      </c>
      <c r="D5882" s="116">
        <f t="shared" si="521"/>
        <v>557576</v>
      </c>
      <c r="E5882" s="4">
        <v>188</v>
      </c>
      <c r="F5882" s="113">
        <f t="shared" si="522"/>
        <v>18057</v>
      </c>
    </row>
    <row r="5883" spans="1:6" x14ac:dyDescent="0.25">
      <c r="A5883" s="124" t="s">
        <v>20</v>
      </c>
      <c r="B5883" s="121">
        <v>44138</v>
      </c>
      <c r="C5883" s="4">
        <v>460</v>
      </c>
      <c r="D5883" s="26">
        <f t="shared" si="521"/>
        <v>148344</v>
      </c>
      <c r="E5883" s="4">
        <v>25</v>
      </c>
      <c r="F5883" s="114">
        <f t="shared" si="522"/>
        <v>4834</v>
      </c>
    </row>
    <row r="5884" spans="1:6" x14ac:dyDescent="0.25">
      <c r="A5884" s="124" t="s">
        <v>35</v>
      </c>
      <c r="B5884" s="121">
        <v>44138</v>
      </c>
      <c r="C5884" s="4">
        <v>31</v>
      </c>
      <c r="D5884" s="26">
        <f t="shared" si="521"/>
        <v>1011</v>
      </c>
      <c r="F5884" s="114">
        <f t="shared" si="522"/>
        <v>0</v>
      </c>
    </row>
    <row r="5885" spans="1:6" x14ac:dyDescent="0.25">
      <c r="A5885" s="124" t="s">
        <v>21</v>
      </c>
      <c r="B5885" s="121">
        <v>44138</v>
      </c>
      <c r="C5885" s="4">
        <v>131</v>
      </c>
      <c r="D5885" s="26">
        <f t="shared" si="521"/>
        <v>14395</v>
      </c>
      <c r="E5885" s="4">
        <v>7</v>
      </c>
      <c r="F5885" s="114">
        <f t="shared" si="522"/>
        <v>441</v>
      </c>
    </row>
    <row r="5886" spans="1:6" x14ac:dyDescent="0.25">
      <c r="A5886" s="124" t="s">
        <v>36</v>
      </c>
      <c r="B5886" s="121">
        <v>44138</v>
      </c>
      <c r="C5886" s="4">
        <v>421</v>
      </c>
      <c r="D5886" s="26">
        <f t="shared" si="521"/>
        <v>15212</v>
      </c>
      <c r="F5886" s="114">
        <f t="shared" si="522"/>
        <v>254</v>
      </c>
    </row>
    <row r="5887" spans="1:6" x14ac:dyDescent="0.25">
      <c r="A5887" s="124" t="s">
        <v>27</v>
      </c>
      <c r="B5887" s="121">
        <v>44138</v>
      </c>
      <c r="C5887" s="4">
        <v>1339</v>
      </c>
      <c r="D5887" s="26">
        <f t="shared" si="521"/>
        <v>88290</v>
      </c>
      <c r="E5887" s="4">
        <v>22</v>
      </c>
      <c r="F5887" s="114">
        <f t="shared" si="522"/>
        <v>1358</v>
      </c>
    </row>
    <row r="5888" spans="1:6" x14ac:dyDescent="0.25">
      <c r="A5888" s="124" t="s">
        <v>37</v>
      </c>
      <c r="B5888" s="121">
        <v>44138</v>
      </c>
      <c r="C5888" s="4">
        <v>26</v>
      </c>
      <c r="D5888" s="26">
        <f t="shared" si="521"/>
        <v>2619</v>
      </c>
      <c r="F5888" s="114">
        <f t="shared" si="522"/>
        <v>47</v>
      </c>
    </row>
    <row r="5889" spans="1:6" x14ac:dyDescent="0.25">
      <c r="A5889" s="124" t="s">
        <v>38</v>
      </c>
      <c r="B5889" s="121">
        <v>44138</v>
      </c>
      <c r="C5889" s="4">
        <v>258</v>
      </c>
      <c r="D5889" s="26">
        <f t="shared" si="521"/>
        <v>16684</v>
      </c>
      <c r="E5889" s="4">
        <v>7</v>
      </c>
      <c r="F5889" s="114">
        <f t="shared" si="522"/>
        <v>294</v>
      </c>
    </row>
    <row r="5890" spans="1:6" x14ac:dyDescent="0.25">
      <c r="A5890" s="124" t="s">
        <v>48</v>
      </c>
      <c r="B5890" s="121">
        <v>44138</v>
      </c>
      <c r="C5890" s="4">
        <v>0</v>
      </c>
      <c r="D5890" s="26">
        <f t="shared" si="521"/>
        <v>158</v>
      </c>
      <c r="F5890" s="114">
        <f t="shared" si="522"/>
        <v>2</v>
      </c>
    </row>
    <row r="5891" spans="1:6" x14ac:dyDescent="0.25">
      <c r="A5891" s="124" t="s">
        <v>39</v>
      </c>
      <c r="B5891" s="121">
        <v>44138</v>
      </c>
      <c r="C5891" s="4">
        <v>22</v>
      </c>
      <c r="D5891" s="26">
        <f t="shared" si="521"/>
        <v>17940</v>
      </c>
      <c r="E5891" s="4">
        <v>2</v>
      </c>
      <c r="F5891" s="114">
        <f t="shared" si="522"/>
        <v>817</v>
      </c>
    </row>
    <row r="5892" spans="1:6" x14ac:dyDescent="0.25">
      <c r="A5892" s="124" t="s">
        <v>40</v>
      </c>
      <c r="B5892" s="121">
        <v>44138</v>
      </c>
      <c r="C5892" s="4">
        <v>84</v>
      </c>
      <c r="D5892" s="26">
        <f t="shared" si="521"/>
        <v>3564</v>
      </c>
      <c r="F5892" s="114">
        <f t="shared" si="522"/>
        <v>36</v>
      </c>
    </row>
    <row r="5893" spans="1:6" x14ac:dyDescent="0.25">
      <c r="A5893" s="124" t="s">
        <v>28</v>
      </c>
      <c r="B5893" s="121">
        <v>44138</v>
      </c>
      <c r="C5893" s="4">
        <v>42</v>
      </c>
      <c r="D5893" s="26">
        <f t="shared" si="521"/>
        <v>7682</v>
      </c>
      <c r="E5893" s="4">
        <v>9</v>
      </c>
      <c r="F5893" s="114">
        <f t="shared" si="522"/>
        <v>283</v>
      </c>
    </row>
    <row r="5894" spans="1:6" x14ac:dyDescent="0.25">
      <c r="A5894" s="124" t="s">
        <v>24</v>
      </c>
      <c r="B5894" s="121">
        <v>44138</v>
      </c>
      <c r="C5894" s="4">
        <v>515</v>
      </c>
      <c r="D5894" s="26">
        <f t="shared" si="521"/>
        <v>48308</v>
      </c>
      <c r="E5894" s="4">
        <v>15</v>
      </c>
      <c r="F5894" s="114">
        <f t="shared" si="522"/>
        <v>813</v>
      </c>
    </row>
    <row r="5895" spans="1:6" x14ac:dyDescent="0.25">
      <c r="A5895" s="124" t="s">
        <v>30</v>
      </c>
      <c r="B5895" s="121">
        <v>44138</v>
      </c>
      <c r="C5895" s="4">
        <v>16</v>
      </c>
      <c r="D5895" s="26">
        <f t="shared" si="521"/>
        <v>298</v>
      </c>
      <c r="E5895" s="4">
        <v>1</v>
      </c>
      <c r="F5895" s="114">
        <f t="shared" si="522"/>
        <v>6</v>
      </c>
    </row>
    <row r="5896" spans="1:6" x14ac:dyDescent="0.25">
      <c r="A5896" s="124" t="s">
        <v>26</v>
      </c>
      <c r="B5896" s="121">
        <v>44138</v>
      </c>
      <c r="C5896" s="4">
        <v>934</v>
      </c>
      <c r="D5896" s="26">
        <f t="shared" si="521"/>
        <v>23678</v>
      </c>
      <c r="E5896" s="4">
        <v>5</v>
      </c>
      <c r="F5896" s="114">
        <f t="shared" si="522"/>
        <v>414</v>
      </c>
    </row>
    <row r="5897" spans="1:6" x14ac:dyDescent="0.25">
      <c r="A5897" s="124" t="s">
        <v>25</v>
      </c>
      <c r="B5897" s="121">
        <v>44138</v>
      </c>
      <c r="C5897" s="4">
        <v>395</v>
      </c>
      <c r="D5897" s="26">
        <f t="shared" si="521"/>
        <v>24807</v>
      </c>
      <c r="E5897" s="4">
        <v>3</v>
      </c>
      <c r="F5897" s="114">
        <f t="shared" si="522"/>
        <v>634</v>
      </c>
    </row>
    <row r="5898" spans="1:6" x14ac:dyDescent="0.25">
      <c r="A5898" s="124" t="s">
        <v>41</v>
      </c>
      <c r="B5898" s="121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4">
        <f t="shared" si="522"/>
        <v>812</v>
      </c>
    </row>
    <row r="5899" spans="1:6" x14ac:dyDescent="0.25">
      <c r="A5899" s="124" t="s">
        <v>42</v>
      </c>
      <c r="B5899" s="121">
        <v>44138</v>
      </c>
      <c r="C5899" s="4">
        <v>164</v>
      </c>
      <c r="D5899" s="26">
        <f t="shared" si="523"/>
        <v>2893</v>
      </c>
      <c r="E5899" s="4">
        <v>1</v>
      </c>
      <c r="F5899" s="114">
        <f t="shared" si="522"/>
        <v>102</v>
      </c>
    </row>
    <row r="5900" spans="1:6" x14ac:dyDescent="0.25">
      <c r="A5900" s="124" t="s">
        <v>43</v>
      </c>
      <c r="B5900" s="121">
        <v>44138</v>
      </c>
      <c r="C5900" s="4">
        <v>247</v>
      </c>
      <c r="D5900" s="26">
        <f t="shared" si="523"/>
        <v>7856</v>
      </c>
      <c r="E5900" s="4">
        <v>21</v>
      </c>
      <c r="F5900" s="114">
        <f t="shared" si="522"/>
        <v>92</v>
      </c>
    </row>
    <row r="5901" spans="1:6" x14ac:dyDescent="0.25">
      <c r="A5901" s="124" t="s">
        <v>44</v>
      </c>
      <c r="B5901" s="121">
        <v>44138</v>
      </c>
      <c r="C5901" s="4">
        <v>250</v>
      </c>
      <c r="D5901" s="26">
        <f t="shared" si="523"/>
        <v>10065</v>
      </c>
      <c r="E5901" s="4">
        <v>6</v>
      </c>
      <c r="F5901" s="114">
        <f t="shared" si="522"/>
        <v>147</v>
      </c>
    </row>
    <row r="5902" spans="1:6" x14ac:dyDescent="0.25">
      <c r="A5902" s="124" t="s">
        <v>29</v>
      </c>
      <c r="B5902" s="121">
        <v>44138</v>
      </c>
      <c r="C5902" s="4">
        <v>1764</v>
      </c>
      <c r="D5902" s="26">
        <f t="shared" si="523"/>
        <v>111075</v>
      </c>
      <c r="E5902" s="4">
        <v>85</v>
      </c>
      <c r="F5902" s="114">
        <f t="shared" si="522"/>
        <v>1474</v>
      </c>
    </row>
    <row r="5903" spans="1:6" x14ac:dyDescent="0.25">
      <c r="A5903" s="124" t="s">
        <v>45</v>
      </c>
      <c r="B5903" s="121">
        <v>44138</v>
      </c>
      <c r="C5903" s="4">
        <v>82</v>
      </c>
      <c r="D5903" s="26">
        <f t="shared" si="523"/>
        <v>10174</v>
      </c>
      <c r="E5903" s="4">
        <v>1</v>
      </c>
      <c r="F5903" s="114">
        <f t="shared" si="522"/>
        <v>135</v>
      </c>
    </row>
    <row r="5904" spans="1:6" x14ac:dyDescent="0.25">
      <c r="A5904" s="124" t="s">
        <v>46</v>
      </c>
      <c r="B5904" s="121">
        <v>44138</v>
      </c>
      <c r="C5904" s="4">
        <v>266</v>
      </c>
      <c r="D5904" s="26">
        <f t="shared" si="523"/>
        <v>11974</v>
      </c>
      <c r="E5904" s="4">
        <v>2</v>
      </c>
      <c r="F5904" s="114">
        <f t="shared" si="522"/>
        <v>159</v>
      </c>
    </row>
    <row r="5905" spans="1:6" ht="15.75" thickBot="1" x14ac:dyDescent="0.3">
      <c r="A5905" s="126" t="s">
        <v>47</v>
      </c>
      <c r="B5905" s="122">
        <v>44138</v>
      </c>
      <c r="C5905" s="38">
        <v>973</v>
      </c>
      <c r="D5905" s="70">
        <f>C5905+D5881</f>
        <v>51615</v>
      </c>
      <c r="E5905" s="38">
        <v>21</v>
      </c>
      <c r="F5905" s="123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6">
        <f t="shared" ref="D5906:D5969" si="524">C5906+D5882</f>
        <v>560699</v>
      </c>
      <c r="E5906" s="22">
        <v>228</v>
      </c>
      <c r="F5906" s="113">
        <f t="shared" si="522"/>
        <v>18285</v>
      </c>
    </row>
    <row r="5907" spans="1:6" x14ac:dyDescent="0.25">
      <c r="A5907" s="124" t="s">
        <v>20</v>
      </c>
      <c r="B5907" s="121">
        <v>44139</v>
      </c>
      <c r="C5907" s="22">
        <v>476</v>
      </c>
      <c r="D5907" s="26">
        <f t="shared" si="524"/>
        <v>148820</v>
      </c>
      <c r="E5907" s="22">
        <v>20</v>
      </c>
      <c r="F5907" s="114">
        <f t="shared" si="522"/>
        <v>4854</v>
      </c>
    </row>
    <row r="5908" spans="1:6" x14ac:dyDescent="0.25">
      <c r="A5908" s="124" t="s">
        <v>35</v>
      </c>
      <c r="B5908" s="121">
        <v>44139</v>
      </c>
      <c r="C5908" s="22">
        <v>62</v>
      </c>
      <c r="D5908" s="26">
        <f t="shared" si="524"/>
        <v>1073</v>
      </c>
      <c r="E5908" s="22"/>
      <c r="F5908" s="114">
        <f t="shared" si="522"/>
        <v>0</v>
      </c>
    </row>
    <row r="5909" spans="1:6" x14ac:dyDescent="0.25">
      <c r="A5909" s="124" t="s">
        <v>21</v>
      </c>
      <c r="B5909" s="121">
        <v>44139</v>
      </c>
      <c r="C5909" s="22">
        <v>98</v>
      </c>
      <c r="D5909" s="26">
        <f t="shared" si="524"/>
        <v>14493</v>
      </c>
      <c r="E5909" s="22">
        <v>7</v>
      </c>
      <c r="F5909" s="114">
        <f t="shared" si="522"/>
        <v>448</v>
      </c>
    </row>
    <row r="5910" spans="1:6" x14ac:dyDescent="0.25">
      <c r="A5910" s="124" t="s">
        <v>36</v>
      </c>
      <c r="B5910" s="121">
        <v>44139</v>
      </c>
      <c r="C5910" s="22">
        <v>500</v>
      </c>
      <c r="D5910" s="26">
        <f t="shared" si="524"/>
        <v>15712</v>
      </c>
      <c r="E5910" s="22">
        <v>6</v>
      </c>
      <c r="F5910" s="114">
        <f t="shared" si="522"/>
        <v>260</v>
      </c>
    </row>
    <row r="5911" spans="1:6" x14ac:dyDescent="0.25">
      <c r="A5911" s="124" t="s">
        <v>27</v>
      </c>
      <c r="B5911" s="121">
        <v>44139</v>
      </c>
      <c r="C5911" s="22">
        <v>1196</v>
      </c>
      <c r="D5911" s="26">
        <f t="shared" si="524"/>
        <v>89486</v>
      </c>
      <c r="E5911" s="22">
        <v>37</v>
      </c>
      <c r="F5911" s="114">
        <f t="shared" si="522"/>
        <v>1395</v>
      </c>
    </row>
    <row r="5912" spans="1:6" x14ac:dyDescent="0.25">
      <c r="A5912" s="124" t="s">
        <v>37</v>
      </c>
      <c r="B5912" s="121">
        <v>44139</v>
      </c>
      <c r="C5912" s="22">
        <v>14</v>
      </c>
      <c r="D5912" s="26">
        <f t="shared" si="524"/>
        <v>2633</v>
      </c>
      <c r="E5912" s="22">
        <v>2</v>
      </c>
      <c r="F5912" s="114">
        <f t="shared" si="522"/>
        <v>49</v>
      </c>
    </row>
    <row r="5913" spans="1:6" x14ac:dyDescent="0.25">
      <c r="A5913" s="124" t="s">
        <v>38</v>
      </c>
      <c r="B5913" s="121">
        <v>44139</v>
      </c>
      <c r="C5913" s="22">
        <v>325</v>
      </c>
      <c r="D5913" s="26">
        <f t="shared" si="524"/>
        <v>17009</v>
      </c>
      <c r="E5913" s="22">
        <v>7</v>
      </c>
      <c r="F5913" s="114">
        <f t="shared" si="522"/>
        <v>301</v>
      </c>
    </row>
    <row r="5914" spans="1:6" x14ac:dyDescent="0.25">
      <c r="A5914" s="124" t="s">
        <v>48</v>
      </c>
      <c r="B5914" s="121">
        <v>44139</v>
      </c>
      <c r="C5914" s="22">
        <v>5</v>
      </c>
      <c r="D5914" s="26">
        <f t="shared" si="524"/>
        <v>163</v>
      </c>
      <c r="E5914" s="22">
        <v>1</v>
      </c>
      <c r="F5914" s="114">
        <f t="shared" si="522"/>
        <v>3</v>
      </c>
    </row>
    <row r="5915" spans="1:6" x14ac:dyDescent="0.25">
      <c r="A5915" s="124" t="s">
        <v>39</v>
      </c>
      <c r="B5915" s="121">
        <v>44139</v>
      </c>
      <c r="C5915" s="22">
        <v>22</v>
      </c>
      <c r="D5915" s="26">
        <f t="shared" si="524"/>
        <v>17962</v>
      </c>
      <c r="E5915" s="22"/>
      <c r="F5915" s="114">
        <f t="shared" si="522"/>
        <v>817</v>
      </c>
    </row>
    <row r="5916" spans="1:6" x14ac:dyDescent="0.25">
      <c r="A5916" s="124" t="s">
        <v>40</v>
      </c>
      <c r="B5916" s="121">
        <v>44139</v>
      </c>
      <c r="C5916" s="22">
        <v>137</v>
      </c>
      <c r="D5916" s="26">
        <f t="shared" si="524"/>
        <v>3701</v>
      </c>
      <c r="E5916" s="22"/>
      <c r="F5916" s="114">
        <f t="shared" si="522"/>
        <v>36</v>
      </c>
    </row>
    <row r="5917" spans="1:6" x14ac:dyDescent="0.25">
      <c r="A5917" s="124" t="s">
        <v>28</v>
      </c>
      <c r="B5917" s="121">
        <v>44139</v>
      </c>
      <c r="C5917" s="22">
        <v>61</v>
      </c>
      <c r="D5917" s="26">
        <f t="shared" si="524"/>
        <v>7743</v>
      </c>
      <c r="E5917" s="22"/>
      <c r="F5917" s="114">
        <f t="shared" si="522"/>
        <v>283</v>
      </c>
    </row>
    <row r="5918" spans="1:6" x14ac:dyDescent="0.25">
      <c r="A5918" s="124" t="s">
        <v>24</v>
      </c>
      <c r="B5918" s="121">
        <v>44139</v>
      </c>
      <c r="C5918" s="22">
        <v>518</v>
      </c>
      <c r="D5918" s="26">
        <f t="shared" si="524"/>
        <v>48826</v>
      </c>
      <c r="E5918" s="22">
        <v>41</v>
      </c>
      <c r="F5918" s="114">
        <f t="shared" si="522"/>
        <v>854</v>
      </c>
    </row>
    <row r="5919" spans="1:6" x14ac:dyDescent="0.25">
      <c r="A5919" s="124" t="s">
        <v>30</v>
      </c>
      <c r="B5919" s="121">
        <v>44139</v>
      </c>
      <c r="C5919" s="22">
        <v>-11</v>
      </c>
      <c r="D5919" s="26">
        <f t="shared" si="524"/>
        <v>287</v>
      </c>
      <c r="E5919" s="22"/>
      <c r="F5919" s="114">
        <f t="shared" si="522"/>
        <v>6</v>
      </c>
    </row>
    <row r="5920" spans="1:6" x14ac:dyDescent="0.25">
      <c r="A5920" s="124" t="s">
        <v>26</v>
      </c>
      <c r="B5920" s="121">
        <v>44139</v>
      </c>
      <c r="C5920" s="22">
        <v>298</v>
      </c>
      <c r="D5920" s="26">
        <f t="shared" si="524"/>
        <v>23976</v>
      </c>
      <c r="E5920" s="22">
        <v>1</v>
      </c>
      <c r="F5920" s="114">
        <f t="shared" si="522"/>
        <v>415</v>
      </c>
    </row>
    <row r="5921" spans="1:6" x14ac:dyDescent="0.25">
      <c r="A5921" s="124" t="s">
        <v>25</v>
      </c>
      <c r="B5921" s="121">
        <v>44139</v>
      </c>
      <c r="C5921" s="22">
        <v>371</v>
      </c>
      <c r="D5921" s="26">
        <f t="shared" si="524"/>
        <v>25178</v>
      </c>
      <c r="E5921" s="22">
        <v>8</v>
      </c>
      <c r="F5921" s="114">
        <f t="shared" si="522"/>
        <v>642</v>
      </c>
    </row>
    <row r="5922" spans="1:6" x14ac:dyDescent="0.25">
      <c r="A5922" s="124" t="s">
        <v>41</v>
      </c>
      <c r="B5922" s="121">
        <v>44139</v>
      </c>
      <c r="C5922" s="22">
        <v>134</v>
      </c>
      <c r="D5922" s="26">
        <f t="shared" si="524"/>
        <v>19193</v>
      </c>
      <c r="E5922" s="22">
        <v>23</v>
      </c>
      <c r="F5922" s="114">
        <f t="shared" si="522"/>
        <v>835</v>
      </c>
    </row>
    <row r="5923" spans="1:6" x14ac:dyDescent="0.25">
      <c r="A5923" s="124" t="s">
        <v>42</v>
      </c>
      <c r="B5923" s="121">
        <v>44139</v>
      </c>
      <c r="C5923" s="22">
        <v>180</v>
      </c>
      <c r="D5923" s="26">
        <f t="shared" si="524"/>
        <v>3073</v>
      </c>
      <c r="E5923" s="22"/>
      <c r="F5923" s="114">
        <f t="shared" si="522"/>
        <v>102</v>
      </c>
    </row>
    <row r="5924" spans="1:6" x14ac:dyDescent="0.25">
      <c r="A5924" s="124" t="s">
        <v>43</v>
      </c>
      <c r="B5924" s="121">
        <v>44139</v>
      </c>
      <c r="C5924" s="22">
        <v>247</v>
      </c>
      <c r="D5924" s="26">
        <f t="shared" si="524"/>
        <v>8103</v>
      </c>
      <c r="E5924" s="22">
        <v>10</v>
      </c>
      <c r="F5924" s="114">
        <f t="shared" si="522"/>
        <v>102</v>
      </c>
    </row>
    <row r="5925" spans="1:6" x14ac:dyDescent="0.25">
      <c r="A5925" s="124" t="s">
        <v>44</v>
      </c>
      <c r="B5925" s="121">
        <v>44139</v>
      </c>
      <c r="C5925" s="22">
        <v>185</v>
      </c>
      <c r="D5925" s="26">
        <f t="shared" si="524"/>
        <v>10250</v>
      </c>
      <c r="E5925" s="22">
        <v>2</v>
      </c>
      <c r="F5925" s="114">
        <f t="shared" si="522"/>
        <v>149</v>
      </c>
    </row>
    <row r="5926" spans="1:6" x14ac:dyDescent="0.25">
      <c r="A5926" s="124" t="s">
        <v>29</v>
      </c>
      <c r="B5926" s="121">
        <v>44139</v>
      </c>
      <c r="C5926" s="22">
        <v>1543</v>
      </c>
      <c r="D5926" s="26">
        <f t="shared" si="524"/>
        <v>112618</v>
      </c>
      <c r="E5926" s="22">
        <v>56</v>
      </c>
      <c r="F5926" s="114">
        <f t="shared" si="522"/>
        <v>1530</v>
      </c>
    </row>
    <row r="5927" spans="1:6" x14ac:dyDescent="0.25">
      <c r="A5927" s="124" t="s">
        <v>45</v>
      </c>
      <c r="B5927" s="121">
        <v>44139</v>
      </c>
      <c r="C5927" s="22">
        <v>213</v>
      </c>
      <c r="D5927" s="26">
        <f t="shared" si="524"/>
        <v>10387</v>
      </c>
      <c r="E5927" s="22"/>
      <c r="F5927" s="114">
        <f t="shared" si="522"/>
        <v>135</v>
      </c>
    </row>
    <row r="5928" spans="1:6" x14ac:dyDescent="0.25">
      <c r="A5928" s="124" t="s">
        <v>46</v>
      </c>
      <c r="B5928" s="121">
        <v>44139</v>
      </c>
      <c r="C5928" s="22">
        <v>205</v>
      </c>
      <c r="D5928" s="26">
        <f t="shared" si="524"/>
        <v>12179</v>
      </c>
      <c r="E5928" s="22">
        <v>2</v>
      </c>
      <c r="F5928" s="114">
        <f t="shared" si="522"/>
        <v>161</v>
      </c>
    </row>
    <row r="5929" spans="1:6" ht="15.75" thickBot="1" x14ac:dyDescent="0.3">
      <c r="A5929" s="125" t="s">
        <v>47</v>
      </c>
      <c r="B5929" s="129">
        <v>44139</v>
      </c>
      <c r="C5929" s="22">
        <v>750</v>
      </c>
      <c r="D5929" s="117">
        <f>C5929+D5905</f>
        <v>52365</v>
      </c>
      <c r="E5929" s="22">
        <v>17</v>
      </c>
      <c r="F5929" s="115">
        <f t="shared" si="522"/>
        <v>851</v>
      </c>
    </row>
    <row r="5930" spans="1:6" x14ac:dyDescent="0.25">
      <c r="A5930" s="53" t="s">
        <v>22</v>
      </c>
      <c r="B5930" s="122">
        <v>44140</v>
      </c>
      <c r="C5930" s="39">
        <v>3239</v>
      </c>
      <c r="D5930" s="116">
        <f t="shared" si="524"/>
        <v>563938</v>
      </c>
      <c r="E5930" s="39">
        <f>43+38</f>
        <v>81</v>
      </c>
      <c r="F5930" s="113">
        <f t="shared" si="522"/>
        <v>18366</v>
      </c>
    </row>
    <row r="5931" spans="1:6" x14ac:dyDescent="0.25">
      <c r="A5931" s="124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4">
        <f t="shared" ref="F5931:F5994" si="525">E5931+F5907</f>
        <v>4881</v>
      </c>
    </row>
    <row r="5932" spans="1:6" x14ac:dyDescent="0.25">
      <c r="A5932" s="124" t="s">
        <v>35</v>
      </c>
      <c r="B5932" s="23">
        <v>44140</v>
      </c>
      <c r="C5932" s="4">
        <v>47</v>
      </c>
      <c r="D5932" s="26">
        <f t="shared" si="524"/>
        <v>1120</v>
      </c>
      <c r="F5932" s="114">
        <f t="shared" si="525"/>
        <v>0</v>
      </c>
    </row>
    <row r="5933" spans="1:6" x14ac:dyDescent="0.25">
      <c r="A5933" s="124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4">
        <f t="shared" si="525"/>
        <v>453</v>
      </c>
    </row>
    <row r="5934" spans="1:6" x14ac:dyDescent="0.25">
      <c r="A5934" s="124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4">
        <f t="shared" si="525"/>
        <v>274</v>
      </c>
    </row>
    <row r="5935" spans="1:6" x14ac:dyDescent="0.25">
      <c r="A5935" s="124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4">
        <f t="shared" si="525"/>
        <v>1414</v>
      </c>
    </row>
    <row r="5936" spans="1:6" x14ac:dyDescent="0.25">
      <c r="A5936" s="124" t="s">
        <v>37</v>
      </c>
      <c r="B5936" s="23">
        <v>44140</v>
      </c>
      <c r="C5936" s="4">
        <v>18</v>
      </c>
      <c r="D5936" s="26">
        <f t="shared" si="524"/>
        <v>2651</v>
      </c>
      <c r="F5936" s="114">
        <f t="shared" si="525"/>
        <v>49</v>
      </c>
    </row>
    <row r="5937" spans="1:6" x14ac:dyDescent="0.25">
      <c r="A5937" s="124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4">
        <f t="shared" si="525"/>
        <v>306</v>
      </c>
    </row>
    <row r="5938" spans="1:6" x14ac:dyDescent="0.25">
      <c r="A5938" s="124" t="s">
        <v>48</v>
      </c>
      <c r="B5938" s="23">
        <v>44140</v>
      </c>
      <c r="C5938" s="4">
        <v>-3</v>
      </c>
      <c r="D5938" s="26">
        <f t="shared" si="524"/>
        <v>160</v>
      </c>
      <c r="F5938" s="114">
        <f t="shared" si="525"/>
        <v>3</v>
      </c>
    </row>
    <row r="5939" spans="1:6" x14ac:dyDescent="0.25">
      <c r="A5939" s="124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4">
        <f t="shared" si="525"/>
        <v>821</v>
      </c>
    </row>
    <row r="5940" spans="1:6" x14ac:dyDescent="0.25">
      <c r="A5940" s="124" t="s">
        <v>40</v>
      </c>
      <c r="B5940" s="23">
        <v>44140</v>
      </c>
      <c r="C5940" s="4">
        <v>111</v>
      </c>
      <c r="D5940" s="26">
        <f t="shared" si="524"/>
        <v>3812</v>
      </c>
      <c r="F5940" s="114">
        <f t="shared" si="525"/>
        <v>36</v>
      </c>
    </row>
    <row r="5941" spans="1:6" x14ac:dyDescent="0.25">
      <c r="A5941" s="124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4">
        <f t="shared" si="525"/>
        <v>288</v>
      </c>
    </row>
    <row r="5942" spans="1:6" x14ac:dyDescent="0.25">
      <c r="A5942" s="124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4">
        <f t="shared" si="525"/>
        <v>867</v>
      </c>
    </row>
    <row r="5943" spans="1:6" x14ac:dyDescent="0.25">
      <c r="A5943" s="124" t="s">
        <v>30</v>
      </c>
      <c r="B5943" s="23">
        <v>44140</v>
      </c>
      <c r="C5943" s="4">
        <v>18</v>
      </c>
      <c r="D5943" s="26">
        <f t="shared" si="524"/>
        <v>305</v>
      </c>
      <c r="F5943" s="114">
        <f t="shared" si="525"/>
        <v>6</v>
      </c>
    </row>
    <row r="5944" spans="1:6" x14ac:dyDescent="0.25">
      <c r="A5944" s="124" t="s">
        <v>26</v>
      </c>
      <c r="B5944" s="23">
        <v>44140</v>
      </c>
      <c r="C5944" s="4">
        <v>462</v>
      </c>
      <c r="D5944" s="26">
        <f t="shared" si="524"/>
        <v>24438</v>
      </c>
      <c r="F5944" s="114">
        <f t="shared" si="525"/>
        <v>415</v>
      </c>
    </row>
    <row r="5945" spans="1:6" x14ac:dyDescent="0.25">
      <c r="A5945" s="124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4">
        <f t="shared" si="525"/>
        <v>647</v>
      </c>
    </row>
    <row r="5946" spans="1:6" x14ac:dyDescent="0.25">
      <c r="A5946" s="124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4">
        <f t="shared" si="525"/>
        <v>843</v>
      </c>
    </row>
    <row r="5947" spans="1:6" x14ac:dyDescent="0.25">
      <c r="A5947" s="124" t="s">
        <v>42</v>
      </c>
      <c r="B5947" s="23">
        <v>44140</v>
      </c>
      <c r="C5947" s="4">
        <v>134</v>
      </c>
      <c r="D5947" s="26">
        <f t="shared" si="524"/>
        <v>3207</v>
      </c>
      <c r="F5947" s="114">
        <f t="shared" si="525"/>
        <v>102</v>
      </c>
    </row>
    <row r="5948" spans="1:6" x14ac:dyDescent="0.25">
      <c r="A5948" s="124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4">
        <f t="shared" si="525"/>
        <v>111</v>
      </c>
    </row>
    <row r="5949" spans="1:6" x14ac:dyDescent="0.25">
      <c r="A5949" s="124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4">
        <f t="shared" si="525"/>
        <v>159</v>
      </c>
    </row>
    <row r="5950" spans="1:6" x14ac:dyDescent="0.25">
      <c r="A5950" s="124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4">
        <f t="shared" si="525"/>
        <v>1549</v>
      </c>
    </row>
    <row r="5951" spans="1:6" x14ac:dyDescent="0.25">
      <c r="A5951" s="124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4">
        <f t="shared" si="525"/>
        <v>138</v>
      </c>
    </row>
    <row r="5952" spans="1:6" x14ac:dyDescent="0.25">
      <c r="A5952" s="124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4">
        <f t="shared" si="525"/>
        <v>163</v>
      </c>
    </row>
    <row r="5953" spans="1:6" ht="15.75" thickBot="1" x14ac:dyDescent="0.3">
      <c r="A5953" s="126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3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6">
        <f t="shared" si="524"/>
        <v>567027</v>
      </c>
      <c r="E5954" s="41">
        <f>1+74+81</f>
        <v>156</v>
      </c>
      <c r="F5954" s="113">
        <f t="shared" si="525"/>
        <v>18522</v>
      </c>
    </row>
    <row r="5955" spans="1:6" x14ac:dyDescent="0.25">
      <c r="A5955" s="124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4">
        <f t="shared" si="525"/>
        <v>4921</v>
      </c>
    </row>
    <row r="5956" spans="1:6" x14ac:dyDescent="0.25">
      <c r="A5956" s="124" t="s">
        <v>35</v>
      </c>
      <c r="B5956" s="23">
        <v>44141</v>
      </c>
      <c r="C5956" s="4">
        <v>3</v>
      </c>
      <c r="D5956" s="26">
        <f t="shared" si="524"/>
        <v>1123</v>
      </c>
      <c r="F5956" s="114">
        <f t="shared" si="525"/>
        <v>0</v>
      </c>
    </row>
    <row r="5957" spans="1:6" x14ac:dyDescent="0.25">
      <c r="A5957" s="124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4">
        <f t="shared" si="525"/>
        <v>458</v>
      </c>
    </row>
    <row r="5958" spans="1:6" x14ac:dyDescent="0.25">
      <c r="A5958" s="124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4">
        <f t="shared" si="525"/>
        <v>276</v>
      </c>
    </row>
    <row r="5959" spans="1:6" x14ac:dyDescent="0.25">
      <c r="A5959" s="124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4">
        <f t="shared" si="525"/>
        <v>1442</v>
      </c>
    </row>
    <row r="5960" spans="1:6" x14ac:dyDescent="0.25">
      <c r="A5960" s="124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4">
        <f t="shared" si="525"/>
        <v>56</v>
      </c>
    </row>
    <row r="5961" spans="1:6" x14ac:dyDescent="0.25">
      <c r="A5961" s="124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4">
        <f t="shared" si="525"/>
        <v>317</v>
      </c>
    </row>
    <row r="5962" spans="1:6" x14ac:dyDescent="0.25">
      <c r="A5962" s="124" t="s">
        <v>48</v>
      </c>
      <c r="B5962" s="23">
        <v>44141</v>
      </c>
      <c r="C5962" s="4">
        <v>2</v>
      </c>
      <c r="D5962" s="26">
        <f t="shared" si="524"/>
        <v>162</v>
      </c>
      <c r="F5962" s="114">
        <f t="shared" si="525"/>
        <v>3</v>
      </c>
    </row>
    <row r="5963" spans="1:6" x14ac:dyDescent="0.25">
      <c r="A5963" s="124" t="s">
        <v>39</v>
      </c>
      <c r="B5963" s="23">
        <v>44141</v>
      </c>
      <c r="C5963" s="4">
        <v>14</v>
      </c>
      <c r="D5963" s="26">
        <f t="shared" si="524"/>
        <v>17989</v>
      </c>
      <c r="F5963" s="114">
        <f t="shared" si="525"/>
        <v>821</v>
      </c>
    </row>
    <row r="5964" spans="1:6" x14ac:dyDescent="0.25">
      <c r="A5964" s="124" t="s">
        <v>40</v>
      </c>
      <c r="B5964" s="23">
        <v>44141</v>
      </c>
      <c r="C5964" s="4">
        <v>104</v>
      </c>
      <c r="D5964" s="26">
        <f t="shared" si="524"/>
        <v>3916</v>
      </c>
      <c r="F5964" s="114">
        <f t="shared" si="525"/>
        <v>36</v>
      </c>
    </row>
    <row r="5965" spans="1:6" x14ac:dyDescent="0.25">
      <c r="A5965" s="124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4">
        <f t="shared" si="525"/>
        <v>289</v>
      </c>
    </row>
    <row r="5966" spans="1:6" x14ac:dyDescent="0.25">
      <c r="A5966" s="124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4">
        <f t="shared" si="525"/>
        <v>889</v>
      </c>
    </row>
    <row r="5967" spans="1:6" x14ac:dyDescent="0.25">
      <c r="A5967" s="124" t="s">
        <v>30</v>
      </c>
      <c r="B5967" s="23">
        <v>44141</v>
      </c>
      <c r="C5967" s="4">
        <v>15</v>
      </c>
      <c r="D5967" s="26">
        <f t="shared" si="524"/>
        <v>320</v>
      </c>
      <c r="F5967" s="114">
        <f t="shared" si="525"/>
        <v>6</v>
      </c>
    </row>
    <row r="5968" spans="1:6" x14ac:dyDescent="0.25">
      <c r="A5968" s="124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4">
        <f t="shared" si="525"/>
        <v>423</v>
      </c>
    </row>
    <row r="5969" spans="1:6" x14ac:dyDescent="0.25">
      <c r="A5969" s="124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4">
        <f t="shared" si="525"/>
        <v>652</v>
      </c>
    </row>
    <row r="5970" spans="1:6" x14ac:dyDescent="0.25">
      <c r="A5970" s="124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4">
        <f t="shared" si="525"/>
        <v>853</v>
      </c>
    </row>
    <row r="5971" spans="1:6" x14ac:dyDescent="0.25">
      <c r="A5971" s="124" t="s">
        <v>42</v>
      </c>
      <c r="B5971" s="23">
        <v>44141</v>
      </c>
      <c r="C5971" s="4">
        <v>191</v>
      </c>
      <c r="D5971" s="26">
        <f t="shared" si="526"/>
        <v>3398</v>
      </c>
      <c r="F5971" s="114">
        <f t="shared" si="525"/>
        <v>102</v>
      </c>
    </row>
    <row r="5972" spans="1:6" x14ac:dyDescent="0.25">
      <c r="A5972" s="124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4">
        <f t="shared" si="525"/>
        <v>121</v>
      </c>
    </row>
    <row r="5973" spans="1:6" x14ac:dyDescent="0.25">
      <c r="A5973" s="124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4">
        <f t="shared" si="525"/>
        <v>163</v>
      </c>
    </row>
    <row r="5974" spans="1:6" x14ac:dyDescent="0.25">
      <c r="A5974" s="124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4">
        <f t="shared" si="525"/>
        <v>1602</v>
      </c>
    </row>
    <row r="5975" spans="1:6" x14ac:dyDescent="0.25">
      <c r="A5975" s="124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4">
        <f t="shared" si="525"/>
        <v>141</v>
      </c>
    </row>
    <row r="5976" spans="1:6" x14ac:dyDescent="0.25">
      <c r="A5976" s="124" t="s">
        <v>46</v>
      </c>
      <c r="B5976" s="23">
        <v>44141</v>
      </c>
      <c r="C5976" s="4">
        <v>311</v>
      </c>
      <c r="D5976" s="26">
        <f t="shared" si="526"/>
        <v>12757</v>
      </c>
      <c r="F5976" s="114">
        <f t="shared" si="525"/>
        <v>163</v>
      </c>
    </row>
    <row r="5977" spans="1:6" ht="15.75" thickBot="1" x14ac:dyDescent="0.3">
      <c r="A5977" s="126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3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6">
        <f t="shared" ref="D5978:D6041" si="527">C5978+D5954</f>
        <v>569188</v>
      </c>
      <c r="E5978" s="4">
        <f>42+33</f>
        <v>75</v>
      </c>
      <c r="F5978" s="113">
        <f t="shared" si="525"/>
        <v>18597</v>
      </c>
    </row>
    <row r="5979" spans="1:6" x14ac:dyDescent="0.25">
      <c r="A5979" s="124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4">
        <f t="shared" si="525"/>
        <v>4945</v>
      </c>
    </row>
    <row r="5980" spans="1:6" x14ac:dyDescent="0.25">
      <c r="A5980" s="124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4">
        <f t="shared" si="525"/>
        <v>2</v>
      </c>
    </row>
    <row r="5981" spans="1:6" x14ac:dyDescent="0.25">
      <c r="A5981" s="124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4">
        <f t="shared" si="525"/>
        <v>464</v>
      </c>
    </row>
    <row r="5982" spans="1:6" x14ac:dyDescent="0.25">
      <c r="A5982" s="124" t="s">
        <v>36</v>
      </c>
      <c r="B5982" s="37">
        <v>44142</v>
      </c>
      <c r="C5982" s="4">
        <v>231</v>
      </c>
      <c r="D5982" s="26">
        <f t="shared" si="527"/>
        <v>16776</v>
      </c>
      <c r="F5982" s="114">
        <f t="shared" si="525"/>
        <v>276</v>
      </c>
    </row>
    <row r="5983" spans="1:6" x14ac:dyDescent="0.25">
      <c r="A5983" s="124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4">
        <f t="shared" si="525"/>
        <v>1453</v>
      </c>
    </row>
    <row r="5984" spans="1:6" x14ac:dyDescent="0.25">
      <c r="A5984" s="124" t="s">
        <v>37</v>
      </c>
      <c r="B5984" s="37">
        <v>44142</v>
      </c>
      <c r="C5984" s="4">
        <v>76</v>
      </c>
      <c r="D5984" s="26">
        <f t="shared" si="527"/>
        <v>2833</v>
      </c>
      <c r="F5984" s="114">
        <f t="shared" si="525"/>
        <v>56</v>
      </c>
    </row>
    <row r="5985" spans="1:6" x14ac:dyDescent="0.25">
      <c r="A5985" s="124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4">
        <f t="shared" si="525"/>
        <v>325</v>
      </c>
    </row>
    <row r="5986" spans="1:6" x14ac:dyDescent="0.25">
      <c r="A5986" s="124" t="s">
        <v>48</v>
      </c>
      <c r="B5986" s="37">
        <v>44142</v>
      </c>
      <c r="C5986" s="4">
        <v>0</v>
      </c>
      <c r="D5986" s="26">
        <f t="shared" si="527"/>
        <v>162</v>
      </c>
      <c r="F5986" s="114">
        <f t="shared" si="525"/>
        <v>3</v>
      </c>
    </row>
    <row r="5987" spans="1:6" x14ac:dyDescent="0.25">
      <c r="A5987" s="124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4">
        <f t="shared" si="525"/>
        <v>825</v>
      </c>
    </row>
    <row r="5988" spans="1:6" x14ac:dyDescent="0.25">
      <c r="A5988" s="124" t="s">
        <v>40</v>
      </c>
      <c r="B5988" s="37">
        <v>44142</v>
      </c>
      <c r="C5988" s="4">
        <v>106</v>
      </c>
      <c r="D5988" s="26">
        <f t="shared" si="527"/>
        <v>4022</v>
      </c>
      <c r="F5988" s="114">
        <f t="shared" si="525"/>
        <v>36</v>
      </c>
    </row>
    <row r="5989" spans="1:6" x14ac:dyDescent="0.25">
      <c r="A5989" s="124" t="s">
        <v>28</v>
      </c>
      <c r="B5989" s="37">
        <v>44142</v>
      </c>
      <c r="C5989" s="4">
        <v>13</v>
      </c>
      <c r="D5989" s="26">
        <f t="shared" si="527"/>
        <v>7794</v>
      </c>
      <c r="F5989" s="114">
        <f t="shared" si="525"/>
        <v>289</v>
      </c>
    </row>
    <row r="5990" spans="1:6" x14ac:dyDescent="0.25">
      <c r="A5990" s="124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4">
        <f t="shared" si="525"/>
        <v>908</v>
      </c>
    </row>
    <row r="5991" spans="1:6" x14ac:dyDescent="0.25">
      <c r="A5991" s="124" t="s">
        <v>30</v>
      </c>
      <c r="B5991" s="37">
        <v>44142</v>
      </c>
      <c r="C5991" s="4">
        <v>10</v>
      </c>
      <c r="D5991" s="26">
        <f t="shared" si="527"/>
        <v>330</v>
      </c>
      <c r="F5991" s="114">
        <f t="shared" si="525"/>
        <v>6</v>
      </c>
    </row>
    <row r="5992" spans="1:6" x14ac:dyDescent="0.25">
      <c r="A5992" s="124" t="s">
        <v>26</v>
      </c>
      <c r="B5992" s="37">
        <v>44142</v>
      </c>
      <c r="C5992" s="4">
        <v>352</v>
      </c>
      <c r="D5992" s="26">
        <f t="shared" si="527"/>
        <v>25100</v>
      </c>
      <c r="F5992" s="114">
        <f t="shared" si="525"/>
        <v>423</v>
      </c>
    </row>
    <row r="5993" spans="1:6" x14ac:dyDescent="0.25">
      <c r="A5993" s="124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4">
        <f t="shared" si="525"/>
        <v>662</v>
      </c>
    </row>
    <row r="5994" spans="1:6" x14ac:dyDescent="0.25">
      <c r="A5994" s="124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4">
        <f t="shared" si="525"/>
        <v>866</v>
      </c>
    </row>
    <row r="5995" spans="1:6" x14ac:dyDescent="0.25">
      <c r="A5995" s="124" t="s">
        <v>42</v>
      </c>
      <c r="B5995" s="37">
        <v>44142</v>
      </c>
      <c r="C5995" s="4">
        <v>138</v>
      </c>
      <c r="D5995" s="26">
        <f t="shared" si="527"/>
        <v>3536</v>
      </c>
      <c r="F5995" s="114">
        <f t="shared" ref="F5995:F6058" si="528">E5995+F5971</f>
        <v>102</v>
      </c>
    </row>
    <row r="5996" spans="1:6" x14ac:dyDescent="0.25">
      <c r="A5996" s="124" t="s">
        <v>43</v>
      </c>
      <c r="B5996" s="37">
        <v>44142</v>
      </c>
      <c r="C5996" s="4">
        <v>153</v>
      </c>
      <c r="D5996" s="26">
        <f t="shared" si="527"/>
        <v>9017</v>
      </c>
      <c r="F5996" s="114">
        <f t="shared" si="528"/>
        <v>121</v>
      </c>
    </row>
    <row r="5997" spans="1:6" x14ac:dyDescent="0.25">
      <c r="A5997" s="124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4">
        <f t="shared" si="528"/>
        <v>164</v>
      </c>
    </row>
    <row r="5998" spans="1:6" x14ac:dyDescent="0.25">
      <c r="A5998" s="124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4">
        <f t="shared" si="528"/>
        <v>1628</v>
      </c>
    </row>
    <row r="5999" spans="1:6" x14ac:dyDescent="0.25">
      <c r="A5999" s="124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4">
        <f t="shared" si="528"/>
        <v>142</v>
      </c>
    </row>
    <row r="6000" spans="1:6" x14ac:dyDescent="0.25">
      <c r="A6000" s="124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4">
        <f t="shared" si="528"/>
        <v>166</v>
      </c>
    </row>
    <row r="6001" spans="1:6" ht="15.75" thickBot="1" x14ac:dyDescent="0.3">
      <c r="A6001" s="126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3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6">
        <f t="shared" si="527"/>
        <v>570497</v>
      </c>
      <c r="E6002" s="4">
        <f>41+32</f>
        <v>73</v>
      </c>
      <c r="F6002" s="113">
        <f t="shared" si="528"/>
        <v>18670</v>
      </c>
    </row>
    <row r="6003" spans="1:6" x14ac:dyDescent="0.25">
      <c r="A6003" s="124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4">
        <f t="shared" si="528"/>
        <v>4960</v>
      </c>
    </row>
    <row r="6004" spans="1:6" x14ac:dyDescent="0.25">
      <c r="A6004" s="124" t="s">
        <v>35</v>
      </c>
      <c r="B6004" s="37">
        <v>44143</v>
      </c>
      <c r="C6004" s="4">
        <v>15</v>
      </c>
      <c r="D6004" s="26">
        <f t="shared" si="527"/>
        <v>1179</v>
      </c>
      <c r="F6004" s="114">
        <f t="shared" si="528"/>
        <v>2</v>
      </c>
    </row>
    <row r="6005" spans="1:6" x14ac:dyDescent="0.25">
      <c r="A6005" s="124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4">
        <f t="shared" si="528"/>
        <v>465</v>
      </c>
    </row>
    <row r="6006" spans="1:6" x14ac:dyDescent="0.25">
      <c r="A6006" s="124" t="s">
        <v>36</v>
      </c>
      <c r="B6006" s="37">
        <v>44143</v>
      </c>
      <c r="C6006" s="4">
        <v>119</v>
      </c>
      <c r="D6006" s="26">
        <f t="shared" si="527"/>
        <v>16895</v>
      </c>
      <c r="F6006" s="114">
        <f t="shared" si="528"/>
        <v>276</v>
      </c>
    </row>
    <row r="6007" spans="1:6" x14ac:dyDescent="0.25">
      <c r="A6007" s="124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4">
        <f t="shared" si="528"/>
        <v>1476</v>
      </c>
    </row>
    <row r="6008" spans="1:6" x14ac:dyDescent="0.25">
      <c r="A6008" s="124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4">
        <f t="shared" si="528"/>
        <v>57</v>
      </c>
    </row>
    <row r="6009" spans="1:6" x14ac:dyDescent="0.25">
      <c r="A6009" s="124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4">
        <f t="shared" si="528"/>
        <v>328</v>
      </c>
    </row>
    <row r="6010" spans="1:6" x14ac:dyDescent="0.25">
      <c r="A6010" s="124" t="s">
        <v>48</v>
      </c>
      <c r="B6010" s="37">
        <v>44143</v>
      </c>
      <c r="C6010" s="4">
        <v>0</v>
      </c>
      <c r="D6010" s="26">
        <f t="shared" si="527"/>
        <v>162</v>
      </c>
      <c r="F6010" s="114">
        <f t="shared" si="528"/>
        <v>3</v>
      </c>
    </row>
    <row r="6011" spans="1:6" x14ac:dyDescent="0.25">
      <c r="A6011" s="124" t="s">
        <v>39</v>
      </c>
      <c r="B6011" s="37">
        <v>44143</v>
      </c>
      <c r="C6011" s="4">
        <v>12</v>
      </c>
      <c r="D6011" s="26">
        <f t="shared" si="527"/>
        <v>18025</v>
      </c>
      <c r="F6011" s="114">
        <f t="shared" si="528"/>
        <v>825</v>
      </c>
    </row>
    <row r="6012" spans="1:6" x14ac:dyDescent="0.25">
      <c r="A6012" s="124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4">
        <f t="shared" si="528"/>
        <v>41</v>
      </c>
    </row>
    <row r="6013" spans="1:6" x14ac:dyDescent="0.25">
      <c r="A6013" s="124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4">
        <f t="shared" si="528"/>
        <v>292</v>
      </c>
    </row>
    <row r="6014" spans="1:6" x14ac:dyDescent="0.25">
      <c r="A6014" s="124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4">
        <f t="shared" si="528"/>
        <v>924</v>
      </c>
    </row>
    <row r="6015" spans="1:6" x14ac:dyDescent="0.25">
      <c r="A6015" s="124" t="s">
        <v>30</v>
      </c>
      <c r="B6015" s="37">
        <v>44143</v>
      </c>
      <c r="C6015" s="4">
        <v>3</v>
      </c>
      <c r="D6015" s="26">
        <f t="shared" si="527"/>
        <v>333</v>
      </c>
      <c r="F6015" s="114">
        <f t="shared" si="528"/>
        <v>6</v>
      </c>
    </row>
    <row r="6016" spans="1:6" x14ac:dyDescent="0.25">
      <c r="A6016" s="124" t="s">
        <v>26</v>
      </c>
      <c r="B6016" s="37">
        <v>44143</v>
      </c>
      <c r="C6016" s="4">
        <v>154</v>
      </c>
      <c r="D6016" s="26">
        <f t="shared" si="527"/>
        <v>25254</v>
      </c>
      <c r="F6016" s="114">
        <f t="shared" si="528"/>
        <v>423</v>
      </c>
    </row>
    <row r="6017" spans="1:6" x14ac:dyDescent="0.25">
      <c r="A6017" s="124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4">
        <f t="shared" si="528"/>
        <v>664</v>
      </c>
    </row>
    <row r="6018" spans="1:6" x14ac:dyDescent="0.25">
      <c r="A6018" s="124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4">
        <f t="shared" si="528"/>
        <v>896</v>
      </c>
    </row>
    <row r="6019" spans="1:6" x14ac:dyDescent="0.25">
      <c r="A6019" s="124" t="s">
        <v>42</v>
      </c>
      <c r="B6019" s="37">
        <v>44143</v>
      </c>
      <c r="C6019" s="4">
        <v>127</v>
      </c>
      <c r="D6019" s="26">
        <f t="shared" si="527"/>
        <v>3663</v>
      </c>
      <c r="F6019" s="114">
        <f t="shared" si="528"/>
        <v>102</v>
      </c>
    </row>
    <row r="6020" spans="1:6" x14ac:dyDescent="0.25">
      <c r="A6020" s="124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4">
        <f t="shared" si="528"/>
        <v>122</v>
      </c>
    </row>
    <row r="6021" spans="1:6" x14ac:dyDescent="0.25">
      <c r="A6021" s="124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4">
        <f t="shared" si="528"/>
        <v>165</v>
      </c>
    </row>
    <row r="6022" spans="1:6" x14ac:dyDescent="0.25">
      <c r="A6022" s="124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4">
        <f t="shared" si="528"/>
        <v>1665</v>
      </c>
    </row>
    <row r="6023" spans="1:6" x14ac:dyDescent="0.25">
      <c r="A6023" s="124" t="s">
        <v>45</v>
      </c>
      <c r="B6023" s="37">
        <v>44143</v>
      </c>
      <c r="C6023" s="4">
        <v>170</v>
      </c>
      <c r="D6023" s="26">
        <f t="shared" si="527"/>
        <v>11326</v>
      </c>
      <c r="F6023" s="114">
        <f t="shared" si="528"/>
        <v>142</v>
      </c>
    </row>
    <row r="6024" spans="1:6" x14ac:dyDescent="0.25">
      <c r="A6024" s="124" t="s">
        <v>46</v>
      </c>
      <c r="B6024" s="37">
        <v>44143</v>
      </c>
      <c r="C6024" s="4">
        <v>178</v>
      </c>
      <c r="D6024" s="26">
        <f t="shared" si="527"/>
        <v>13136</v>
      </c>
      <c r="F6024" s="114">
        <f t="shared" si="528"/>
        <v>166</v>
      </c>
    </row>
    <row r="6025" spans="1:6" ht="15.75" thickBot="1" x14ac:dyDescent="0.3">
      <c r="A6025" s="126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3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6">
        <f t="shared" si="527"/>
        <v>572888</v>
      </c>
      <c r="E6026" s="4">
        <v>115</v>
      </c>
      <c r="F6026" s="113">
        <f t="shared" si="528"/>
        <v>18785</v>
      </c>
    </row>
    <row r="6027" spans="1:6" x14ac:dyDescent="0.25">
      <c r="A6027" s="124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4">
        <f t="shared" si="528"/>
        <v>4974</v>
      </c>
    </row>
    <row r="6028" spans="1:6" x14ac:dyDescent="0.25">
      <c r="A6028" s="124" t="s">
        <v>35</v>
      </c>
      <c r="B6028" s="37">
        <v>44144</v>
      </c>
      <c r="C6028" s="4">
        <v>45</v>
      </c>
      <c r="D6028" s="26">
        <f t="shared" si="527"/>
        <v>1224</v>
      </c>
      <c r="F6028" s="114">
        <f t="shared" si="528"/>
        <v>2</v>
      </c>
    </row>
    <row r="6029" spans="1:6" x14ac:dyDescent="0.25">
      <c r="A6029" s="124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4">
        <f t="shared" si="528"/>
        <v>469</v>
      </c>
    </row>
    <row r="6030" spans="1:6" x14ac:dyDescent="0.25">
      <c r="A6030" s="124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4">
        <f t="shared" si="528"/>
        <v>277</v>
      </c>
    </row>
    <row r="6031" spans="1:6" x14ac:dyDescent="0.25">
      <c r="A6031" s="124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4">
        <f t="shared" si="528"/>
        <v>1502</v>
      </c>
    </row>
    <row r="6032" spans="1:6" x14ac:dyDescent="0.25">
      <c r="A6032" s="124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4">
        <f t="shared" si="528"/>
        <v>61</v>
      </c>
    </row>
    <row r="6033" spans="1:6" x14ac:dyDescent="0.25">
      <c r="A6033" s="124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4">
        <f t="shared" si="528"/>
        <v>336</v>
      </c>
    </row>
    <row r="6034" spans="1:6" x14ac:dyDescent="0.25">
      <c r="A6034" s="124" t="s">
        <v>48</v>
      </c>
      <c r="B6034" s="37">
        <v>44144</v>
      </c>
      <c r="C6034" s="4">
        <v>-1</v>
      </c>
      <c r="D6034" s="26">
        <f t="shared" si="527"/>
        <v>161</v>
      </c>
      <c r="F6034" s="114">
        <f t="shared" si="528"/>
        <v>3</v>
      </c>
    </row>
    <row r="6035" spans="1:6" x14ac:dyDescent="0.25">
      <c r="A6035" s="124" t="s">
        <v>39</v>
      </c>
      <c r="B6035" s="37">
        <v>44144</v>
      </c>
      <c r="C6035" s="4">
        <v>16</v>
      </c>
      <c r="D6035" s="26">
        <f t="shared" si="527"/>
        <v>18041</v>
      </c>
      <c r="F6035" s="114">
        <f t="shared" si="528"/>
        <v>825</v>
      </c>
    </row>
    <row r="6036" spans="1:6" x14ac:dyDescent="0.25">
      <c r="A6036" s="124" t="s">
        <v>40</v>
      </c>
      <c r="B6036" s="37">
        <v>44144</v>
      </c>
      <c r="C6036" s="4">
        <v>71</v>
      </c>
      <c r="D6036" s="26">
        <f t="shared" si="527"/>
        <v>4192</v>
      </c>
      <c r="F6036" s="114">
        <f t="shared" si="528"/>
        <v>41</v>
      </c>
    </row>
    <row r="6037" spans="1:6" x14ac:dyDescent="0.25">
      <c r="A6037" s="124" t="s">
        <v>28</v>
      </c>
      <c r="B6037" s="37">
        <v>44144</v>
      </c>
      <c r="C6037" s="4">
        <v>21</v>
      </c>
      <c r="D6037" s="26">
        <f t="shared" si="527"/>
        <v>7870</v>
      </c>
      <c r="F6037" s="114">
        <f t="shared" si="528"/>
        <v>292</v>
      </c>
    </row>
    <row r="6038" spans="1:6" x14ac:dyDescent="0.25">
      <c r="A6038" s="124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4">
        <f t="shared" si="528"/>
        <v>935</v>
      </c>
    </row>
    <row r="6039" spans="1:6" x14ac:dyDescent="0.25">
      <c r="A6039" s="124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4">
        <f t="shared" si="528"/>
        <v>7</v>
      </c>
    </row>
    <row r="6040" spans="1:6" x14ac:dyDescent="0.25">
      <c r="A6040" s="124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4">
        <f t="shared" si="528"/>
        <v>424</v>
      </c>
    </row>
    <row r="6041" spans="1:6" x14ac:dyDescent="0.25">
      <c r="A6041" s="124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4">
        <f t="shared" si="528"/>
        <v>671</v>
      </c>
    </row>
    <row r="6042" spans="1:6" x14ac:dyDescent="0.25">
      <c r="A6042" s="124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4">
        <f t="shared" si="528"/>
        <v>913</v>
      </c>
    </row>
    <row r="6043" spans="1:6" x14ac:dyDescent="0.25">
      <c r="A6043" s="124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4">
        <f t="shared" si="528"/>
        <v>123</v>
      </c>
    </row>
    <row r="6044" spans="1:6" x14ac:dyDescent="0.25">
      <c r="A6044" s="124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4">
        <f t="shared" si="528"/>
        <v>132</v>
      </c>
    </row>
    <row r="6045" spans="1:6" x14ac:dyDescent="0.25">
      <c r="A6045" s="124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4">
        <f t="shared" si="528"/>
        <v>175</v>
      </c>
    </row>
    <row r="6046" spans="1:6" x14ac:dyDescent="0.25">
      <c r="A6046" s="124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4">
        <f t="shared" si="528"/>
        <v>1725</v>
      </c>
    </row>
    <row r="6047" spans="1:6" x14ac:dyDescent="0.25">
      <c r="A6047" s="124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4">
        <f t="shared" si="528"/>
        <v>146</v>
      </c>
    </row>
    <row r="6048" spans="1:6" x14ac:dyDescent="0.25">
      <c r="A6048" s="124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4">
        <f t="shared" si="528"/>
        <v>168</v>
      </c>
    </row>
    <row r="6049" spans="1:6" ht="15.75" thickBot="1" x14ac:dyDescent="0.3">
      <c r="A6049" s="126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3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6">
        <f t="shared" ref="D6050:D6113" si="530">C6050+D6026</f>
        <v>576316</v>
      </c>
      <c r="E6050" s="4">
        <v>81</v>
      </c>
      <c r="F6050" s="113">
        <f t="shared" si="528"/>
        <v>18866</v>
      </c>
    </row>
    <row r="6051" spans="1:6" x14ac:dyDescent="0.25">
      <c r="A6051" s="124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4">
        <f t="shared" si="528"/>
        <v>4990</v>
      </c>
    </row>
    <row r="6052" spans="1:6" x14ac:dyDescent="0.25">
      <c r="A6052" s="124" t="s">
        <v>35</v>
      </c>
      <c r="B6052" s="37">
        <v>44145</v>
      </c>
      <c r="C6052" s="4">
        <v>27</v>
      </c>
      <c r="D6052" s="26">
        <f t="shared" si="530"/>
        <v>1251</v>
      </c>
      <c r="F6052" s="114">
        <f t="shared" si="528"/>
        <v>2</v>
      </c>
    </row>
    <row r="6053" spans="1:6" x14ac:dyDescent="0.25">
      <c r="A6053" s="124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4">
        <f t="shared" si="528"/>
        <v>475</v>
      </c>
    </row>
    <row r="6054" spans="1:6" x14ac:dyDescent="0.25">
      <c r="A6054" s="124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4">
        <f t="shared" si="528"/>
        <v>290</v>
      </c>
    </row>
    <row r="6055" spans="1:6" x14ac:dyDescent="0.25">
      <c r="A6055" s="124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4">
        <f t="shared" si="528"/>
        <v>1529</v>
      </c>
    </row>
    <row r="6056" spans="1:6" x14ac:dyDescent="0.25">
      <c r="A6056" s="124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4">
        <f t="shared" si="528"/>
        <v>63</v>
      </c>
    </row>
    <row r="6057" spans="1:6" x14ac:dyDescent="0.25">
      <c r="A6057" s="124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4">
        <f t="shared" si="528"/>
        <v>345</v>
      </c>
    </row>
    <row r="6058" spans="1:6" x14ac:dyDescent="0.25">
      <c r="A6058" s="124" t="s">
        <v>48</v>
      </c>
      <c r="B6058" s="37">
        <v>44145</v>
      </c>
      <c r="C6058" s="4">
        <v>2</v>
      </c>
      <c r="D6058" s="26">
        <f t="shared" si="530"/>
        <v>163</v>
      </c>
      <c r="F6058" s="114">
        <f t="shared" si="528"/>
        <v>3</v>
      </c>
    </row>
    <row r="6059" spans="1:6" x14ac:dyDescent="0.25">
      <c r="A6059" s="124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4">
        <f t="shared" ref="F6059:F6122" si="531">E6059+F6035</f>
        <v>832</v>
      </c>
    </row>
    <row r="6060" spans="1:6" x14ac:dyDescent="0.25">
      <c r="A6060" s="124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4">
        <f t="shared" si="531"/>
        <v>42</v>
      </c>
    </row>
    <row r="6061" spans="1:6" x14ac:dyDescent="0.25">
      <c r="A6061" s="124" t="s">
        <v>28</v>
      </c>
      <c r="B6061" s="37">
        <v>44145</v>
      </c>
      <c r="C6061" s="4">
        <v>48</v>
      </c>
      <c r="D6061" s="26">
        <f t="shared" si="530"/>
        <v>7918</v>
      </c>
      <c r="F6061" s="114">
        <f t="shared" si="531"/>
        <v>292</v>
      </c>
    </row>
    <row r="6062" spans="1:6" x14ac:dyDescent="0.25">
      <c r="A6062" s="124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4">
        <f t="shared" si="531"/>
        <v>951</v>
      </c>
    </row>
    <row r="6063" spans="1:6" x14ac:dyDescent="0.25">
      <c r="A6063" s="124" t="s">
        <v>30</v>
      </c>
      <c r="B6063" s="37">
        <v>44145</v>
      </c>
      <c r="C6063" s="4">
        <v>21</v>
      </c>
      <c r="D6063" s="26">
        <f t="shared" si="530"/>
        <v>361</v>
      </c>
      <c r="F6063" s="114">
        <f t="shared" si="531"/>
        <v>7</v>
      </c>
    </row>
    <row r="6064" spans="1:6" x14ac:dyDescent="0.25">
      <c r="A6064" s="124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4">
        <f t="shared" si="531"/>
        <v>425</v>
      </c>
    </row>
    <row r="6065" spans="1:6" x14ac:dyDescent="0.25">
      <c r="A6065" s="124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4">
        <f t="shared" si="531"/>
        <v>682</v>
      </c>
    </row>
    <row r="6066" spans="1:6" x14ac:dyDescent="0.25">
      <c r="A6066" s="124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4">
        <f t="shared" si="531"/>
        <v>918</v>
      </c>
    </row>
    <row r="6067" spans="1:6" x14ac:dyDescent="0.25">
      <c r="A6067" s="124" t="s">
        <v>42</v>
      </c>
      <c r="B6067" s="37">
        <v>44145</v>
      </c>
      <c r="C6067" s="4">
        <v>142</v>
      </c>
      <c r="D6067" s="26">
        <f t="shared" si="530"/>
        <v>3959</v>
      </c>
      <c r="F6067" s="114">
        <f t="shared" si="531"/>
        <v>123</v>
      </c>
    </row>
    <row r="6068" spans="1:6" x14ac:dyDescent="0.25">
      <c r="A6068" s="124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4">
        <f t="shared" si="531"/>
        <v>134</v>
      </c>
    </row>
    <row r="6069" spans="1:6" x14ac:dyDescent="0.25">
      <c r="A6069" s="124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4">
        <f t="shared" si="531"/>
        <v>180</v>
      </c>
    </row>
    <row r="6070" spans="1:6" x14ac:dyDescent="0.25">
      <c r="A6070" s="124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4">
        <f t="shared" si="531"/>
        <v>1769</v>
      </c>
    </row>
    <row r="6071" spans="1:6" x14ac:dyDescent="0.25">
      <c r="A6071" s="124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4">
        <f t="shared" si="531"/>
        <v>151</v>
      </c>
    </row>
    <row r="6072" spans="1:6" x14ac:dyDescent="0.25">
      <c r="A6072" s="124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4">
        <f t="shared" si="531"/>
        <v>169</v>
      </c>
    </row>
    <row r="6073" spans="1:6" ht="15.75" thickBot="1" x14ac:dyDescent="0.3">
      <c r="A6073" s="126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3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6">
        <f t="shared" si="530"/>
        <v>579356</v>
      </c>
      <c r="E6074" s="4">
        <v>128</v>
      </c>
      <c r="F6074" s="113">
        <f t="shared" si="531"/>
        <v>18994</v>
      </c>
    </row>
    <row r="6075" spans="1:6" x14ac:dyDescent="0.25">
      <c r="A6075" s="124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4">
        <f t="shared" si="531"/>
        <v>5000</v>
      </c>
    </row>
    <row r="6076" spans="1:6" x14ac:dyDescent="0.25">
      <c r="A6076" s="124" t="s">
        <v>35</v>
      </c>
      <c r="B6076" s="37">
        <v>44146</v>
      </c>
      <c r="C6076" s="4">
        <v>51</v>
      </c>
      <c r="D6076" s="26">
        <f t="shared" si="530"/>
        <v>1302</v>
      </c>
      <c r="F6076" s="114">
        <f t="shared" si="531"/>
        <v>2</v>
      </c>
    </row>
    <row r="6077" spans="1:6" x14ac:dyDescent="0.25">
      <c r="A6077" s="124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4">
        <f t="shared" si="531"/>
        <v>477</v>
      </c>
    </row>
    <row r="6078" spans="1:6" x14ac:dyDescent="0.25">
      <c r="A6078" s="124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4">
        <f t="shared" si="531"/>
        <v>297</v>
      </c>
    </row>
    <row r="6079" spans="1:6" x14ac:dyDescent="0.25">
      <c r="A6079" s="124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4">
        <f t="shared" si="531"/>
        <v>1557</v>
      </c>
    </row>
    <row r="6080" spans="1:6" x14ac:dyDescent="0.25">
      <c r="A6080" s="124" t="s">
        <v>37</v>
      </c>
      <c r="B6080" s="37">
        <v>44146</v>
      </c>
      <c r="C6080" s="4">
        <v>135</v>
      </c>
      <c r="D6080" s="26">
        <f t="shared" si="530"/>
        <v>3244</v>
      </c>
      <c r="F6080" s="114">
        <f t="shared" si="531"/>
        <v>63</v>
      </c>
    </row>
    <row r="6081" spans="1:6" x14ac:dyDescent="0.25">
      <c r="A6081" s="124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4">
        <f t="shared" si="531"/>
        <v>349</v>
      </c>
    </row>
    <row r="6082" spans="1:6" x14ac:dyDescent="0.25">
      <c r="A6082" s="124" t="s">
        <v>48</v>
      </c>
      <c r="B6082" s="37">
        <v>44146</v>
      </c>
      <c r="C6082" s="4">
        <v>2</v>
      </c>
      <c r="D6082" s="26">
        <f t="shared" si="530"/>
        <v>165</v>
      </c>
      <c r="F6082" s="114">
        <f t="shared" si="531"/>
        <v>3</v>
      </c>
    </row>
    <row r="6083" spans="1:6" x14ac:dyDescent="0.25">
      <c r="A6083" s="124" t="s">
        <v>39</v>
      </c>
      <c r="B6083" s="37">
        <v>44146</v>
      </c>
      <c r="C6083" s="4">
        <v>10</v>
      </c>
      <c r="D6083" s="26">
        <f t="shared" si="530"/>
        <v>18075</v>
      </c>
      <c r="F6083" s="114">
        <f t="shared" si="531"/>
        <v>832</v>
      </c>
    </row>
    <row r="6084" spans="1:6" x14ac:dyDescent="0.25">
      <c r="A6084" s="124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4">
        <f t="shared" si="531"/>
        <v>46</v>
      </c>
    </row>
    <row r="6085" spans="1:6" x14ac:dyDescent="0.25">
      <c r="A6085" s="124" t="s">
        <v>28</v>
      </c>
      <c r="B6085" s="37">
        <v>44146</v>
      </c>
      <c r="C6085" s="4">
        <v>41</v>
      </c>
      <c r="D6085" s="26">
        <f t="shared" si="530"/>
        <v>7959</v>
      </c>
      <c r="F6085" s="114">
        <f t="shared" si="531"/>
        <v>292</v>
      </c>
    </row>
    <row r="6086" spans="1:6" x14ac:dyDescent="0.25">
      <c r="A6086" s="124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4">
        <f t="shared" si="531"/>
        <v>992</v>
      </c>
    </row>
    <row r="6087" spans="1:6" x14ac:dyDescent="0.25">
      <c r="A6087" s="124" t="s">
        <v>30</v>
      </c>
      <c r="B6087" s="37">
        <v>44146</v>
      </c>
      <c r="C6087" s="4">
        <v>-2</v>
      </c>
      <c r="D6087" s="26">
        <f t="shared" si="530"/>
        <v>359</v>
      </c>
      <c r="F6087" s="114">
        <f t="shared" si="531"/>
        <v>7</v>
      </c>
    </row>
    <row r="6088" spans="1:6" x14ac:dyDescent="0.25">
      <c r="A6088" s="124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4">
        <f t="shared" si="531"/>
        <v>467</v>
      </c>
    </row>
    <row r="6089" spans="1:6" x14ac:dyDescent="0.25">
      <c r="A6089" s="124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4">
        <f t="shared" si="531"/>
        <v>688</v>
      </c>
    </row>
    <row r="6090" spans="1:6" x14ac:dyDescent="0.25">
      <c r="A6090" s="124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4">
        <f t="shared" si="531"/>
        <v>925</v>
      </c>
    </row>
    <row r="6091" spans="1:6" x14ac:dyDescent="0.25">
      <c r="A6091" s="124" t="s">
        <v>42</v>
      </c>
      <c r="B6091" s="37">
        <v>44146</v>
      </c>
      <c r="C6091" s="4">
        <v>157</v>
      </c>
      <c r="D6091" s="26">
        <f t="shared" si="530"/>
        <v>4116</v>
      </c>
      <c r="F6091" s="114">
        <f t="shared" si="531"/>
        <v>123</v>
      </c>
    </row>
    <row r="6092" spans="1:6" x14ac:dyDescent="0.25">
      <c r="A6092" s="124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4">
        <f t="shared" si="531"/>
        <v>139</v>
      </c>
    </row>
    <row r="6093" spans="1:6" x14ac:dyDescent="0.25">
      <c r="A6093" s="124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4">
        <f t="shared" si="531"/>
        <v>182</v>
      </c>
    </row>
    <row r="6094" spans="1:6" x14ac:dyDescent="0.25">
      <c r="A6094" s="124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4">
        <f t="shared" si="531"/>
        <v>1816</v>
      </c>
    </row>
    <row r="6095" spans="1:6" x14ac:dyDescent="0.25">
      <c r="A6095" s="124" t="s">
        <v>45</v>
      </c>
      <c r="B6095" s="37">
        <v>44146</v>
      </c>
      <c r="C6095" s="4">
        <v>252</v>
      </c>
      <c r="D6095" s="26">
        <f t="shared" si="530"/>
        <v>11912</v>
      </c>
      <c r="F6095" s="114">
        <f t="shared" si="531"/>
        <v>151</v>
      </c>
    </row>
    <row r="6096" spans="1:6" x14ac:dyDescent="0.25">
      <c r="A6096" s="124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4">
        <f t="shared" si="531"/>
        <v>172</v>
      </c>
    </row>
    <row r="6097" spans="1:6" ht="15.75" thickBot="1" x14ac:dyDescent="0.3">
      <c r="A6097" s="126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3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6">
        <f t="shared" si="530"/>
        <v>582747</v>
      </c>
      <c r="E6098" s="4">
        <v>68</v>
      </c>
      <c r="F6098" s="113">
        <f t="shared" si="531"/>
        <v>19062</v>
      </c>
    </row>
    <row r="6099" spans="1:6" x14ac:dyDescent="0.25">
      <c r="A6099" s="124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4">
        <f t="shared" si="531"/>
        <v>5019</v>
      </c>
    </row>
    <row r="6100" spans="1:6" x14ac:dyDescent="0.25">
      <c r="A6100" s="124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4">
        <f t="shared" si="531"/>
        <v>4</v>
      </c>
    </row>
    <row r="6101" spans="1:6" x14ac:dyDescent="0.25">
      <c r="A6101" s="124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4">
        <f t="shared" si="531"/>
        <v>482</v>
      </c>
    </row>
    <row r="6102" spans="1:6" x14ac:dyDescent="0.25">
      <c r="A6102" s="124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4">
        <f t="shared" si="531"/>
        <v>310</v>
      </c>
    </row>
    <row r="6103" spans="1:6" x14ac:dyDescent="0.25">
      <c r="A6103" s="124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4">
        <f t="shared" si="531"/>
        <v>1583</v>
      </c>
    </row>
    <row r="6104" spans="1:6" x14ac:dyDescent="0.25">
      <c r="A6104" s="124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4">
        <f t="shared" si="531"/>
        <v>65</v>
      </c>
    </row>
    <row r="6105" spans="1:6" x14ac:dyDescent="0.25">
      <c r="A6105" s="124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4">
        <f t="shared" si="531"/>
        <v>358</v>
      </c>
    </row>
    <row r="6106" spans="1:6" x14ac:dyDescent="0.25">
      <c r="A6106" s="124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4">
        <f t="shared" si="531"/>
        <v>3</v>
      </c>
    </row>
    <row r="6107" spans="1:6" x14ac:dyDescent="0.25">
      <c r="A6107" s="124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4">
        <f t="shared" si="531"/>
        <v>836</v>
      </c>
    </row>
    <row r="6108" spans="1:6" x14ac:dyDescent="0.25">
      <c r="A6108" s="124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4">
        <f t="shared" si="531"/>
        <v>48</v>
      </c>
    </row>
    <row r="6109" spans="1:6" x14ac:dyDescent="0.25">
      <c r="A6109" s="124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4">
        <f t="shared" si="531"/>
        <v>298</v>
      </c>
    </row>
    <row r="6110" spans="1:6" x14ac:dyDescent="0.25">
      <c r="A6110" s="124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4">
        <f t="shared" si="531"/>
        <v>999</v>
      </c>
    </row>
    <row r="6111" spans="1:6" x14ac:dyDescent="0.25">
      <c r="A6111" s="124" t="s">
        <v>30</v>
      </c>
      <c r="B6111" s="37">
        <v>44147</v>
      </c>
      <c r="C6111" s="4">
        <v>0</v>
      </c>
      <c r="D6111" s="26">
        <f t="shared" si="530"/>
        <v>359</v>
      </c>
      <c r="F6111" s="114">
        <f t="shared" si="531"/>
        <v>7</v>
      </c>
    </row>
    <row r="6112" spans="1:6" x14ac:dyDescent="0.25">
      <c r="A6112" s="124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4">
        <f t="shared" si="531"/>
        <v>484</v>
      </c>
    </row>
    <row r="6113" spans="1:6" x14ac:dyDescent="0.25">
      <c r="A6113" s="124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4">
        <f t="shared" si="531"/>
        <v>696</v>
      </c>
    </row>
    <row r="6114" spans="1:6" x14ac:dyDescent="0.25">
      <c r="A6114" s="124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4">
        <f t="shared" si="531"/>
        <v>926</v>
      </c>
    </row>
    <row r="6115" spans="1:6" x14ac:dyDescent="0.25">
      <c r="A6115" s="124" t="s">
        <v>42</v>
      </c>
      <c r="B6115" s="37">
        <v>44147</v>
      </c>
      <c r="C6115" s="4">
        <v>118</v>
      </c>
      <c r="D6115" s="26">
        <f t="shared" si="532"/>
        <v>4234</v>
      </c>
      <c r="F6115" s="114">
        <f t="shared" si="531"/>
        <v>123</v>
      </c>
    </row>
    <row r="6116" spans="1:6" x14ac:dyDescent="0.25">
      <c r="A6116" s="124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4">
        <f t="shared" si="531"/>
        <v>145</v>
      </c>
    </row>
    <row r="6117" spans="1:6" x14ac:dyDescent="0.25">
      <c r="A6117" s="124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4">
        <f t="shared" si="531"/>
        <v>185</v>
      </c>
    </row>
    <row r="6118" spans="1:6" x14ac:dyDescent="0.25">
      <c r="A6118" s="124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4">
        <f t="shared" si="531"/>
        <v>1849</v>
      </c>
    </row>
    <row r="6119" spans="1:6" x14ac:dyDescent="0.25">
      <c r="A6119" s="124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4">
        <f t="shared" si="531"/>
        <v>152</v>
      </c>
    </row>
    <row r="6120" spans="1:6" x14ac:dyDescent="0.25">
      <c r="A6120" s="124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4">
        <f t="shared" si="531"/>
        <v>188</v>
      </c>
    </row>
    <row r="6121" spans="1:6" ht="15.75" thickBot="1" x14ac:dyDescent="0.3">
      <c r="A6121" s="126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3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6">
        <f t="shared" ref="D6122:D6185" si="533">C6122+D6098</f>
        <v>585508</v>
      </c>
      <c r="E6122" s="4">
        <f>53+34</f>
        <v>87</v>
      </c>
      <c r="F6122" s="113">
        <f t="shared" si="531"/>
        <v>19149</v>
      </c>
    </row>
    <row r="6123" spans="1:6" x14ac:dyDescent="0.25">
      <c r="A6123" s="124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4">
        <f t="shared" ref="F6123:F6186" si="534">E6123+F6099</f>
        <v>5035</v>
      </c>
    </row>
    <row r="6124" spans="1:6" x14ac:dyDescent="0.25">
      <c r="A6124" s="124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4">
        <f t="shared" si="534"/>
        <v>7</v>
      </c>
    </row>
    <row r="6125" spans="1:6" x14ac:dyDescent="0.25">
      <c r="A6125" s="124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4">
        <f t="shared" si="534"/>
        <v>484</v>
      </c>
    </row>
    <row r="6126" spans="1:6" x14ac:dyDescent="0.25">
      <c r="A6126" s="124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4">
        <f t="shared" si="534"/>
        <v>318</v>
      </c>
    </row>
    <row r="6127" spans="1:6" x14ac:dyDescent="0.25">
      <c r="A6127" s="124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4">
        <f t="shared" si="534"/>
        <v>1612</v>
      </c>
    </row>
    <row r="6128" spans="1:6" x14ac:dyDescent="0.25">
      <c r="A6128" s="124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4">
        <f t="shared" si="534"/>
        <v>68</v>
      </c>
    </row>
    <row r="6129" spans="1:6" x14ac:dyDescent="0.25">
      <c r="A6129" s="124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4">
        <f t="shared" si="534"/>
        <v>363</v>
      </c>
    </row>
    <row r="6130" spans="1:6" x14ac:dyDescent="0.25">
      <c r="A6130" s="124" t="s">
        <v>48</v>
      </c>
      <c r="B6130" s="37">
        <v>44148</v>
      </c>
      <c r="C6130" s="4">
        <v>1</v>
      </c>
      <c r="D6130" s="26">
        <f t="shared" si="533"/>
        <v>167</v>
      </c>
      <c r="F6130" s="114">
        <f t="shared" si="534"/>
        <v>3</v>
      </c>
    </row>
    <row r="6131" spans="1:6" x14ac:dyDescent="0.25">
      <c r="A6131" s="124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4">
        <f t="shared" si="534"/>
        <v>837</v>
      </c>
    </row>
    <row r="6132" spans="1:6" x14ac:dyDescent="0.25">
      <c r="A6132" s="124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4">
        <f t="shared" si="534"/>
        <v>49</v>
      </c>
    </row>
    <row r="6133" spans="1:6" x14ac:dyDescent="0.25">
      <c r="A6133" s="124" t="s">
        <v>28</v>
      </c>
      <c r="B6133" s="37">
        <v>44148</v>
      </c>
      <c r="C6133" s="4">
        <v>69</v>
      </c>
      <c r="D6133" s="26">
        <f t="shared" si="533"/>
        <v>8076</v>
      </c>
      <c r="F6133" s="114">
        <f t="shared" si="534"/>
        <v>298</v>
      </c>
    </row>
    <row r="6134" spans="1:6" x14ac:dyDescent="0.25">
      <c r="A6134" s="124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4">
        <f t="shared" si="534"/>
        <v>1007</v>
      </c>
    </row>
    <row r="6135" spans="1:6" x14ac:dyDescent="0.25">
      <c r="A6135" s="124" t="s">
        <v>30</v>
      </c>
      <c r="B6135" s="37">
        <v>44148</v>
      </c>
      <c r="C6135" s="4">
        <v>9</v>
      </c>
      <c r="D6135" s="26">
        <f t="shared" si="533"/>
        <v>368</v>
      </c>
      <c r="F6135" s="114">
        <f t="shared" si="534"/>
        <v>7</v>
      </c>
    </row>
    <row r="6136" spans="1:6" x14ac:dyDescent="0.25">
      <c r="A6136" s="124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4">
        <f t="shared" si="534"/>
        <v>516</v>
      </c>
    </row>
    <row r="6137" spans="1:6" x14ac:dyDescent="0.25">
      <c r="A6137" s="124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4">
        <f t="shared" si="534"/>
        <v>704</v>
      </c>
    </row>
    <row r="6138" spans="1:6" x14ac:dyDescent="0.25">
      <c r="A6138" s="124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4">
        <f t="shared" si="534"/>
        <v>929</v>
      </c>
    </row>
    <row r="6139" spans="1:6" x14ac:dyDescent="0.25">
      <c r="A6139" s="124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4">
        <f t="shared" si="534"/>
        <v>136</v>
      </c>
    </row>
    <row r="6140" spans="1:6" x14ac:dyDescent="0.25">
      <c r="A6140" s="124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4">
        <f t="shared" si="534"/>
        <v>152</v>
      </c>
    </row>
    <row r="6141" spans="1:6" x14ac:dyDescent="0.25">
      <c r="A6141" s="124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4">
        <f t="shared" si="534"/>
        <v>186</v>
      </c>
    </row>
    <row r="6142" spans="1:6" x14ac:dyDescent="0.25">
      <c r="A6142" s="124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4">
        <f t="shared" si="534"/>
        <v>1857</v>
      </c>
    </row>
    <row r="6143" spans="1:6" x14ac:dyDescent="0.25">
      <c r="A6143" s="124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4">
        <f t="shared" si="534"/>
        <v>155</v>
      </c>
    </row>
    <row r="6144" spans="1:6" x14ac:dyDescent="0.25">
      <c r="A6144" s="124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4">
        <f t="shared" si="534"/>
        <v>194</v>
      </c>
    </row>
    <row r="6145" spans="1:6" ht="15.75" thickBot="1" x14ac:dyDescent="0.3">
      <c r="A6145" s="126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3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6">
        <f t="shared" si="533"/>
        <v>587808</v>
      </c>
      <c r="E6146" s="4">
        <f>105+72</f>
        <v>177</v>
      </c>
      <c r="F6146" s="113">
        <f t="shared" si="534"/>
        <v>19326</v>
      </c>
    </row>
    <row r="6147" spans="1:6" x14ac:dyDescent="0.25">
      <c r="A6147" s="124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4">
        <f t="shared" si="534"/>
        <v>5049</v>
      </c>
    </row>
    <row r="6148" spans="1:6" x14ac:dyDescent="0.25">
      <c r="A6148" s="124" t="s">
        <v>35</v>
      </c>
      <c r="B6148" s="37">
        <v>44149</v>
      </c>
      <c r="C6148" s="4">
        <v>34</v>
      </c>
      <c r="D6148" s="26">
        <f t="shared" si="533"/>
        <v>1421</v>
      </c>
      <c r="F6148" s="114">
        <f t="shared" si="534"/>
        <v>7</v>
      </c>
    </row>
    <row r="6149" spans="1:6" x14ac:dyDescent="0.25">
      <c r="A6149" s="124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4">
        <f t="shared" si="534"/>
        <v>486</v>
      </c>
    </row>
    <row r="6150" spans="1:6" x14ac:dyDescent="0.25">
      <c r="A6150" s="124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4">
        <f t="shared" si="534"/>
        <v>320</v>
      </c>
    </row>
    <row r="6151" spans="1:6" x14ac:dyDescent="0.25">
      <c r="A6151" s="124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4">
        <f t="shared" si="534"/>
        <v>1631</v>
      </c>
    </row>
    <row r="6152" spans="1:6" x14ac:dyDescent="0.25">
      <c r="A6152" s="124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4">
        <f t="shared" si="534"/>
        <v>69</v>
      </c>
    </row>
    <row r="6153" spans="1:6" x14ac:dyDescent="0.25">
      <c r="A6153" s="124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4">
        <f t="shared" si="534"/>
        <v>370</v>
      </c>
    </row>
    <row r="6154" spans="1:6" x14ac:dyDescent="0.25">
      <c r="A6154" s="124" t="s">
        <v>48</v>
      </c>
      <c r="B6154" s="37">
        <v>44149</v>
      </c>
      <c r="C6154" s="4">
        <v>1</v>
      </c>
      <c r="D6154" s="26">
        <f t="shared" si="533"/>
        <v>168</v>
      </c>
      <c r="F6154" s="114">
        <f t="shared" si="534"/>
        <v>3</v>
      </c>
    </row>
    <row r="6155" spans="1:6" x14ac:dyDescent="0.25">
      <c r="A6155" s="124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4">
        <f t="shared" si="534"/>
        <v>838</v>
      </c>
    </row>
    <row r="6156" spans="1:6" x14ac:dyDescent="0.25">
      <c r="A6156" s="124" t="s">
        <v>40</v>
      </c>
      <c r="B6156" s="37">
        <v>44149</v>
      </c>
      <c r="C6156" s="4">
        <v>95</v>
      </c>
      <c r="D6156" s="26">
        <f t="shared" si="533"/>
        <v>4643</v>
      </c>
      <c r="F6156" s="114">
        <f t="shared" si="534"/>
        <v>49</v>
      </c>
    </row>
    <row r="6157" spans="1:6" x14ac:dyDescent="0.25">
      <c r="A6157" s="124" t="s">
        <v>28</v>
      </c>
      <c r="B6157" s="37">
        <v>44149</v>
      </c>
      <c r="C6157" s="4">
        <v>80</v>
      </c>
      <c r="D6157" s="26">
        <f t="shared" si="533"/>
        <v>8156</v>
      </c>
      <c r="F6157" s="114">
        <f t="shared" si="534"/>
        <v>298</v>
      </c>
    </row>
    <row r="6158" spans="1:6" x14ac:dyDescent="0.25">
      <c r="A6158" s="124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4">
        <f t="shared" si="534"/>
        <v>1010</v>
      </c>
    </row>
    <row r="6159" spans="1:6" x14ac:dyDescent="0.25">
      <c r="A6159" s="124" t="s">
        <v>30</v>
      </c>
      <c r="B6159" s="37">
        <v>44149</v>
      </c>
      <c r="C6159" s="4">
        <v>4</v>
      </c>
      <c r="D6159" s="26">
        <f t="shared" si="533"/>
        <v>372</v>
      </c>
      <c r="F6159" s="114">
        <f t="shared" si="534"/>
        <v>7</v>
      </c>
    </row>
    <row r="6160" spans="1:6" x14ac:dyDescent="0.25">
      <c r="A6160" s="124" t="s">
        <v>26</v>
      </c>
      <c r="B6160" s="37">
        <v>44149</v>
      </c>
      <c r="C6160" s="4">
        <v>181</v>
      </c>
      <c r="D6160" s="26">
        <f t="shared" si="533"/>
        <v>26674</v>
      </c>
      <c r="F6160" s="114">
        <f t="shared" si="534"/>
        <v>516</v>
      </c>
    </row>
    <row r="6161" spans="1:6" x14ac:dyDescent="0.25">
      <c r="A6161" s="124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4">
        <f t="shared" si="534"/>
        <v>711</v>
      </c>
    </row>
    <row r="6162" spans="1:6" x14ac:dyDescent="0.25">
      <c r="A6162" s="124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4">
        <f t="shared" si="534"/>
        <v>934</v>
      </c>
    </row>
    <row r="6163" spans="1:6" x14ac:dyDescent="0.25">
      <c r="A6163" s="124" t="s">
        <v>42</v>
      </c>
      <c r="B6163" s="37">
        <v>44149</v>
      </c>
      <c r="C6163" s="4">
        <v>88</v>
      </c>
      <c r="D6163" s="26">
        <f t="shared" si="533"/>
        <v>4420</v>
      </c>
      <c r="F6163" s="114">
        <f t="shared" si="534"/>
        <v>136</v>
      </c>
    </row>
    <row r="6164" spans="1:6" x14ac:dyDescent="0.25">
      <c r="A6164" s="124" t="s">
        <v>43</v>
      </c>
      <c r="B6164" s="37">
        <v>44149</v>
      </c>
      <c r="C6164" s="4">
        <v>199</v>
      </c>
      <c r="D6164" s="26">
        <f t="shared" si="533"/>
        <v>11194</v>
      </c>
      <c r="F6164" s="114">
        <f t="shared" si="534"/>
        <v>152</v>
      </c>
    </row>
    <row r="6165" spans="1:6" x14ac:dyDescent="0.25">
      <c r="A6165" s="124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4">
        <f t="shared" si="534"/>
        <v>187</v>
      </c>
    </row>
    <row r="6166" spans="1:6" x14ac:dyDescent="0.25">
      <c r="A6166" s="124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4">
        <f t="shared" si="534"/>
        <v>1869</v>
      </c>
    </row>
    <row r="6167" spans="1:6" x14ac:dyDescent="0.25">
      <c r="A6167" s="124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4">
        <f t="shared" si="534"/>
        <v>157</v>
      </c>
    </row>
    <row r="6168" spans="1:6" x14ac:dyDescent="0.25">
      <c r="A6168" s="124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4">
        <f t="shared" si="534"/>
        <v>195</v>
      </c>
    </row>
    <row r="6169" spans="1:6" ht="15.75" thickBot="1" x14ac:dyDescent="0.3">
      <c r="A6169" s="126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3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6">
        <f t="shared" si="533"/>
        <v>589254</v>
      </c>
      <c r="E6170" s="4">
        <f>37+32</f>
        <v>69</v>
      </c>
      <c r="F6170" s="113">
        <f t="shared" si="534"/>
        <v>19395</v>
      </c>
    </row>
    <row r="6171" spans="1:6" x14ac:dyDescent="0.25">
      <c r="A6171" s="124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4">
        <f t="shared" si="534"/>
        <v>5054</v>
      </c>
    </row>
    <row r="6172" spans="1:6" x14ac:dyDescent="0.25">
      <c r="A6172" s="124" t="s">
        <v>35</v>
      </c>
      <c r="B6172" s="37">
        <v>44150</v>
      </c>
      <c r="C6172" s="4">
        <v>45</v>
      </c>
      <c r="D6172" s="26">
        <f t="shared" si="533"/>
        <v>1466</v>
      </c>
      <c r="F6172" s="114">
        <f t="shared" si="534"/>
        <v>7</v>
      </c>
    </row>
    <row r="6173" spans="1:6" x14ac:dyDescent="0.25">
      <c r="A6173" s="124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4">
        <f t="shared" si="534"/>
        <v>490</v>
      </c>
    </row>
    <row r="6174" spans="1:6" x14ac:dyDescent="0.25">
      <c r="A6174" s="124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4">
        <f t="shared" si="534"/>
        <v>322</v>
      </c>
    </row>
    <row r="6175" spans="1:6" x14ac:dyDescent="0.25">
      <c r="A6175" s="124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4">
        <f t="shared" si="534"/>
        <v>1645</v>
      </c>
    </row>
    <row r="6176" spans="1:6" x14ac:dyDescent="0.25">
      <c r="A6176" s="124" t="s">
        <v>37</v>
      </c>
      <c r="B6176" s="37">
        <v>44150</v>
      </c>
      <c r="C6176" s="4">
        <v>93</v>
      </c>
      <c r="D6176" s="26">
        <f t="shared" si="533"/>
        <v>3716</v>
      </c>
      <c r="F6176" s="114">
        <f t="shared" si="534"/>
        <v>69</v>
      </c>
    </row>
    <row r="6177" spans="1:6" x14ac:dyDescent="0.25">
      <c r="A6177" s="124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4">
        <f t="shared" si="534"/>
        <v>373</v>
      </c>
    </row>
    <row r="6178" spans="1:6" x14ac:dyDescent="0.25">
      <c r="A6178" s="124" t="s">
        <v>48</v>
      </c>
      <c r="B6178" s="37">
        <v>44150</v>
      </c>
      <c r="C6178" s="4">
        <v>0</v>
      </c>
      <c r="D6178" s="26">
        <f t="shared" si="533"/>
        <v>168</v>
      </c>
      <c r="F6178" s="114">
        <f t="shared" si="534"/>
        <v>3</v>
      </c>
    </row>
    <row r="6179" spans="1:6" x14ac:dyDescent="0.25">
      <c r="A6179" s="124" t="s">
        <v>39</v>
      </c>
      <c r="B6179" s="37">
        <v>44150</v>
      </c>
      <c r="C6179" s="4">
        <v>21</v>
      </c>
      <c r="D6179" s="26">
        <f t="shared" si="533"/>
        <v>18168</v>
      </c>
      <c r="F6179" s="114">
        <f t="shared" si="534"/>
        <v>838</v>
      </c>
    </row>
    <row r="6180" spans="1:6" x14ac:dyDescent="0.25">
      <c r="A6180" s="124" t="s">
        <v>40</v>
      </c>
      <c r="B6180" s="37">
        <v>44150</v>
      </c>
      <c r="C6180" s="4">
        <v>65</v>
      </c>
      <c r="D6180" s="26">
        <f t="shared" si="533"/>
        <v>4708</v>
      </c>
      <c r="F6180" s="114">
        <f t="shared" si="534"/>
        <v>49</v>
      </c>
    </row>
    <row r="6181" spans="1:6" x14ac:dyDescent="0.25">
      <c r="A6181" s="124" t="s">
        <v>28</v>
      </c>
      <c r="B6181" s="37">
        <v>44150</v>
      </c>
      <c r="C6181" s="4">
        <v>24</v>
      </c>
      <c r="D6181" s="26">
        <f t="shared" si="533"/>
        <v>8180</v>
      </c>
      <c r="F6181" s="114">
        <f t="shared" si="534"/>
        <v>298</v>
      </c>
    </row>
    <row r="6182" spans="1:6" x14ac:dyDescent="0.25">
      <c r="A6182" s="124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4">
        <f t="shared" si="534"/>
        <v>1012</v>
      </c>
    </row>
    <row r="6183" spans="1:6" x14ac:dyDescent="0.25">
      <c r="A6183" s="124" t="s">
        <v>30</v>
      </c>
      <c r="B6183" s="37">
        <v>44150</v>
      </c>
      <c r="C6183" s="4">
        <v>3</v>
      </c>
      <c r="D6183" s="26">
        <f t="shared" si="533"/>
        <v>375</v>
      </c>
      <c r="F6183" s="114">
        <f t="shared" si="534"/>
        <v>7</v>
      </c>
    </row>
    <row r="6184" spans="1:6" x14ac:dyDescent="0.25">
      <c r="A6184" s="124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4">
        <f t="shared" si="534"/>
        <v>518</v>
      </c>
    </row>
    <row r="6185" spans="1:6" x14ac:dyDescent="0.25">
      <c r="A6185" s="124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4">
        <f t="shared" si="534"/>
        <v>717</v>
      </c>
    </row>
    <row r="6186" spans="1:6" x14ac:dyDescent="0.25">
      <c r="A6186" s="124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4">
        <f t="shared" si="534"/>
        <v>934</v>
      </c>
    </row>
    <row r="6187" spans="1:6" x14ac:dyDescent="0.25">
      <c r="A6187" s="124" t="s">
        <v>42</v>
      </c>
      <c r="B6187" s="37">
        <v>44150</v>
      </c>
      <c r="C6187" s="4">
        <v>29</v>
      </c>
      <c r="D6187" s="26">
        <f t="shared" si="535"/>
        <v>4449</v>
      </c>
      <c r="F6187" s="114">
        <f t="shared" ref="F6187:F6250" si="536">E6187+F6163</f>
        <v>136</v>
      </c>
    </row>
    <row r="6188" spans="1:6" x14ac:dyDescent="0.25">
      <c r="A6188" s="124" t="s">
        <v>43</v>
      </c>
      <c r="B6188" s="37">
        <v>44150</v>
      </c>
      <c r="C6188" s="4">
        <v>180</v>
      </c>
      <c r="D6188" s="26">
        <f t="shared" si="535"/>
        <v>11374</v>
      </c>
      <c r="F6188" s="114">
        <f t="shared" si="536"/>
        <v>152</v>
      </c>
    </row>
    <row r="6189" spans="1:6" x14ac:dyDescent="0.25">
      <c r="A6189" s="124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4">
        <f t="shared" si="536"/>
        <v>191</v>
      </c>
    </row>
    <row r="6190" spans="1:6" x14ac:dyDescent="0.25">
      <c r="A6190" s="124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4">
        <f t="shared" si="536"/>
        <v>1878</v>
      </c>
    </row>
    <row r="6191" spans="1:6" x14ac:dyDescent="0.25">
      <c r="A6191" s="124" t="s">
        <v>45</v>
      </c>
      <c r="B6191" s="37">
        <v>44150</v>
      </c>
      <c r="C6191" s="4">
        <v>251</v>
      </c>
      <c r="D6191" s="26">
        <f t="shared" si="535"/>
        <v>13119</v>
      </c>
      <c r="F6191" s="114">
        <f t="shared" si="536"/>
        <v>157</v>
      </c>
    </row>
    <row r="6192" spans="1:6" x14ac:dyDescent="0.25">
      <c r="A6192" s="124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4">
        <f t="shared" si="536"/>
        <v>196</v>
      </c>
    </row>
    <row r="6193" spans="1:6" ht="15.75" thickBot="1" x14ac:dyDescent="0.3">
      <c r="A6193" s="126" t="s">
        <v>47</v>
      </c>
      <c r="B6193" s="37">
        <v>44150</v>
      </c>
      <c r="C6193" s="4">
        <v>403</v>
      </c>
      <c r="D6193" s="70">
        <f>C6193+D6169</f>
        <v>60032</v>
      </c>
      <c r="F6193" s="123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6">
        <f t="shared" ref="D6194:D6257" si="537">C6194+D6170</f>
        <v>591444</v>
      </c>
      <c r="E6194" s="4">
        <f>65+40</f>
        <v>105</v>
      </c>
      <c r="F6194" s="113">
        <f t="shared" si="536"/>
        <v>19500</v>
      </c>
    </row>
    <row r="6195" spans="1:6" x14ac:dyDescent="0.25">
      <c r="A6195" s="124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4">
        <f t="shared" si="536"/>
        <v>5073</v>
      </c>
    </row>
    <row r="6196" spans="1:6" x14ac:dyDescent="0.25">
      <c r="A6196" s="124" t="s">
        <v>35</v>
      </c>
      <c r="B6196" s="37">
        <v>44151</v>
      </c>
      <c r="C6196" s="4">
        <v>98</v>
      </c>
      <c r="D6196" s="26">
        <f t="shared" si="537"/>
        <v>1564</v>
      </c>
      <c r="F6196" s="114">
        <f t="shared" si="536"/>
        <v>7</v>
      </c>
    </row>
    <row r="6197" spans="1:6" x14ac:dyDescent="0.25">
      <c r="A6197" s="124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4">
        <f t="shared" si="536"/>
        <v>503</v>
      </c>
    </row>
    <row r="6198" spans="1:6" x14ac:dyDescent="0.25">
      <c r="A6198" s="124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4">
        <f t="shared" si="536"/>
        <v>324</v>
      </c>
    </row>
    <row r="6199" spans="1:6" x14ac:dyDescent="0.25">
      <c r="A6199" s="124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4">
        <f t="shared" si="536"/>
        <v>1672</v>
      </c>
    </row>
    <row r="6200" spans="1:6" x14ac:dyDescent="0.25">
      <c r="A6200" s="124" t="s">
        <v>37</v>
      </c>
      <c r="B6200" s="37">
        <v>44151</v>
      </c>
      <c r="C6200" s="4">
        <v>122</v>
      </c>
      <c r="D6200" s="26">
        <f t="shared" si="537"/>
        <v>3838</v>
      </c>
      <c r="F6200" s="114">
        <f t="shared" si="536"/>
        <v>69</v>
      </c>
    </row>
    <row r="6201" spans="1:6" x14ac:dyDescent="0.25">
      <c r="A6201" s="124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4">
        <f t="shared" si="536"/>
        <v>384</v>
      </c>
    </row>
    <row r="6202" spans="1:6" x14ac:dyDescent="0.25">
      <c r="A6202" s="124" t="s">
        <v>48</v>
      </c>
      <c r="B6202" s="37">
        <v>44151</v>
      </c>
      <c r="C6202" s="4">
        <v>2</v>
      </c>
      <c r="D6202" s="26">
        <f t="shared" si="537"/>
        <v>170</v>
      </c>
      <c r="F6202" s="114">
        <f t="shared" si="536"/>
        <v>3</v>
      </c>
    </row>
    <row r="6203" spans="1:6" x14ac:dyDescent="0.25">
      <c r="A6203" s="124" t="s">
        <v>39</v>
      </c>
      <c r="B6203" s="37">
        <v>44151</v>
      </c>
      <c r="C6203" s="4">
        <v>24</v>
      </c>
      <c r="D6203" s="26">
        <f t="shared" si="537"/>
        <v>18192</v>
      </c>
      <c r="F6203" s="114">
        <f t="shared" si="536"/>
        <v>838</v>
      </c>
    </row>
    <row r="6204" spans="1:6" x14ac:dyDescent="0.25">
      <c r="A6204" s="124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4">
        <f t="shared" si="536"/>
        <v>51</v>
      </c>
    </row>
    <row r="6205" spans="1:6" x14ac:dyDescent="0.25">
      <c r="A6205" s="124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4">
        <f t="shared" si="536"/>
        <v>299</v>
      </c>
    </row>
    <row r="6206" spans="1:6" x14ac:dyDescent="0.25">
      <c r="A6206" s="124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4">
        <f t="shared" si="536"/>
        <v>1022</v>
      </c>
    </row>
    <row r="6207" spans="1:6" x14ac:dyDescent="0.25">
      <c r="A6207" s="124" t="s">
        <v>30</v>
      </c>
      <c r="B6207" s="37">
        <v>44151</v>
      </c>
      <c r="C6207" s="4">
        <v>16</v>
      </c>
      <c r="D6207" s="26">
        <f t="shared" si="537"/>
        <v>391</v>
      </c>
      <c r="F6207" s="114">
        <f t="shared" si="536"/>
        <v>7</v>
      </c>
    </row>
    <row r="6208" spans="1:6" x14ac:dyDescent="0.25">
      <c r="A6208" s="124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4">
        <f t="shared" si="536"/>
        <v>523</v>
      </c>
    </row>
    <row r="6209" spans="1:6" x14ac:dyDescent="0.25">
      <c r="A6209" s="124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4">
        <f t="shared" si="536"/>
        <v>726</v>
      </c>
    </row>
    <row r="6210" spans="1:6" x14ac:dyDescent="0.25">
      <c r="A6210" s="124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4">
        <f t="shared" si="536"/>
        <v>939</v>
      </c>
    </row>
    <row r="6211" spans="1:6" x14ac:dyDescent="0.25">
      <c r="A6211" s="124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4">
        <f t="shared" si="536"/>
        <v>143</v>
      </c>
    </row>
    <row r="6212" spans="1:6" x14ac:dyDescent="0.25">
      <c r="A6212" s="124" t="s">
        <v>43</v>
      </c>
      <c r="B6212" s="37">
        <v>44151</v>
      </c>
      <c r="C6212" s="4">
        <v>234</v>
      </c>
      <c r="D6212" s="26">
        <f t="shared" si="537"/>
        <v>11608</v>
      </c>
      <c r="F6212" s="114">
        <f t="shared" si="536"/>
        <v>152</v>
      </c>
    </row>
    <row r="6213" spans="1:6" x14ac:dyDescent="0.25">
      <c r="A6213" s="124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4">
        <f t="shared" si="536"/>
        <v>193</v>
      </c>
    </row>
    <row r="6214" spans="1:6" x14ac:dyDescent="0.25">
      <c r="A6214" s="124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4">
        <f t="shared" si="536"/>
        <v>1914</v>
      </c>
    </row>
    <row r="6215" spans="1:6" x14ac:dyDescent="0.25">
      <c r="A6215" s="124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4">
        <f t="shared" si="536"/>
        <v>160</v>
      </c>
    </row>
    <row r="6216" spans="1:6" x14ac:dyDescent="0.25">
      <c r="A6216" s="124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4">
        <f t="shared" si="536"/>
        <v>205</v>
      </c>
    </row>
    <row r="6217" spans="1:6" ht="15.75" thickBot="1" x14ac:dyDescent="0.3">
      <c r="A6217" s="126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3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6">
        <f t="shared" si="537"/>
        <v>594248</v>
      </c>
      <c r="E6218" s="4">
        <f>3+91+73</f>
        <v>167</v>
      </c>
      <c r="F6218" s="113">
        <f t="shared" si="536"/>
        <v>19667</v>
      </c>
    </row>
    <row r="6219" spans="1:6" x14ac:dyDescent="0.25">
      <c r="A6219" s="124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4">
        <f t="shared" si="536"/>
        <v>5084</v>
      </c>
    </row>
    <row r="6220" spans="1:6" x14ac:dyDescent="0.25">
      <c r="A6220" s="124" t="s">
        <v>35</v>
      </c>
      <c r="B6220" s="37">
        <v>44152</v>
      </c>
      <c r="C6220" s="4">
        <v>17</v>
      </c>
      <c r="D6220" s="26">
        <f t="shared" si="537"/>
        <v>1581</v>
      </c>
      <c r="F6220" s="114">
        <f t="shared" si="536"/>
        <v>7</v>
      </c>
    </row>
    <row r="6221" spans="1:6" x14ac:dyDescent="0.25">
      <c r="A6221" s="124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4">
        <f t="shared" si="536"/>
        <v>516</v>
      </c>
    </row>
    <row r="6222" spans="1:6" x14ac:dyDescent="0.25">
      <c r="A6222" s="124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4">
        <f t="shared" si="536"/>
        <v>332</v>
      </c>
    </row>
    <row r="6223" spans="1:6" x14ac:dyDescent="0.25">
      <c r="A6223" s="124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4">
        <f t="shared" si="536"/>
        <v>1699</v>
      </c>
    </row>
    <row r="6224" spans="1:6" x14ac:dyDescent="0.25">
      <c r="A6224" s="124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4">
        <f t="shared" si="536"/>
        <v>80</v>
      </c>
    </row>
    <row r="6225" spans="1:6" x14ac:dyDescent="0.25">
      <c r="A6225" s="124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4">
        <f t="shared" si="536"/>
        <v>392</v>
      </c>
    </row>
    <row r="6226" spans="1:6" x14ac:dyDescent="0.25">
      <c r="A6226" s="124" t="s">
        <v>48</v>
      </c>
      <c r="B6226" s="37">
        <v>44152</v>
      </c>
      <c r="C6226" s="4">
        <v>0</v>
      </c>
      <c r="D6226" s="26">
        <f t="shared" si="537"/>
        <v>170</v>
      </c>
      <c r="F6226" s="114">
        <f t="shared" si="536"/>
        <v>3</v>
      </c>
    </row>
    <row r="6227" spans="1:6" x14ac:dyDescent="0.25">
      <c r="A6227" s="124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4">
        <f t="shared" si="536"/>
        <v>839</v>
      </c>
    </row>
    <row r="6228" spans="1:6" x14ac:dyDescent="0.25">
      <c r="A6228" s="124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4">
        <f t="shared" si="536"/>
        <v>62</v>
      </c>
    </row>
    <row r="6229" spans="1:6" x14ac:dyDescent="0.25">
      <c r="A6229" s="124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4">
        <f t="shared" si="536"/>
        <v>300</v>
      </c>
    </row>
    <row r="6230" spans="1:6" x14ac:dyDescent="0.25">
      <c r="A6230" s="124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4">
        <f t="shared" si="536"/>
        <v>1029</v>
      </c>
    </row>
    <row r="6231" spans="1:6" x14ac:dyDescent="0.25">
      <c r="A6231" s="124" t="s">
        <v>30</v>
      </c>
      <c r="B6231" s="37">
        <v>44152</v>
      </c>
      <c r="C6231" s="4">
        <v>6</v>
      </c>
      <c r="D6231" s="26">
        <f t="shared" si="537"/>
        <v>397</v>
      </c>
      <c r="F6231" s="114">
        <f t="shared" si="536"/>
        <v>7</v>
      </c>
    </row>
    <row r="6232" spans="1:6" x14ac:dyDescent="0.25">
      <c r="A6232" s="124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4">
        <f t="shared" si="536"/>
        <v>552</v>
      </c>
    </row>
    <row r="6233" spans="1:6" x14ac:dyDescent="0.25">
      <c r="A6233" s="124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4">
        <f t="shared" si="536"/>
        <v>731</v>
      </c>
    </row>
    <row r="6234" spans="1:6" x14ac:dyDescent="0.25">
      <c r="A6234" s="124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4">
        <f t="shared" si="536"/>
        <v>943</v>
      </c>
    </row>
    <row r="6235" spans="1:6" x14ac:dyDescent="0.25">
      <c r="A6235" s="124" t="s">
        <v>42</v>
      </c>
      <c r="B6235" s="37">
        <v>44152</v>
      </c>
      <c r="C6235" s="4">
        <v>172</v>
      </c>
      <c r="D6235" s="26">
        <f t="shared" si="537"/>
        <v>4688</v>
      </c>
      <c r="F6235" s="114">
        <f t="shared" si="536"/>
        <v>143</v>
      </c>
    </row>
    <row r="6236" spans="1:6" x14ac:dyDescent="0.25">
      <c r="A6236" s="124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4">
        <f t="shared" si="536"/>
        <v>157</v>
      </c>
    </row>
    <row r="6237" spans="1:6" x14ac:dyDescent="0.25">
      <c r="A6237" s="124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f>13+5</f>
        <v>18</v>
      </c>
      <c r="F6237" s="114">
        <f t="shared" si="536"/>
        <v>211</v>
      </c>
    </row>
    <row r="6238" spans="1:6" x14ac:dyDescent="0.25">
      <c r="A6238" s="124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4">
        <f t="shared" si="536"/>
        <v>1947</v>
      </c>
    </row>
    <row r="6239" spans="1:6" x14ac:dyDescent="0.25">
      <c r="A6239" s="124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4">
        <f t="shared" si="536"/>
        <v>163</v>
      </c>
    </row>
    <row r="6240" spans="1:6" x14ac:dyDescent="0.25">
      <c r="A6240" s="124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4">
        <f t="shared" si="536"/>
        <v>207</v>
      </c>
    </row>
    <row r="6241" spans="1:6" ht="15.75" thickBot="1" x14ac:dyDescent="0.3">
      <c r="A6241" s="126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3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6">
        <f t="shared" si="537"/>
        <v>597074</v>
      </c>
      <c r="E6242" s="4">
        <f>39+29</f>
        <v>68</v>
      </c>
      <c r="F6242" s="113">
        <f t="shared" si="536"/>
        <v>19735</v>
      </c>
    </row>
    <row r="6243" spans="1:6" x14ac:dyDescent="0.25">
      <c r="A6243" s="124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4">
        <f t="shared" si="536"/>
        <v>5105</v>
      </c>
    </row>
    <row r="6244" spans="1:6" x14ac:dyDescent="0.25">
      <c r="A6244" s="124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4">
        <f t="shared" si="536"/>
        <v>8</v>
      </c>
    </row>
    <row r="6245" spans="1:6" x14ac:dyDescent="0.25">
      <c r="A6245" s="124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4">
        <f t="shared" si="536"/>
        <v>519</v>
      </c>
    </row>
    <row r="6246" spans="1:6" x14ac:dyDescent="0.25">
      <c r="A6246" s="124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4">
        <f t="shared" si="536"/>
        <v>339</v>
      </c>
    </row>
    <row r="6247" spans="1:6" x14ac:dyDescent="0.25">
      <c r="A6247" s="124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4">
        <f t="shared" si="536"/>
        <v>1730</v>
      </c>
    </row>
    <row r="6248" spans="1:6" x14ac:dyDescent="0.25">
      <c r="A6248" s="124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4">
        <f t="shared" si="536"/>
        <v>86</v>
      </c>
    </row>
    <row r="6249" spans="1:6" x14ac:dyDescent="0.25">
      <c r="A6249" s="124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4">
        <f t="shared" si="536"/>
        <v>396</v>
      </c>
    </row>
    <row r="6250" spans="1:6" x14ac:dyDescent="0.25">
      <c r="A6250" s="124" t="s">
        <v>48</v>
      </c>
      <c r="B6250" s="37">
        <v>44153</v>
      </c>
      <c r="C6250" s="4">
        <v>3</v>
      </c>
      <c r="D6250" s="26">
        <f t="shared" si="537"/>
        <v>173</v>
      </c>
      <c r="F6250" s="114">
        <f t="shared" si="536"/>
        <v>3</v>
      </c>
    </row>
    <row r="6251" spans="1:6" x14ac:dyDescent="0.25">
      <c r="A6251" s="124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4">
        <f t="shared" ref="F6251:F6314" si="538">E6251+F6227</f>
        <v>840</v>
      </c>
    </row>
    <row r="6252" spans="1:6" x14ac:dyDescent="0.25">
      <c r="A6252" s="124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4">
        <f t="shared" si="538"/>
        <v>64</v>
      </c>
    </row>
    <row r="6253" spans="1:6" x14ac:dyDescent="0.25">
      <c r="A6253" s="124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4">
        <f t="shared" si="538"/>
        <v>301</v>
      </c>
    </row>
    <row r="6254" spans="1:6" x14ac:dyDescent="0.25">
      <c r="A6254" s="124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4">
        <f t="shared" si="538"/>
        <v>1053</v>
      </c>
    </row>
    <row r="6255" spans="1:6" x14ac:dyDescent="0.25">
      <c r="A6255" s="124" t="s">
        <v>30</v>
      </c>
      <c r="B6255" s="37">
        <v>44153</v>
      </c>
      <c r="C6255" s="4">
        <v>10</v>
      </c>
      <c r="D6255" s="26">
        <f t="shared" si="537"/>
        <v>407</v>
      </c>
      <c r="F6255" s="114">
        <f t="shared" si="538"/>
        <v>7</v>
      </c>
    </row>
    <row r="6256" spans="1:6" x14ac:dyDescent="0.25">
      <c r="A6256" s="124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4">
        <f t="shared" si="538"/>
        <v>566</v>
      </c>
    </row>
    <row r="6257" spans="1:6" x14ac:dyDescent="0.25">
      <c r="A6257" s="124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4">
        <f t="shared" si="538"/>
        <v>739</v>
      </c>
    </row>
    <row r="6258" spans="1:6" x14ac:dyDescent="0.25">
      <c r="A6258" s="124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4">
        <f t="shared" si="538"/>
        <v>952</v>
      </c>
    </row>
    <row r="6259" spans="1:6" x14ac:dyDescent="0.25">
      <c r="A6259" s="124" t="s">
        <v>42</v>
      </c>
      <c r="B6259" s="37">
        <v>44153</v>
      </c>
      <c r="C6259" s="4">
        <v>174</v>
      </c>
      <c r="D6259" s="26">
        <f t="shared" si="539"/>
        <v>4862</v>
      </c>
      <c r="F6259" s="114">
        <f t="shared" si="538"/>
        <v>143</v>
      </c>
    </row>
    <row r="6260" spans="1:6" x14ac:dyDescent="0.25">
      <c r="A6260" s="124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4">
        <f t="shared" si="538"/>
        <v>163</v>
      </c>
    </row>
    <row r="6261" spans="1:6" x14ac:dyDescent="0.25">
      <c r="A6261" s="124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4">
        <f t="shared" si="538"/>
        <v>217</v>
      </c>
    </row>
    <row r="6262" spans="1:6" x14ac:dyDescent="0.25">
      <c r="A6262" s="124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4">
        <f t="shared" si="538"/>
        <v>1970</v>
      </c>
    </row>
    <row r="6263" spans="1:6" x14ac:dyDescent="0.25">
      <c r="A6263" s="124" t="s">
        <v>45</v>
      </c>
      <c r="B6263" s="37">
        <v>44153</v>
      </c>
      <c r="C6263" s="4">
        <v>229</v>
      </c>
      <c r="D6263" s="26">
        <f t="shared" si="539"/>
        <v>13653</v>
      </c>
      <c r="F6263" s="114">
        <f t="shared" si="538"/>
        <v>163</v>
      </c>
    </row>
    <row r="6264" spans="1:6" x14ac:dyDescent="0.25">
      <c r="A6264" s="124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4">
        <f t="shared" si="538"/>
        <v>211</v>
      </c>
    </row>
    <row r="6265" spans="1:6" ht="15.75" thickBot="1" x14ac:dyDescent="0.3">
      <c r="A6265" s="126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3">
        <f t="shared" si="538"/>
        <v>1021</v>
      </c>
    </row>
    <row r="6266" spans="1:6" x14ac:dyDescent="0.25">
      <c r="A6266" s="53" t="s">
        <v>22</v>
      </c>
      <c r="B6266" s="173">
        <v>44154</v>
      </c>
      <c r="C6266" s="41">
        <v>2743</v>
      </c>
      <c r="D6266" s="116">
        <f t="shared" ref="D6266:D6329" si="540">C6266+D6242</f>
        <v>599817</v>
      </c>
      <c r="E6266" s="41">
        <f>29+18</f>
        <v>47</v>
      </c>
      <c r="F6266" s="113">
        <f t="shared" si="538"/>
        <v>19782</v>
      </c>
    </row>
    <row r="6267" spans="1:6" x14ac:dyDescent="0.25">
      <c r="A6267" s="124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4">
        <f t="shared" si="538"/>
        <v>5109</v>
      </c>
    </row>
    <row r="6268" spans="1:6" x14ac:dyDescent="0.25">
      <c r="A6268" s="124" t="s">
        <v>35</v>
      </c>
      <c r="B6268" s="37">
        <v>44154</v>
      </c>
      <c r="C6268" s="4">
        <v>30</v>
      </c>
      <c r="D6268" s="26">
        <f t="shared" si="540"/>
        <v>1634</v>
      </c>
      <c r="F6268" s="114">
        <f t="shared" si="538"/>
        <v>8</v>
      </c>
    </row>
    <row r="6269" spans="1:6" x14ac:dyDescent="0.25">
      <c r="A6269" s="124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4">
        <f t="shared" si="538"/>
        <v>520</v>
      </c>
    </row>
    <row r="6270" spans="1:6" x14ac:dyDescent="0.25">
      <c r="A6270" s="124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4">
        <f t="shared" si="538"/>
        <v>351</v>
      </c>
    </row>
    <row r="6271" spans="1:6" x14ac:dyDescent="0.25">
      <c r="A6271" s="124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4">
        <f t="shared" si="538"/>
        <v>1746</v>
      </c>
    </row>
    <row r="6272" spans="1:6" x14ac:dyDescent="0.25">
      <c r="A6272" s="124" t="s">
        <v>37</v>
      </c>
      <c r="B6272" s="37">
        <v>44154</v>
      </c>
      <c r="C6272" s="4">
        <v>261</v>
      </c>
      <c r="D6272" s="26">
        <f t="shared" si="540"/>
        <v>4509</v>
      </c>
      <c r="F6272" s="114">
        <f t="shared" si="538"/>
        <v>86</v>
      </c>
    </row>
    <row r="6273" spans="1:6" x14ac:dyDescent="0.25">
      <c r="A6273" s="124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4">
        <f t="shared" si="538"/>
        <v>402</v>
      </c>
    </row>
    <row r="6274" spans="1:6" x14ac:dyDescent="0.25">
      <c r="A6274" s="124" t="s">
        <v>48</v>
      </c>
      <c r="B6274" s="37">
        <v>44154</v>
      </c>
      <c r="C6274" s="4">
        <v>1</v>
      </c>
      <c r="D6274" s="26">
        <f t="shared" si="540"/>
        <v>174</v>
      </c>
      <c r="F6274" s="114">
        <f t="shared" si="538"/>
        <v>3</v>
      </c>
    </row>
    <row r="6275" spans="1:6" x14ac:dyDescent="0.25">
      <c r="A6275" s="124" t="s">
        <v>39</v>
      </c>
      <c r="B6275" s="37">
        <v>44154</v>
      </c>
      <c r="C6275" s="4">
        <v>12</v>
      </c>
      <c r="D6275" s="26">
        <f t="shared" si="540"/>
        <v>18252</v>
      </c>
      <c r="F6275" s="114">
        <f t="shared" si="538"/>
        <v>840</v>
      </c>
    </row>
    <row r="6276" spans="1:6" x14ac:dyDescent="0.25">
      <c r="A6276" s="124" t="s">
        <v>40</v>
      </c>
      <c r="B6276" s="37">
        <v>44154</v>
      </c>
      <c r="C6276" s="4">
        <v>63</v>
      </c>
      <c r="D6276" s="26">
        <f t="shared" si="540"/>
        <v>4972</v>
      </c>
      <c r="F6276" s="114">
        <f t="shared" si="538"/>
        <v>64</v>
      </c>
    </row>
    <row r="6277" spans="1:6" x14ac:dyDescent="0.25">
      <c r="A6277" s="124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4">
        <f t="shared" si="538"/>
        <v>304</v>
      </c>
    </row>
    <row r="6278" spans="1:6" x14ac:dyDescent="0.25">
      <c r="A6278" s="124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4">
        <f t="shared" si="538"/>
        <v>1058</v>
      </c>
    </row>
    <row r="6279" spans="1:6" x14ac:dyDescent="0.25">
      <c r="A6279" s="124" t="s">
        <v>30</v>
      </c>
      <c r="B6279" s="37">
        <v>44154</v>
      </c>
      <c r="C6279" s="4">
        <v>24</v>
      </c>
      <c r="D6279" s="26">
        <f t="shared" si="540"/>
        <v>431</v>
      </c>
      <c r="F6279" s="114">
        <f t="shared" si="538"/>
        <v>7</v>
      </c>
    </row>
    <row r="6280" spans="1:6" x14ac:dyDescent="0.25">
      <c r="A6280" s="124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4">
        <f t="shared" si="538"/>
        <v>573</v>
      </c>
    </row>
    <row r="6281" spans="1:6" x14ac:dyDescent="0.25">
      <c r="A6281" s="124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4">
        <f t="shared" si="538"/>
        <v>749</v>
      </c>
    </row>
    <row r="6282" spans="1:6" x14ac:dyDescent="0.25">
      <c r="A6282" s="124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4">
        <f t="shared" si="538"/>
        <v>958</v>
      </c>
    </row>
    <row r="6283" spans="1:6" x14ac:dyDescent="0.25">
      <c r="A6283" s="124" t="s">
        <v>42</v>
      </c>
      <c r="B6283" s="37">
        <v>44154</v>
      </c>
      <c r="C6283" s="4">
        <v>220</v>
      </c>
      <c r="D6283" s="26">
        <f t="shared" si="540"/>
        <v>5082</v>
      </c>
      <c r="F6283" s="114">
        <f t="shared" si="538"/>
        <v>143</v>
      </c>
    </row>
    <row r="6284" spans="1:6" x14ac:dyDescent="0.25">
      <c r="A6284" s="124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4">
        <f t="shared" si="538"/>
        <v>169</v>
      </c>
    </row>
    <row r="6285" spans="1:6" x14ac:dyDescent="0.25">
      <c r="A6285" s="124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4">
        <f t="shared" si="538"/>
        <v>222</v>
      </c>
    </row>
    <row r="6286" spans="1:6" x14ac:dyDescent="0.25">
      <c r="A6286" s="124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4">
        <f t="shared" si="538"/>
        <v>2004</v>
      </c>
    </row>
    <row r="6287" spans="1:6" x14ac:dyDescent="0.25">
      <c r="A6287" s="124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4">
        <f t="shared" si="538"/>
        <v>173</v>
      </c>
    </row>
    <row r="6288" spans="1:6" x14ac:dyDescent="0.25">
      <c r="A6288" s="124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4">
        <f t="shared" si="538"/>
        <v>215</v>
      </c>
    </row>
    <row r="6289" spans="1:6" ht="15.75" thickBot="1" x14ac:dyDescent="0.3">
      <c r="A6289" s="125" t="s">
        <v>47</v>
      </c>
      <c r="B6289" s="44">
        <v>44154</v>
      </c>
      <c r="C6289" s="45">
        <v>574</v>
      </c>
      <c r="D6289" s="117">
        <f>C6289+D6265</f>
        <v>62407</v>
      </c>
      <c r="E6289" s="45">
        <f>7+4</f>
        <v>11</v>
      </c>
      <c r="F6289" s="115">
        <f t="shared" si="538"/>
        <v>1032</v>
      </c>
    </row>
    <row r="6290" spans="1:6" x14ac:dyDescent="0.25">
      <c r="A6290" s="53" t="s">
        <v>22</v>
      </c>
      <c r="B6290" s="121">
        <v>44155</v>
      </c>
      <c r="C6290" s="39">
        <v>2305</v>
      </c>
      <c r="D6290" s="116">
        <f t="shared" si="540"/>
        <v>602122</v>
      </c>
      <c r="E6290" s="39">
        <v>134</v>
      </c>
      <c r="F6290" s="113">
        <f t="shared" si="538"/>
        <v>19916</v>
      </c>
    </row>
    <row r="6291" spans="1:6" x14ac:dyDescent="0.25">
      <c r="A6291" s="124" t="s">
        <v>20</v>
      </c>
      <c r="B6291" s="121">
        <v>44155</v>
      </c>
      <c r="C6291" s="4">
        <v>410</v>
      </c>
      <c r="D6291" s="26">
        <f t="shared" si="540"/>
        <v>155869</v>
      </c>
      <c r="E6291" s="4">
        <v>22</v>
      </c>
      <c r="F6291" s="114">
        <f t="shared" si="538"/>
        <v>5131</v>
      </c>
    </row>
    <row r="6292" spans="1:6" x14ac:dyDescent="0.25">
      <c r="A6292" s="124" t="s">
        <v>35</v>
      </c>
      <c r="B6292" s="121">
        <v>44155</v>
      </c>
      <c r="C6292" s="4">
        <v>12</v>
      </c>
      <c r="D6292" s="26">
        <f t="shared" si="540"/>
        <v>1646</v>
      </c>
      <c r="F6292" s="114">
        <f t="shared" si="538"/>
        <v>8</v>
      </c>
    </row>
    <row r="6293" spans="1:6" x14ac:dyDescent="0.25">
      <c r="A6293" s="124" t="s">
        <v>21</v>
      </c>
      <c r="B6293" s="121">
        <v>44155</v>
      </c>
      <c r="C6293" s="4">
        <v>256</v>
      </c>
      <c r="D6293" s="26">
        <f t="shared" si="540"/>
        <v>17503</v>
      </c>
      <c r="E6293" s="4">
        <v>5</v>
      </c>
      <c r="F6293" s="114">
        <f t="shared" si="538"/>
        <v>525</v>
      </c>
    </row>
    <row r="6294" spans="1:6" x14ac:dyDescent="0.25">
      <c r="A6294" s="124" t="s">
        <v>36</v>
      </c>
      <c r="B6294" s="121">
        <v>44155</v>
      </c>
      <c r="C6294" s="4">
        <v>343</v>
      </c>
      <c r="D6294" s="26">
        <f t="shared" si="540"/>
        <v>20780</v>
      </c>
      <c r="E6294" s="4">
        <v>5</v>
      </c>
      <c r="F6294" s="114">
        <f t="shared" si="538"/>
        <v>356</v>
      </c>
    </row>
    <row r="6295" spans="1:6" x14ac:dyDescent="0.25">
      <c r="A6295" s="124" t="s">
        <v>27</v>
      </c>
      <c r="B6295" s="121">
        <v>44155</v>
      </c>
      <c r="C6295" s="4">
        <v>982</v>
      </c>
      <c r="D6295" s="26">
        <f t="shared" si="540"/>
        <v>107886</v>
      </c>
      <c r="E6295" s="4">
        <v>15</v>
      </c>
      <c r="F6295" s="114">
        <f t="shared" si="538"/>
        <v>1761</v>
      </c>
    </row>
    <row r="6296" spans="1:6" x14ac:dyDescent="0.25">
      <c r="A6296" s="124" t="s">
        <v>37</v>
      </c>
      <c r="B6296" s="121">
        <v>44155</v>
      </c>
      <c r="C6296" s="4">
        <v>164</v>
      </c>
      <c r="D6296" s="26">
        <f t="shared" si="540"/>
        <v>4673</v>
      </c>
      <c r="F6296" s="114">
        <f t="shared" si="538"/>
        <v>86</v>
      </c>
    </row>
    <row r="6297" spans="1:6" x14ac:dyDescent="0.25">
      <c r="A6297" s="124" t="s">
        <v>38</v>
      </c>
      <c r="B6297" s="121">
        <v>44155</v>
      </c>
      <c r="C6297" s="4">
        <v>253</v>
      </c>
      <c r="D6297" s="26">
        <f t="shared" si="540"/>
        <v>21502</v>
      </c>
      <c r="E6297" s="4">
        <v>9</v>
      </c>
      <c r="F6297" s="114">
        <f t="shared" si="538"/>
        <v>411</v>
      </c>
    </row>
    <row r="6298" spans="1:6" x14ac:dyDescent="0.25">
      <c r="A6298" s="124" t="s">
        <v>48</v>
      </c>
      <c r="B6298" s="121">
        <v>44155</v>
      </c>
      <c r="C6298" s="4">
        <v>3</v>
      </c>
      <c r="D6298" s="26">
        <f t="shared" si="540"/>
        <v>177</v>
      </c>
      <c r="F6298" s="114">
        <f t="shared" si="538"/>
        <v>3</v>
      </c>
    </row>
    <row r="6299" spans="1:6" x14ac:dyDescent="0.25">
      <c r="A6299" s="124" t="s">
        <v>39</v>
      </c>
      <c r="B6299" s="121">
        <v>44155</v>
      </c>
      <c r="C6299" s="4">
        <v>21</v>
      </c>
      <c r="D6299" s="26">
        <f t="shared" si="540"/>
        <v>18273</v>
      </c>
      <c r="E6299" s="4">
        <v>1</v>
      </c>
      <c r="F6299" s="114">
        <f t="shared" si="538"/>
        <v>841</v>
      </c>
    </row>
    <row r="6300" spans="1:6" x14ac:dyDescent="0.25">
      <c r="A6300" s="124" t="s">
        <v>40</v>
      </c>
      <c r="B6300" s="121">
        <v>44155</v>
      </c>
      <c r="C6300" s="4">
        <v>88</v>
      </c>
      <c r="D6300" s="26">
        <f t="shared" si="540"/>
        <v>5060</v>
      </c>
      <c r="E6300" s="4">
        <v>4</v>
      </c>
      <c r="F6300" s="114">
        <f t="shared" si="538"/>
        <v>68</v>
      </c>
    </row>
    <row r="6301" spans="1:6" x14ac:dyDescent="0.25">
      <c r="A6301" s="124" t="s">
        <v>28</v>
      </c>
      <c r="B6301" s="121">
        <v>44155</v>
      </c>
      <c r="C6301" s="4">
        <v>58</v>
      </c>
      <c r="D6301" s="26">
        <f t="shared" si="540"/>
        <v>8420</v>
      </c>
      <c r="F6301" s="114">
        <f t="shared" si="538"/>
        <v>304</v>
      </c>
    </row>
    <row r="6302" spans="1:6" x14ac:dyDescent="0.25">
      <c r="A6302" s="124" t="s">
        <v>24</v>
      </c>
      <c r="B6302" s="121">
        <v>44155</v>
      </c>
      <c r="C6302" s="4">
        <v>317</v>
      </c>
      <c r="D6302" s="26">
        <f t="shared" si="540"/>
        <v>54811</v>
      </c>
      <c r="E6302" s="4">
        <v>6</v>
      </c>
      <c r="F6302" s="114">
        <f t="shared" si="538"/>
        <v>1064</v>
      </c>
    </row>
    <row r="6303" spans="1:6" x14ac:dyDescent="0.25">
      <c r="A6303" s="124" t="s">
        <v>30</v>
      </c>
      <c r="B6303" s="121">
        <v>44155</v>
      </c>
      <c r="C6303" s="4">
        <v>3</v>
      </c>
      <c r="D6303" s="26">
        <f t="shared" si="540"/>
        <v>434</v>
      </c>
      <c r="F6303" s="114">
        <f t="shared" si="538"/>
        <v>7</v>
      </c>
    </row>
    <row r="6304" spans="1:6" x14ac:dyDescent="0.25">
      <c r="A6304" s="124" t="s">
        <v>26</v>
      </c>
      <c r="B6304" s="121">
        <v>44155</v>
      </c>
      <c r="C6304" s="4">
        <v>321</v>
      </c>
      <c r="D6304" s="26">
        <f t="shared" si="540"/>
        <v>29259</v>
      </c>
      <c r="E6304" s="4">
        <v>1</v>
      </c>
      <c r="F6304" s="114">
        <f t="shared" si="538"/>
        <v>574</v>
      </c>
    </row>
    <row r="6305" spans="1:6" x14ac:dyDescent="0.25">
      <c r="A6305" s="124" t="s">
        <v>25</v>
      </c>
      <c r="B6305" s="121">
        <v>44155</v>
      </c>
      <c r="C6305" s="4">
        <v>201</v>
      </c>
      <c r="D6305" s="26">
        <f t="shared" si="540"/>
        <v>29746</v>
      </c>
      <c r="E6305" s="4">
        <v>1</v>
      </c>
      <c r="F6305" s="114">
        <f t="shared" si="538"/>
        <v>750</v>
      </c>
    </row>
    <row r="6306" spans="1:6" x14ac:dyDescent="0.25">
      <c r="A6306" s="124" t="s">
        <v>41</v>
      </c>
      <c r="B6306" s="121">
        <v>44155</v>
      </c>
      <c r="C6306" s="4">
        <v>166</v>
      </c>
      <c r="D6306" s="26">
        <f t="shared" si="540"/>
        <v>20678</v>
      </c>
      <c r="E6306" s="4">
        <v>3</v>
      </c>
      <c r="F6306" s="114">
        <f t="shared" si="538"/>
        <v>961</v>
      </c>
    </row>
    <row r="6307" spans="1:6" x14ac:dyDescent="0.25">
      <c r="A6307" s="124" t="s">
        <v>42</v>
      </c>
      <c r="B6307" s="121">
        <v>44155</v>
      </c>
      <c r="C6307" s="4">
        <v>471</v>
      </c>
      <c r="D6307" s="26">
        <f t="shared" si="540"/>
        <v>5553</v>
      </c>
      <c r="F6307" s="114">
        <f t="shared" si="538"/>
        <v>143</v>
      </c>
    </row>
    <row r="6308" spans="1:6" x14ac:dyDescent="0.25">
      <c r="A6308" s="124" t="s">
        <v>43</v>
      </c>
      <c r="B6308" s="121">
        <v>44155</v>
      </c>
      <c r="C6308" s="4">
        <v>378</v>
      </c>
      <c r="D6308" s="26">
        <f t="shared" si="540"/>
        <v>12787</v>
      </c>
      <c r="E6308" s="4">
        <v>8</v>
      </c>
      <c r="F6308" s="114">
        <f t="shared" si="538"/>
        <v>177</v>
      </c>
    </row>
    <row r="6309" spans="1:6" x14ac:dyDescent="0.25">
      <c r="A6309" s="124" t="s">
        <v>44</v>
      </c>
      <c r="B6309" s="121">
        <v>44155</v>
      </c>
      <c r="C6309" s="4">
        <v>248</v>
      </c>
      <c r="D6309" s="26">
        <f t="shared" si="540"/>
        <v>13847</v>
      </c>
      <c r="E6309" s="4">
        <v>3</v>
      </c>
      <c r="F6309" s="114">
        <f t="shared" si="538"/>
        <v>225</v>
      </c>
    </row>
    <row r="6310" spans="1:6" x14ac:dyDescent="0.25">
      <c r="A6310" s="124" t="s">
        <v>29</v>
      </c>
      <c r="B6310" s="121">
        <v>44155</v>
      </c>
      <c r="C6310" s="4">
        <v>1757</v>
      </c>
      <c r="D6310" s="26">
        <f t="shared" si="540"/>
        <v>136009</v>
      </c>
      <c r="E6310" s="4">
        <v>18</v>
      </c>
      <c r="F6310" s="114">
        <f t="shared" si="538"/>
        <v>2022</v>
      </c>
    </row>
    <row r="6311" spans="1:6" x14ac:dyDescent="0.25">
      <c r="A6311" s="124" t="s">
        <v>45</v>
      </c>
      <c r="B6311" s="121">
        <v>44155</v>
      </c>
      <c r="C6311" s="4">
        <v>252</v>
      </c>
      <c r="D6311" s="26">
        <f t="shared" si="540"/>
        <v>14163</v>
      </c>
      <c r="F6311" s="114">
        <f t="shared" si="538"/>
        <v>173</v>
      </c>
    </row>
    <row r="6312" spans="1:6" x14ac:dyDescent="0.25">
      <c r="A6312" s="124" t="s">
        <v>46</v>
      </c>
      <c r="B6312" s="121">
        <v>44155</v>
      </c>
      <c r="C6312" s="4">
        <v>127</v>
      </c>
      <c r="D6312" s="26">
        <f t="shared" si="540"/>
        <v>14965</v>
      </c>
      <c r="E6312" s="4">
        <v>2</v>
      </c>
      <c r="F6312" s="114">
        <f t="shared" si="538"/>
        <v>217</v>
      </c>
    </row>
    <row r="6313" spans="1:6" ht="15.75" thickBot="1" x14ac:dyDescent="0.3">
      <c r="A6313" s="125" t="s">
        <v>47</v>
      </c>
      <c r="B6313" s="121">
        <v>44155</v>
      </c>
      <c r="C6313" s="4">
        <v>472</v>
      </c>
      <c r="D6313" s="117">
        <f>C6313+D6289</f>
        <v>62879</v>
      </c>
      <c r="E6313" s="4">
        <v>24</v>
      </c>
      <c r="F6313" s="115">
        <f t="shared" si="538"/>
        <v>1056</v>
      </c>
    </row>
    <row r="6314" spans="1:6" x14ac:dyDescent="0.25">
      <c r="A6314" s="53" t="s">
        <v>22</v>
      </c>
      <c r="B6314" s="121">
        <v>44156</v>
      </c>
      <c r="C6314" s="4">
        <v>1894</v>
      </c>
      <c r="D6314" s="116">
        <f t="shared" si="540"/>
        <v>604016</v>
      </c>
      <c r="E6314" s="4">
        <f>24+17</f>
        <v>41</v>
      </c>
      <c r="F6314" s="113">
        <f t="shared" si="538"/>
        <v>19957</v>
      </c>
    </row>
    <row r="6315" spans="1:6" x14ac:dyDescent="0.25">
      <c r="A6315" s="124" t="s">
        <v>20</v>
      </c>
      <c r="B6315" s="121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4">
        <f t="shared" ref="F6315:F6378" si="541">E6315+F6291</f>
        <v>5135</v>
      </c>
    </row>
    <row r="6316" spans="1:6" x14ac:dyDescent="0.25">
      <c r="A6316" s="124" t="s">
        <v>35</v>
      </c>
      <c r="B6316" s="121">
        <v>44156</v>
      </c>
      <c r="C6316" s="4">
        <v>25</v>
      </c>
      <c r="D6316" s="26">
        <f t="shared" si="540"/>
        <v>1671</v>
      </c>
      <c r="E6316" s="4">
        <f>5</f>
        <v>5</v>
      </c>
      <c r="F6316" s="114">
        <f t="shared" si="541"/>
        <v>13</v>
      </c>
    </row>
    <row r="6317" spans="1:6" x14ac:dyDescent="0.25">
      <c r="A6317" s="124" t="s">
        <v>21</v>
      </c>
      <c r="B6317" s="121">
        <v>44156</v>
      </c>
      <c r="C6317" s="4">
        <v>156</v>
      </c>
      <c r="D6317" s="26">
        <f t="shared" si="540"/>
        <v>17659</v>
      </c>
      <c r="F6317" s="114">
        <f t="shared" si="541"/>
        <v>525</v>
      </c>
    </row>
    <row r="6318" spans="1:6" x14ac:dyDescent="0.25">
      <c r="A6318" s="124" t="s">
        <v>36</v>
      </c>
      <c r="B6318" s="121">
        <v>44156</v>
      </c>
      <c r="C6318" s="4">
        <v>241</v>
      </c>
      <c r="D6318" s="26">
        <f t="shared" si="540"/>
        <v>21021</v>
      </c>
      <c r="E6318" s="4">
        <f>1</f>
        <v>1</v>
      </c>
      <c r="F6318" s="114">
        <f t="shared" si="541"/>
        <v>357</v>
      </c>
    </row>
    <row r="6319" spans="1:6" x14ac:dyDescent="0.25">
      <c r="A6319" s="124" t="s">
        <v>27</v>
      </c>
      <c r="B6319" s="121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4">
        <f t="shared" si="541"/>
        <v>1771</v>
      </c>
    </row>
    <row r="6320" spans="1:6" x14ac:dyDescent="0.25">
      <c r="A6320" s="124" t="s">
        <v>37</v>
      </c>
      <c r="B6320" s="121">
        <v>44156</v>
      </c>
      <c r="C6320" s="4">
        <v>96</v>
      </c>
      <c r="D6320" s="26">
        <f t="shared" si="540"/>
        <v>4769</v>
      </c>
      <c r="F6320" s="114">
        <f t="shared" si="541"/>
        <v>86</v>
      </c>
    </row>
    <row r="6321" spans="1:6" x14ac:dyDescent="0.25">
      <c r="A6321" s="124" t="s">
        <v>38</v>
      </c>
      <c r="B6321" s="121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4">
        <f t="shared" si="541"/>
        <v>416</v>
      </c>
    </row>
    <row r="6322" spans="1:6" x14ac:dyDescent="0.25">
      <c r="A6322" s="124" t="s">
        <v>48</v>
      </c>
      <c r="B6322" s="121">
        <v>44156</v>
      </c>
      <c r="C6322" s="4">
        <v>2</v>
      </c>
      <c r="D6322" s="26">
        <f t="shared" si="540"/>
        <v>179</v>
      </c>
      <c r="F6322" s="114">
        <f t="shared" si="541"/>
        <v>3</v>
      </c>
    </row>
    <row r="6323" spans="1:6" x14ac:dyDescent="0.25">
      <c r="A6323" s="124" t="s">
        <v>39</v>
      </c>
      <c r="B6323" s="121">
        <v>44156</v>
      </c>
      <c r="C6323" s="4">
        <v>12</v>
      </c>
      <c r="D6323" s="26">
        <f t="shared" si="540"/>
        <v>18285</v>
      </c>
      <c r="E6323" s="4">
        <f>1</f>
        <v>1</v>
      </c>
      <c r="F6323" s="114">
        <f t="shared" si="541"/>
        <v>842</v>
      </c>
    </row>
    <row r="6324" spans="1:6" x14ac:dyDescent="0.25">
      <c r="A6324" s="124" t="s">
        <v>40</v>
      </c>
      <c r="B6324" s="121">
        <v>44156</v>
      </c>
      <c r="C6324" s="4">
        <v>57</v>
      </c>
      <c r="D6324" s="26">
        <f t="shared" si="540"/>
        <v>5117</v>
      </c>
      <c r="E6324" s="4">
        <v>2</v>
      </c>
      <c r="F6324" s="114">
        <f t="shared" si="541"/>
        <v>70</v>
      </c>
    </row>
    <row r="6325" spans="1:6" x14ac:dyDescent="0.25">
      <c r="A6325" s="124" t="s">
        <v>28</v>
      </c>
      <c r="B6325" s="121">
        <v>44156</v>
      </c>
      <c r="C6325" s="4">
        <v>63</v>
      </c>
      <c r="D6325" s="26">
        <f t="shared" si="540"/>
        <v>8483</v>
      </c>
      <c r="E6325" s="4">
        <v>5</v>
      </c>
      <c r="F6325" s="114">
        <f t="shared" si="541"/>
        <v>309</v>
      </c>
    </row>
    <row r="6326" spans="1:6" x14ac:dyDescent="0.25">
      <c r="A6326" s="124" t="s">
        <v>24</v>
      </c>
      <c r="B6326" s="121">
        <v>44156</v>
      </c>
      <c r="C6326" s="4">
        <v>226</v>
      </c>
      <c r="D6326" s="26">
        <f t="shared" si="540"/>
        <v>55037</v>
      </c>
      <c r="E6326" s="4">
        <v>2</v>
      </c>
      <c r="F6326" s="114">
        <f t="shared" si="541"/>
        <v>1066</v>
      </c>
    </row>
    <row r="6327" spans="1:6" x14ac:dyDescent="0.25">
      <c r="A6327" s="124" t="s">
        <v>30</v>
      </c>
      <c r="B6327" s="121">
        <v>44156</v>
      </c>
      <c r="C6327" s="4">
        <v>1</v>
      </c>
      <c r="D6327" s="26">
        <f t="shared" si="540"/>
        <v>435</v>
      </c>
      <c r="E6327" s="4">
        <f>1</f>
        <v>1</v>
      </c>
      <c r="F6327" s="114">
        <f t="shared" si="541"/>
        <v>8</v>
      </c>
    </row>
    <row r="6328" spans="1:6" x14ac:dyDescent="0.25">
      <c r="A6328" s="124" t="s">
        <v>26</v>
      </c>
      <c r="B6328" s="121">
        <v>44156</v>
      </c>
      <c r="C6328" s="4">
        <v>235</v>
      </c>
      <c r="D6328" s="26">
        <f t="shared" si="540"/>
        <v>29494</v>
      </c>
      <c r="F6328" s="114">
        <f t="shared" si="541"/>
        <v>574</v>
      </c>
    </row>
    <row r="6329" spans="1:6" x14ac:dyDescent="0.25">
      <c r="A6329" s="124" t="s">
        <v>25</v>
      </c>
      <c r="B6329" s="121">
        <v>44156</v>
      </c>
      <c r="C6329" s="4">
        <v>169</v>
      </c>
      <c r="D6329" s="26">
        <f t="shared" si="540"/>
        <v>29915</v>
      </c>
      <c r="E6329" s="4">
        <v>1</v>
      </c>
      <c r="F6329" s="114">
        <f t="shared" si="541"/>
        <v>751</v>
      </c>
    </row>
    <row r="6330" spans="1:6" x14ac:dyDescent="0.25">
      <c r="A6330" s="124" t="s">
        <v>41</v>
      </c>
      <c r="B6330" s="121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4">
        <f t="shared" si="541"/>
        <v>962</v>
      </c>
    </row>
    <row r="6331" spans="1:6" x14ac:dyDescent="0.25">
      <c r="A6331" s="124" t="s">
        <v>42</v>
      </c>
      <c r="B6331" s="121">
        <v>44156</v>
      </c>
      <c r="C6331" s="4">
        <v>115</v>
      </c>
      <c r="D6331" s="26">
        <f t="shared" si="542"/>
        <v>5668</v>
      </c>
      <c r="F6331" s="114">
        <f t="shared" si="541"/>
        <v>143</v>
      </c>
    </row>
    <row r="6332" spans="1:6" x14ac:dyDescent="0.25">
      <c r="A6332" s="124" t="s">
        <v>43</v>
      </c>
      <c r="B6332" s="121">
        <v>44156</v>
      </c>
      <c r="C6332" s="4">
        <v>250</v>
      </c>
      <c r="D6332" s="26">
        <f t="shared" si="542"/>
        <v>13037</v>
      </c>
      <c r="E6332" s="4">
        <f>1</f>
        <v>1</v>
      </c>
      <c r="F6332" s="114">
        <f t="shared" si="541"/>
        <v>178</v>
      </c>
    </row>
    <row r="6333" spans="1:6" x14ac:dyDescent="0.25">
      <c r="A6333" s="124" t="s">
        <v>44</v>
      </c>
      <c r="B6333" s="121">
        <v>44156</v>
      </c>
      <c r="C6333" s="4">
        <v>163</v>
      </c>
      <c r="D6333" s="26">
        <f t="shared" si="542"/>
        <v>14010</v>
      </c>
      <c r="E6333" s="4">
        <v>7</v>
      </c>
      <c r="F6333" s="114">
        <f t="shared" si="541"/>
        <v>232</v>
      </c>
    </row>
    <row r="6334" spans="1:6" x14ac:dyDescent="0.25">
      <c r="A6334" s="124" t="s">
        <v>29</v>
      </c>
      <c r="B6334" s="121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4">
        <f t="shared" si="541"/>
        <v>2043</v>
      </c>
    </row>
    <row r="6335" spans="1:6" x14ac:dyDescent="0.25">
      <c r="A6335" s="124" t="s">
        <v>45</v>
      </c>
      <c r="B6335" s="121">
        <v>44156</v>
      </c>
      <c r="C6335" s="4">
        <v>201</v>
      </c>
      <c r="D6335" s="26">
        <f t="shared" si="542"/>
        <v>14364</v>
      </c>
      <c r="F6335" s="114">
        <f t="shared" si="541"/>
        <v>173</v>
      </c>
    </row>
    <row r="6336" spans="1:6" x14ac:dyDescent="0.25">
      <c r="A6336" s="124" t="s">
        <v>46</v>
      </c>
      <c r="B6336" s="121">
        <v>44156</v>
      </c>
      <c r="C6336" s="4">
        <v>221</v>
      </c>
      <c r="D6336" s="26">
        <f t="shared" si="542"/>
        <v>15186</v>
      </c>
      <c r="E6336" s="4">
        <f>2</f>
        <v>2</v>
      </c>
      <c r="F6336" s="114">
        <f t="shared" si="541"/>
        <v>219</v>
      </c>
    </row>
    <row r="6337" spans="1:6" ht="15.75" thickBot="1" x14ac:dyDescent="0.3">
      <c r="A6337" s="125" t="s">
        <v>47</v>
      </c>
      <c r="B6337" s="121">
        <v>44156</v>
      </c>
      <c r="C6337" s="4">
        <v>257</v>
      </c>
      <c r="D6337" s="117">
        <f>C6337+D6313</f>
        <v>63136</v>
      </c>
      <c r="E6337" s="4">
        <v>2</v>
      </c>
      <c r="F6337" s="115">
        <f t="shared" si="541"/>
        <v>1058</v>
      </c>
    </row>
    <row r="6338" spans="1:6" x14ac:dyDescent="0.25">
      <c r="A6338" s="53" t="s">
        <v>22</v>
      </c>
      <c r="B6338" s="121">
        <v>44157</v>
      </c>
      <c r="C6338" s="4">
        <v>998</v>
      </c>
      <c r="D6338" s="116">
        <f t="shared" ref="D6338:D6401" si="543">C6338+D6314</f>
        <v>605014</v>
      </c>
      <c r="E6338" s="4">
        <f>17+16</f>
        <v>33</v>
      </c>
      <c r="F6338" s="113">
        <f t="shared" si="541"/>
        <v>19990</v>
      </c>
    </row>
    <row r="6339" spans="1:6" x14ac:dyDescent="0.25">
      <c r="A6339" s="124" t="s">
        <v>20</v>
      </c>
      <c r="B6339" s="121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4">
        <f t="shared" si="541"/>
        <v>5139</v>
      </c>
    </row>
    <row r="6340" spans="1:6" x14ac:dyDescent="0.25">
      <c r="A6340" s="124" t="s">
        <v>35</v>
      </c>
      <c r="B6340" s="121">
        <v>44157</v>
      </c>
      <c r="C6340" s="4">
        <v>37</v>
      </c>
      <c r="D6340" s="26">
        <f t="shared" si="543"/>
        <v>1708</v>
      </c>
      <c r="F6340" s="114">
        <f t="shared" si="541"/>
        <v>13</v>
      </c>
    </row>
    <row r="6341" spans="1:6" x14ac:dyDescent="0.25">
      <c r="A6341" s="124" t="s">
        <v>21</v>
      </c>
      <c r="B6341" s="121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4">
        <f t="shared" si="541"/>
        <v>527</v>
      </c>
    </row>
    <row r="6342" spans="1:6" x14ac:dyDescent="0.25">
      <c r="A6342" s="124" t="s">
        <v>36</v>
      </c>
      <c r="B6342" s="121">
        <v>44157</v>
      </c>
      <c r="C6342" s="4">
        <v>146</v>
      </c>
      <c r="D6342" s="26">
        <f t="shared" si="543"/>
        <v>21167</v>
      </c>
      <c r="F6342" s="114">
        <f t="shared" si="541"/>
        <v>357</v>
      </c>
    </row>
    <row r="6343" spans="1:6" x14ac:dyDescent="0.25">
      <c r="A6343" s="124" t="s">
        <v>27</v>
      </c>
      <c r="B6343" s="121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4">
        <f t="shared" si="541"/>
        <v>1776</v>
      </c>
    </row>
    <row r="6344" spans="1:6" x14ac:dyDescent="0.25">
      <c r="A6344" s="124" t="s">
        <v>37</v>
      </c>
      <c r="B6344" s="121">
        <v>44157</v>
      </c>
      <c r="C6344" s="4">
        <v>27</v>
      </c>
      <c r="D6344" s="26">
        <f t="shared" si="543"/>
        <v>4796</v>
      </c>
      <c r="F6344" s="114">
        <f t="shared" si="541"/>
        <v>86</v>
      </c>
    </row>
    <row r="6345" spans="1:6" x14ac:dyDescent="0.25">
      <c r="A6345" s="124" t="s">
        <v>38</v>
      </c>
      <c r="B6345" s="121">
        <v>44157</v>
      </c>
      <c r="C6345" s="4">
        <v>159</v>
      </c>
      <c r="D6345" s="26">
        <f t="shared" si="543"/>
        <v>21877</v>
      </c>
      <c r="E6345" s="4">
        <f>2</f>
        <v>2</v>
      </c>
      <c r="F6345" s="114">
        <f t="shared" si="541"/>
        <v>418</v>
      </c>
    </row>
    <row r="6346" spans="1:6" x14ac:dyDescent="0.25">
      <c r="A6346" s="124" t="s">
        <v>48</v>
      </c>
      <c r="B6346" s="121">
        <v>44157</v>
      </c>
      <c r="C6346" s="4">
        <v>1</v>
      </c>
      <c r="D6346" s="26">
        <f t="shared" si="543"/>
        <v>180</v>
      </c>
      <c r="F6346" s="114">
        <f t="shared" si="541"/>
        <v>3</v>
      </c>
    </row>
    <row r="6347" spans="1:6" x14ac:dyDescent="0.25">
      <c r="A6347" s="124" t="s">
        <v>39</v>
      </c>
      <c r="B6347" s="121">
        <v>44157</v>
      </c>
      <c r="C6347" s="4">
        <v>9</v>
      </c>
      <c r="D6347" s="26">
        <f t="shared" si="543"/>
        <v>18294</v>
      </c>
      <c r="F6347" s="114">
        <f t="shared" si="541"/>
        <v>842</v>
      </c>
    </row>
    <row r="6348" spans="1:6" x14ac:dyDescent="0.25">
      <c r="A6348" s="124" t="s">
        <v>40</v>
      </c>
      <c r="B6348" s="121">
        <v>44157</v>
      </c>
      <c r="C6348" s="4">
        <v>82</v>
      </c>
      <c r="D6348" s="26">
        <f t="shared" si="543"/>
        <v>5199</v>
      </c>
      <c r="F6348" s="114">
        <f t="shared" si="541"/>
        <v>70</v>
      </c>
    </row>
    <row r="6349" spans="1:6" x14ac:dyDescent="0.25">
      <c r="A6349" s="124" t="s">
        <v>28</v>
      </c>
      <c r="B6349" s="121">
        <v>44157</v>
      </c>
      <c r="C6349" s="4">
        <v>28</v>
      </c>
      <c r="D6349" s="26">
        <f t="shared" si="543"/>
        <v>8511</v>
      </c>
      <c r="E6349" s="4">
        <f>1</f>
        <v>1</v>
      </c>
      <c r="F6349" s="114">
        <f t="shared" si="541"/>
        <v>310</v>
      </c>
    </row>
    <row r="6350" spans="1:6" x14ac:dyDescent="0.25">
      <c r="A6350" s="124" t="s">
        <v>24</v>
      </c>
      <c r="B6350" s="121">
        <v>44157</v>
      </c>
      <c r="C6350" s="4">
        <v>152</v>
      </c>
      <c r="D6350" s="26">
        <f t="shared" si="543"/>
        <v>55189</v>
      </c>
      <c r="E6350" s="4">
        <f>2</f>
        <v>2</v>
      </c>
      <c r="F6350" s="114">
        <f t="shared" si="541"/>
        <v>1068</v>
      </c>
    </row>
    <row r="6351" spans="1:6" x14ac:dyDescent="0.25">
      <c r="A6351" s="124" t="s">
        <v>30</v>
      </c>
      <c r="B6351" s="121">
        <v>44157</v>
      </c>
      <c r="C6351" s="4">
        <v>1</v>
      </c>
      <c r="D6351" s="26">
        <f t="shared" si="543"/>
        <v>436</v>
      </c>
      <c r="F6351" s="114">
        <f t="shared" si="541"/>
        <v>8</v>
      </c>
    </row>
    <row r="6352" spans="1:6" x14ac:dyDescent="0.25">
      <c r="A6352" s="124" t="s">
        <v>26</v>
      </c>
      <c r="B6352" s="121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4">
        <f t="shared" si="541"/>
        <v>591</v>
      </c>
    </row>
    <row r="6353" spans="1:6" x14ac:dyDescent="0.25">
      <c r="A6353" s="124" t="s">
        <v>25</v>
      </c>
      <c r="B6353" s="121">
        <v>44157</v>
      </c>
      <c r="C6353" s="4">
        <v>141</v>
      </c>
      <c r="D6353" s="26">
        <f t="shared" si="543"/>
        <v>30056</v>
      </c>
      <c r="F6353" s="114">
        <f t="shared" si="541"/>
        <v>751</v>
      </c>
    </row>
    <row r="6354" spans="1:6" x14ac:dyDescent="0.25">
      <c r="A6354" s="124" t="s">
        <v>41</v>
      </c>
      <c r="B6354" s="121">
        <v>44157</v>
      </c>
      <c r="C6354" s="4">
        <v>28</v>
      </c>
      <c r="D6354" s="26">
        <f t="shared" si="543"/>
        <v>20754</v>
      </c>
      <c r="E6354" s="4">
        <f>1</f>
        <v>1</v>
      </c>
      <c r="F6354" s="114">
        <f t="shared" si="541"/>
        <v>963</v>
      </c>
    </row>
    <row r="6355" spans="1:6" x14ac:dyDescent="0.25">
      <c r="A6355" s="124" t="s">
        <v>42</v>
      </c>
      <c r="B6355" s="121">
        <v>44157</v>
      </c>
      <c r="C6355" s="4">
        <v>62</v>
      </c>
      <c r="D6355" s="26">
        <f t="shared" si="543"/>
        <v>5730</v>
      </c>
      <c r="F6355" s="114">
        <f t="shared" si="541"/>
        <v>143</v>
      </c>
    </row>
    <row r="6356" spans="1:6" x14ac:dyDescent="0.25">
      <c r="A6356" s="124" t="s">
        <v>43</v>
      </c>
      <c r="B6356" s="121">
        <v>44157</v>
      </c>
      <c r="C6356" s="4">
        <v>126</v>
      </c>
      <c r="D6356" s="26">
        <f t="shared" si="543"/>
        <v>13163</v>
      </c>
      <c r="E6356" s="4">
        <v>1</v>
      </c>
      <c r="F6356" s="114">
        <f t="shared" si="541"/>
        <v>179</v>
      </c>
    </row>
    <row r="6357" spans="1:6" x14ac:dyDescent="0.25">
      <c r="A6357" s="124" t="s">
        <v>44</v>
      </c>
      <c r="B6357" s="121">
        <v>44157</v>
      </c>
      <c r="C6357" s="4">
        <v>189</v>
      </c>
      <c r="D6357" s="26">
        <f t="shared" si="543"/>
        <v>14199</v>
      </c>
      <c r="F6357" s="114">
        <f t="shared" si="541"/>
        <v>232</v>
      </c>
    </row>
    <row r="6358" spans="1:6" x14ac:dyDescent="0.25">
      <c r="A6358" s="124" t="s">
        <v>29</v>
      </c>
      <c r="B6358" s="121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4">
        <f t="shared" si="541"/>
        <v>2074</v>
      </c>
    </row>
    <row r="6359" spans="1:6" x14ac:dyDescent="0.25">
      <c r="A6359" s="124" t="s">
        <v>45</v>
      </c>
      <c r="B6359" s="121">
        <v>44157</v>
      </c>
      <c r="C6359" s="4">
        <v>194</v>
      </c>
      <c r="D6359" s="26">
        <f t="shared" si="543"/>
        <v>14558</v>
      </c>
      <c r="F6359" s="114">
        <f t="shared" si="541"/>
        <v>173</v>
      </c>
    </row>
    <row r="6360" spans="1:6" x14ac:dyDescent="0.25">
      <c r="A6360" s="124" t="s">
        <v>46</v>
      </c>
      <c r="B6360" s="121">
        <v>44157</v>
      </c>
      <c r="C6360" s="4">
        <v>77</v>
      </c>
      <c r="D6360" s="26">
        <f t="shared" si="543"/>
        <v>15263</v>
      </c>
      <c r="E6360" s="4">
        <v>1</v>
      </c>
      <c r="F6360" s="114">
        <f t="shared" si="541"/>
        <v>220</v>
      </c>
    </row>
    <row r="6361" spans="1:6" ht="15.75" thickBot="1" x14ac:dyDescent="0.3">
      <c r="A6361" s="125" t="s">
        <v>47</v>
      </c>
      <c r="B6361" s="121">
        <v>44157</v>
      </c>
      <c r="C6361" s="4">
        <v>158</v>
      </c>
      <c r="D6361" s="117">
        <f>C6361+D6337</f>
        <v>63294</v>
      </c>
      <c r="F6361" s="115">
        <f t="shared" si="541"/>
        <v>1058</v>
      </c>
    </row>
    <row r="6362" spans="1:6" x14ac:dyDescent="0.25">
      <c r="A6362" s="53" t="s">
        <v>22</v>
      </c>
      <c r="B6362" s="121">
        <v>44158</v>
      </c>
      <c r="C6362" s="4">
        <v>954</v>
      </c>
      <c r="D6362" s="116">
        <f t="shared" si="543"/>
        <v>605968</v>
      </c>
      <c r="E6362" s="4">
        <f>18+16</f>
        <v>34</v>
      </c>
      <c r="F6362" s="113">
        <f t="shared" si="541"/>
        <v>20024</v>
      </c>
    </row>
    <row r="6363" spans="1:6" x14ac:dyDescent="0.25">
      <c r="A6363" s="124" t="s">
        <v>20</v>
      </c>
      <c r="B6363" s="121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4">
        <f t="shared" si="541"/>
        <v>5142</v>
      </c>
    </row>
    <row r="6364" spans="1:6" x14ac:dyDescent="0.25">
      <c r="A6364" s="124" t="s">
        <v>35</v>
      </c>
      <c r="B6364" s="121">
        <v>44158</v>
      </c>
      <c r="C6364" s="4">
        <v>4</v>
      </c>
      <c r="D6364" s="26">
        <f t="shared" si="543"/>
        <v>1712</v>
      </c>
      <c r="F6364" s="114">
        <f t="shared" si="541"/>
        <v>13</v>
      </c>
    </row>
    <row r="6365" spans="1:6" x14ac:dyDescent="0.25">
      <c r="A6365" s="124" t="s">
        <v>21</v>
      </c>
      <c r="B6365" s="121">
        <v>44158</v>
      </c>
      <c r="C6365" s="4">
        <v>127</v>
      </c>
      <c r="D6365" s="26">
        <f t="shared" si="543"/>
        <v>17905</v>
      </c>
      <c r="E6365" s="4">
        <f>1</f>
        <v>1</v>
      </c>
      <c r="F6365" s="114">
        <f t="shared" si="541"/>
        <v>528</v>
      </c>
    </row>
    <row r="6366" spans="1:6" x14ac:dyDescent="0.25">
      <c r="A6366" s="124" t="s">
        <v>36</v>
      </c>
      <c r="B6366" s="121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4">
        <f t="shared" si="541"/>
        <v>359</v>
      </c>
    </row>
    <row r="6367" spans="1:6" x14ac:dyDescent="0.25">
      <c r="A6367" s="124" t="s">
        <v>27</v>
      </c>
      <c r="B6367" s="121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4">
        <f t="shared" si="541"/>
        <v>1789</v>
      </c>
    </row>
    <row r="6368" spans="1:6" x14ac:dyDescent="0.25">
      <c r="A6368" s="124" t="s">
        <v>37</v>
      </c>
      <c r="B6368" s="121">
        <v>44158</v>
      </c>
      <c r="C6368" s="4">
        <v>121</v>
      </c>
      <c r="D6368" s="26">
        <f t="shared" si="543"/>
        <v>4917</v>
      </c>
      <c r="F6368" s="114">
        <f t="shared" si="541"/>
        <v>86</v>
      </c>
    </row>
    <row r="6369" spans="1:6" x14ac:dyDescent="0.25">
      <c r="A6369" s="124" t="s">
        <v>38</v>
      </c>
      <c r="B6369" s="121">
        <v>44158</v>
      </c>
      <c r="C6369" s="4">
        <v>22</v>
      </c>
      <c r="D6369" s="26">
        <f t="shared" si="543"/>
        <v>21899</v>
      </c>
      <c r="E6369" s="4">
        <f>2</f>
        <v>2</v>
      </c>
      <c r="F6369" s="114">
        <f t="shared" si="541"/>
        <v>420</v>
      </c>
    </row>
    <row r="6370" spans="1:6" x14ac:dyDescent="0.25">
      <c r="A6370" s="124" t="s">
        <v>48</v>
      </c>
      <c r="B6370" s="121">
        <v>44158</v>
      </c>
      <c r="C6370" s="4">
        <v>9</v>
      </c>
      <c r="D6370" s="26">
        <f t="shared" si="543"/>
        <v>189</v>
      </c>
      <c r="F6370" s="114">
        <f t="shared" si="541"/>
        <v>3</v>
      </c>
    </row>
    <row r="6371" spans="1:6" x14ac:dyDescent="0.25">
      <c r="A6371" s="124" t="s">
        <v>39</v>
      </c>
      <c r="B6371" s="121">
        <v>44158</v>
      </c>
      <c r="C6371" s="4">
        <v>3</v>
      </c>
      <c r="D6371" s="26">
        <f t="shared" si="543"/>
        <v>18297</v>
      </c>
      <c r="E6371" s="4">
        <f>2+1</f>
        <v>3</v>
      </c>
      <c r="F6371" s="114">
        <f t="shared" si="541"/>
        <v>845</v>
      </c>
    </row>
    <row r="6372" spans="1:6" x14ac:dyDescent="0.25">
      <c r="A6372" s="124" t="s">
        <v>40</v>
      </c>
      <c r="B6372" s="121">
        <v>44158</v>
      </c>
      <c r="C6372" s="4">
        <v>38</v>
      </c>
      <c r="D6372" s="26">
        <f t="shared" si="543"/>
        <v>5237</v>
      </c>
      <c r="E6372" s="4">
        <f>2</f>
        <v>2</v>
      </c>
      <c r="F6372" s="114">
        <f t="shared" si="541"/>
        <v>72</v>
      </c>
    </row>
    <row r="6373" spans="1:6" x14ac:dyDescent="0.25">
      <c r="A6373" s="124" t="s">
        <v>28</v>
      </c>
      <c r="B6373" s="121">
        <v>44158</v>
      </c>
      <c r="C6373" s="4">
        <v>43</v>
      </c>
      <c r="D6373" s="26">
        <f t="shared" si="543"/>
        <v>8554</v>
      </c>
      <c r="F6373" s="114">
        <f t="shared" si="541"/>
        <v>310</v>
      </c>
    </row>
    <row r="6374" spans="1:6" x14ac:dyDescent="0.25">
      <c r="A6374" s="124" t="s">
        <v>24</v>
      </c>
      <c r="B6374" s="121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4">
        <f t="shared" si="541"/>
        <v>1073</v>
      </c>
    </row>
    <row r="6375" spans="1:6" x14ac:dyDescent="0.25">
      <c r="A6375" s="124" t="s">
        <v>30</v>
      </c>
      <c r="B6375" s="121">
        <v>44158</v>
      </c>
      <c r="C6375" s="4">
        <v>12</v>
      </c>
      <c r="D6375" s="26">
        <f t="shared" si="543"/>
        <v>448</v>
      </c>
      <c r="F6375" s="114">
        <f t="shared" si="541"/>
        <v>8</v>
      </c>
    </row>
    <row r="6376" spans="1:6" x14ac:dyDescent="0.25">
      <c r="A6376" s="124" t="s">
        <v>26</v>
      </c>
      <c r="B6376" s="121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4">
        <f t="shared" si="541"/>
        <v>593</v>
      </c>
    </row>
    <row r="6377" spans="1:6" x14ac:dyDescent="0.25">
      <c r="A6377" s="124" t="s">
        <v>25</v>
      </c>
      <c r="B6377" s="121">
        <v>44158</v>
      </c>
      <c r="C6377" s="4">
        <v>92</v>
      </c>
      <c r="D6377" s="26">
        <f t="shared" si="543"/>
        <v>30148</v>
      </c>
      <c r="E6377" s="4">
        <f>2+1</f>
        <v>3</v>
      </c>
      <c r="F6377" s="114">
        <f t="shared" si="541"/>
        <v>754</v>
      </c>
    </row>
    <row r="6378" spans="1:6" x14ac:dyDescent="0.25">
      <c r="A6378" s="124" t="s">
        <v>41</v>
      </c>
      <c r="B6378" s="121">
        <v>44158</v>
      </c>
      <c r="C6378" s="4">
        <v>17</v>
      </c>
      <c r="D6378" s="26">
        <f t="shared" si="543"/>
        <v>20771</v>
      </c>
      <c r="F6378" s="114">
        <f t="shared" si="541"/>
        <v>963</v>
      </c>
    </row>
    <row r="6379" spans="1:6" x14ac:dyDescent="0.25">
      <c r="A6379" s="124" t="s">
        <v>42</v>
      </c>
      <c r="B6379" s="121">
        <v>44158</v>
      </c>
      <c r="C6379" s="4">
        <v>48</v>
      </c>
      <c r="D6379" s="26">
        <f t="shared" si="543"/>
        <v>5778</v>
      </c>
      <c r="F6379" s="114">
        <f t="shared" ref="F6379:F6442" si="544">E6379+F6355</f>
        <v>143</v>
      </c>
    </row>
    <row r="6380" spans="1:6" x14ac:dyDescent="0.25">
      <c r="A6380" s="124" t="s">
        <v>43</v>
      </c>
      <c r="B6380" s="121">
        <v>44158</v>
      </c>
      <c r="C6380" s="4">
        <v>46</v>
      </c>
      <c r="D6380" s="26">
        <f t="shared" si="543"/>
        <v>13209</v>
      </c>
      <c r="E6380" s="4">
        <f>2</f>
        <v>2</v>
      </c>
      <c r="F6380" s="114">
        <f t="shared" si="544"/>
        <v>181</v>
      </c>
    </row>
    <row r="6381" spans="1:6" x14ac:dyDescent="0.25">
      <c r="A6381" s="124" t="s">
        <v>44</v>
      </c>
      <c r="B6381" s="121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4">
        <f t="shared" si="544"/>
        <v>239</v>
      </c>
    </row>
    <row r="6382" spans="1:6" x14ac:dyDescent="0.25">
      <c r="A6382" s="124" t="s">
        <v>29</v>
      </c>
      <c r="B6382" s="121">
        <v>44158</v>
      </c>
      <c r="C6382" s="4">
        <v>1021</v>
      </c>
      <c r="D6382" s="26">
        <f t="shared" si="543"/>
        <v>138918</v>
      </c>
      <c r="E6382" s="4">
        <v>23</v>
      </c>
      <c r="F6382" s="114">
        <f t="shared" si="544"/>
        <v>2097</v>
      </c>
    </row>
    <row r="6383" spans="1:6" x14ac:dyDescent="0.25">
      <c r="A6383" s="124" t="s">
        <v>45</v>
      </c>
      <c r="B6383" s="121">
        <v>44158</v>
      </c>
      <c r="C6383" s="4">
        <v>81</v>
      </c>
      <c r="D6383" s="26">
        <f t="shared" si="543"/>
        <v>14639</v>
      </c>
      <c r="E6383" s="4">
        <f>1+1</f>
        <v>2</v>
      </c>
      <c r="F6383" s="114">
        <f t="shared" si="544"/>
        <v>175</v>
      </c>
    </row>
    <row r="6384" spans="1:6" x14ac:dyDescent="0.25">
      <c r="A6384" s="124" t="s">
        <v>46</v>
      </c>
      <c r="B6384" s="121">
        <v>44158</v>
      </c>
      <c r="C6384" s="4">
        <v>152</v>
      </c>
      <c r="D6384" s="26">
        <f t="shared" si="543"/>
        <v>15415</v>
      </c>
      <c r="F6384" s="114">
        <f t="shared" si="544"/>
        <v>220</v>
      </c>
    </row>
    <row r="6385" spans="1:6" ht="15.75" thickBot="1" x14ac:dyDescent="0.3">
      <c r="A6385" s="125" t="s">
        <v>47</v>
      </c>
      <c r="B6385" s="121">
        <v>44158</v>
      </c>
      <c r="C6385" s="4">
        <v>188</v>
      </c>
      <c r="D6385" s="117">
        <f>C6385+D6361</f>
        <v>63482</v>
      </c>
      <c r="E6385" s="4">
        <f>7+8</f>
        <v>15</v>
      </c>
      <c r="F6385" s="115">
        <f t="shared" si="544"/>
        <v>1073</v>
      </c>
    </row>
    <row r="6386" spans="1:6" x14ac:dyDescent="0.25">
      <c r="A6386" s="53" t="s">
        <v>22</v>
      </c>
      <c r="B6386" s="121">
        <v>44159</v>
      </c>
      <c r="C6386" s="4">
        <v>1929</v>
      </c>
      <c r="D6386" s="116">
        <f t="shared" si="543"/>
        <v>607897</v>
      </c>
      <c r="E6386" s="4">
        <f>76+76</f>
        <v>152</v>
      </c>
      <c r="F6386" s="113">
        <f t="shared" si="544"/>
        <v>20176</v>
      </c>
    </row>
    <row r="6387" spans="1:6" x14ac:dyDescent="0.25">
      <c r="A6387" s="124" t="s">
        <v>20</v>
      </c>
      <c r="B6387" s="121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4">
        <f t="shared" si="544"/>
        <v>5154</v>
      </c>
    </row>
    <row r="6388" spans="1:6" x14ac:dyDescent="0.25">
      <c r="A6388" s="124" t="s">
        <v>35</v>
      </c>
      <c r="B6388" s="121">
        <v>44159</v>
      </c>
      <c r="C6388" s="4">
        <v>13</v>
      </c>
      <c r="D6388" s="26">
        <f t="shared" si="543"/>
        <v>1725</v>
      </c>
      <c r="F6388" s="114">
        <f t="shared" si="544"/>
        <v>13</v>
      </c>
    </row>
    <row r="6389" spans="1:6" x14ac:dyDescent="0.25">
      <c r="A6389" s="124" t="s">
        <v>21</v>
      </c>
      <c r="B6389" s="121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4">
        <f t="shared" si="544"/>
        <v>533</v>
      </c>
    </row>
    <row r="6390" spans="1:6" x14ac:dyDescent="0.25">
      <c r="A6390" s="124" t="s">
        <v>36</v>
      </c>
      <c r="B6390" s="121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4">
        <f t="shared" si="544"/>
        <v>361</v>
      </c>
    </row>
    <row r="6391" spans="1:6" x14ac:dyDescent="0.25">
      <c r="A6391" s="124" t="s">
        <v>27</v>
      </c>
      <c r="B6391" s="121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4">
        <f t="shared" si="544"/>
        <v>1822</v>
      </c>
    </row>
    <row r="6392" spans="1:6" x14ac:dyDescent="0.25">
      <c r="A6392" s="124" t="s">
        <v>37</v>
      </c>
      <c r="B6392" s="121">
        <v>44159</v>
      </c>
      <c r="C6392" s="4">
        <v>92</v>
      </c>
      <c r="D6392" s="26">
        <f t="shared" si="543"/>
        <v>5009</v>
      </c>
      <c r="F6392" s="114">
        <f t="shared" si="544"/>
        <v>86</v>
      </c>
    </row>
    <row r="6393" spans="1:6" x14ac:dyDescent="0.25">
      <c r="A6393" s="124" t="s">
        <v>38</v>
      </c>
      <c r="B6393" s="121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4">
        <f t="shared" si="544"/>
        <v>434</v>
      </c>
    </row>
    <row r="6394" spans="1:6" x14ac:dyDescent="0.25">
      <c r="A6394" s="124" t="s">
        <v>48</v>
      </c>
      <c r="B6394" s="121">
        <v>44159</v>
      </c>
      <c r="C6394" s="4">
        <v>2</v>
      </c>
      <c r="D6394" s="26">
        <f t="shared" si="543"/>
        <v>191</v>
      </c>
      <c r="F6394" s="114">
        <f t="shared" si="544"/>
        <v>3</v>
      </c>
    </row>
    <row r="6395" spans="1:6" x14ac:dyDescent="0.25">
      <c r="A6395" s="124" t="s">
        <v>39</v>
      </c>
      <c r="B6395" s="121">
        <v>44159</v>
      </c>
      <c r="C6395" s="4">
        <v>20</v>
      </c>
      <c r="D6395" s="26">
        <f t="shared" si="543"/>
        <v>18317</v>
      </c>
      <c r="F6395" s="114">
        <f t="shared" si="544"/>
        <v>845</v>
      </c>
    </row>
    <row r="6396" spans="1:6" x14ac:dyDescent="0.25">
      <c r="A6396" s="124" t="s">
        <v>40</v>
      </c>
      <c r="B6396" s="121">
        <v>44159</v>
      </c>
      <c r="C6396" s="4">
        <v>61</v>
      </c>
      <c r="D6396" s="26">
        <f t="shared" si="543"/>
        <v>5298</v>
      </c>
      <c r="E6396" s="4">
        <f>1</f>
        <v>1</v>
      </c>
      <c r="F6396" s="114">
        <f t="shared" si="544"/>
        <v>73</v>
      </c>
    </row>
    <row r="6397" spans="1:6" x14ac:dyDescent="0.25">
      <c r="A6397" s="124" t="s">
        <v>28</v>
      </c>
      <c r="B6397" s="121">
        <v>44159</v>
      </c>
      <c r="C6397" s="4">
        <v>16</v>
      </c>
      <c r="D6397" s="26">
        <f t="shared" si="543"/>
        <v>8570</v>
      </c>
      <c r="F6397" s="114">
        <f t="shared" si="544"/>
        <v>310</v>
      </c>
    </row>
    <row r="6398" spans="1:6" x14ac:dyDescent="0.25">
      <c r="A6398" s="124" t="s">
        <v>24</v>
      </c>
      <c r="B6398" s="121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4">
        <f t="shared" si="544"/>
        <v>1076</v>
      </c>
    </row>
    <row r="6399" spans="1:6" x14ac:dyDescent="0.25">
      <c r="A6399" s="124" t="s">
        <v>30</v>
      </c>
      <c r="B6399" s="121">
        <v>44159</v>
      </c>
      <c r="C6399" s="4">
        <v>10</v>
      </c>
      <c r="D6399" s="26">
        <f t="shared" si="543"/>
        <v>458</v>
      </c>
      <c r="F6399" s="114">
        <f t="shared" si="544"/>
        <v>8</v>
      </c>
    </row>
    <row r="6400" spans="1:6" x14ac:dyDescent="0.25">
      <c r="A6400" s="124" t="s">
        <v>26</v>
      </c>
      <c r="B6400" s="121">
        <v>44159</v>
      </c>
      <c r="C6400" s="4">
        <v>485</v>
      </c>
      <c r="D6400" s="26">
        <f t="shared" si="543"/>
        <v>30504</v>
      </c>
      <c r="F6400" s="114">
        <f t="shared" si="544"/>
        <v>593</v>
      </c>
    </row>
    <row r="6401" spans="1:6" x14ac:dyDescent="0.25">
      <c r="A6401" s="124" t="s">
        <v>25</v>
      </c>
      <c r="B6401" s="121">
        <v>44159</v>
      </c>
      <c r="C6401" s="4">
        <v>234</v>
      </c>
      <c r="D6401" s="26">
        <f t="shared" si="543"/>
        <v>30382</v>
      </c>
      <c r="E6401" s="4">
        <f>1</f>
        <v>1</v>
      </c>
      <c r="F6401" s="114">
        <f t="shared" si="544"/>
        <v>755</v>
      </c>
    </row>
    <row r="6402" spans="1:6" x14ac:dyDescent="0.25">
      <c r="A6402" s="124" t="s">
        <v>41</v>
      </c>
      <c r="B6402" s="121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4">
        <f t="shared" si="544"/>
        <v>973</v>
      </c>
    </row>
    <row r="6403" spans="1:6" x14ac:dyDescent="0.25">
      <c r="A6403" s="124" t="s">
        <v>42</v>
      </c>
      <c r="B6403" s="121">
        <v>44159</v>
      </c>
      <c r="C6403" s="4">
        <v>493</v>
      </c>
      <c r="D6403" s="26">
        <f t="shared" si="545"/>
        <v>6271</v>
      </c>
      <c r="F6403" s="114">
        <f t="shared" si="544"/>
        <v>143</v>
      </c>
    </row>
    <row r="6404" spans="1:6" x14ac:dyDescent="0.25">
      <c r="A6404" s="124" t="s">
        <v>43</v>
      </c>
      <c r="B6404" s="121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4">
        <f t="shared" si="544"/>
        <v>188</v>
      </c>
    </row>
    <row r="6405" spans="1:6" x14ac:dyDescent="0.25">
      <c r="A6405" s="124" t="s">
        <v>44</v>
      </c>
      <c r="B6405" s="121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4">
        <f t="shared" si="544"/>
        <v>248</v>
      </c>
    </row>
    <row r="6406" spans="1:6" x14ac:dyDescent="0.25">
      <c r="A6406" s="124" t="s">
        <v>29</v>
      </c>
      <c r="B6406" s="121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4">
        <f t="shared" si="544"/>
        <v>2129</v>
      </c>
    </row>
    <row r="6407" spans="1:6" x14ac:dyDescent="0.25">
      <c r="A6407" s="124" t="s">
        <v>45</v>
      </c>
      <c r="B6407" s="121">
        <v>44159</v>
      </c>
      <c r="C6407" s="4">
        <v>75</v>
      </c>
      <c r="D6407" s="26">
        <f t="shared" si="545"/>
        <v>14714</v>
      </c>
      <c r="E6407" s="4">
        <f>1+4</f>
        <v>5</v>
      </c>
      <c r="F6407" s="114">
        <f t="shared" si="544"/>
        <v>180</v>
      </c>
    </row>
    <row r="6408" spans="1:6" x14ac:dyDescent="0.25">
      <c r="A6408" s="124" t="s">
        <v>46</v>
      </c>
      <c r="B6408" s="121">
        <v>44159</v>
      </c>
      <c r="C6408" s="4">
        <v>109</v>
      </c>
      <c r="D6408" s="26">
        <f t="shared" si="545"/>
        <v>15524</v>
      </c>
      <c r="E6408" s="4">
        <f>2</f>
        <v>2</v>
      </c>
      <c r="F6408" s="114">
        <f t="shared" si="544"/>
        <v>222</v>
      </c>
    </row>
    <row r="6409" spans="1:6" ht="15.75" thickBot="1" x14ac:dyDescent="0.3">
      <c r="A6409" s="125" t="s">
        <v>47</v>
      </c>
      <c r="B6409" s="121">
        <v>44159</v>
      </c>
      <c r="C6409" s="4">
        <v>455</v>
      </c>
      <c r="D6409" s="117">
        <f>C6409+D6385</f>
        <v>63937</v>
      </c>
      <c r="E6409" s="4">
        <f>16+7</f>
        <v>23</v>
      </c>
      <c r="F6409" s="115">
        <f t="shared" si="544"/>
        <v>1096</v>
      </c>
    </row>
    <row r="6410" spans="1:6" x14ac:dyDescent="0.25">
      <c r="A6410" s="53" t="s">
        <v>22</v>
      </c>
      <c r="B6410" s="121">
        <v>44160</v>
      </c>
      <c r="C6410" s="4">
        <v>2262</v>
      </c>
      <c r="D6410" s="116">
        <f t="shared" ref="D6410:D6473" si="546">C6410+D6386</f>
        <v>610159</v>
      </c>
      <c r="E6410" s="4">
        <v>76</v>
      </c>
      <c r="F6410" s="113">
        <f t="shared" si="544"/>
        <v>20252</v>
      </c>
    </row>
    <row r="6411" spans="1:6" x14ac:dyDescent="0.25">
      <c r="A6411" s="124" t="s">
        <v>20</v>
      </c>
      <c r="B6411" s="121">
        <v>44160</v>
      </c>
      <c r="C6411" s="4">
        <v>324</v>
      </c>
      <c r="D6411" s="26">
        <f t="shared" si="546"/>
        <v>157227</v>
      </c>
      <c r="E6411" s="4">
        <v>11</v>
      </c>
      <c r="F6411" s="114">
        <f t="shared" si="544"/>
        <v>5165</v>
      </c>
    </row>
    <row r="6412" spans="1:6" x14ac:dyDescent="0.25">
      <c r="A6412" s="124" t="s">
        <v>35</v>
      </c>
      <c r="B6412" s="121">
        <v>44160</v>
      </c>
      <c r="C6412" s="4">
        <v>12</v>
      </c>
      <c r="D6412" s="26">
        <f t="shared" si="546"/>
        <v>1737</v>
      </c>
      <c r="F6412" s="114">
        <f t="shared" si="544"/>
        <v>13</v>
      </c>
    </row>
    <row r="6413" spans="1:6" x14ac:dyDescent="0.25">
      <c r="A6413" s="124" t="s">
        <v>21</v>
      </c>
      <c r="B6413" s="121">
        <v>44160</v>
      </c>
      <c r="C6413" s="4">
        <v>166</v>
      </c>
      <c r="D6413" s="26">
        <f t="shared" si="546"/>
        <v>18248</v>
      </c>
      <c r="E6413" s="4">
        <v>1</v>
      </c>
      <c r="F6413" s="114">
        <f t="shared" si="544"/>
        <v>534</v>
      </c>
    </row>
    <row r="6414" spans="1:6" x14ac:dyDescent="0.25">
      <c r="A6414" s="124" t="s">
        <v>36</v>
      </c>
      <c r="B6414" s="121">
        <v>44160</v>
      </c>
      <c r="C6414" s="4">
        <v>259</v>
      </c>
      <c r="D6414" s="26">
        <f t="shared" si="546"/>
        <v>21757</v>
      </c>
      <c r="E6414" s="4">
        <v>1</v>
      </c>
      <c r="F6414" s="114">
        <f t="shared" si="544"/>
        <v>362</v>
      </c>
    </row>
    <row r="6415" spans="1:6" x14ac:dyDescent="0.25">
      <c r="A6415" s="124" t="s">
        <v>27</v>
      </c>
      <c r="B6415" s="121">
        <v>44160</v>
      </c>
      <c r="C6415" s="4">
        <v>881</v>
      </c>
      <c r="D6415" s="26">
        <f t="shared" si="546"/>
        <v>110943</v>
      </c>
      <c r="E6415" s="4">
        <v>36</v>
      </c>
      <c r="F6415" s="114">
        <f t="shared" si="544"/>
        <v>1858</v>
      </c>
    </row>
    <row r="6416" spans="1:6" x14ac:dyDescent="0.25">
      <c r="A6416" s="124" t="s">
        <v>37</v>
      </c>
      <c r="B6416" s="121">
        <v>44160</v>
      </c>
      <c r="C6416" s="4">
        <v>125</v>
      </c>
      <c r="D6416" s="26">
        <f t="shared" si="546"/>
        <v>5134</v>
      </c>
      <c r="F6416" s="114">
        <f t="shared" si="544"/>
        <v>86</v>
      </c>
    </row>
    <row r="6417" spans="1:6" x14ac:dyDescent="0.25">
      <c r="A6417" s="124" t="s">
        <v>38</v>
      </c>
      <c r="B6417" s="121">
        <v>44160</v>
      </c>
      <c r="C6417" s="4">
        <v>191</v>
      </c>
      <c r="D6417" s="26">
        <f t="shared" si="546"/>
        <v>22267</v>
      </c>
      <c r="E6417" s="4">
        <v>18</v>
      </c>
      <c r="F6417" s="114">
        <f t="shared" si="544"/>
        <v>452</v>
      </c>
    </row>
    <row r="6418" spans="1:6" x14ac:dyDescent="0.25">
      <c r="A6418" s="124" t="s">
        <v>48</v>
      </c>
      <c r="B6418" s="121">
        <v>44160</v>
      </c>
      <c r="C6418" s="4">
        <v>-13</v>
      </c>
      <c r="D6418" s="26">
        <f t="shared" si="546"/>
        <v>178</v>
      </c>
      <c r="F6418" s="114">
        <f t="shared" si="544"/>
        <v>3</v>
      </c>
    </row>
    <row r="6419" spans="1:6" x14ac:dyDescent="0.25">
      <c r="A6419" s="124" t="s">
        <v>39</v>
      </c>
      <c r="B6419" s="121">
        <v>44160</v>
      </c>
      <c r="C6419" s="4">
        <v>15</v>
      </c>
      <c r="D6419" s="26">
        <f t="shared" si="546"/>
        <v>18332</v>
      </c>
      <c r="F6419" s="114">
        <f t="shared" si="544"/>
        <v>845</v>
      </c>
    </row>
    <row r="6420" spans="1:6" x14ac:dyDescent="0.25">
      <c r="A6420" s="124" t="s">
        <v>40</v>
      </c>
      <c r="B6420" s="121">
        <v>44160</v>
      </c>
      <c r="C6420" s="4">
        <v>105</v>
      </c>
      <c r="D6420" s="26">
        <f t="shared" si="546"/>
        <v>5403</v>
      </c>
      <c r="E6420" s="4">
        <v>2</v>
      </c>
      <c r="F6420" s="114">
        <f t="shared" si="544"/>
        <v>75</v>
      </c>
    </row>
    <row r="6421" spans="1:6" x14ac:dyDescent="0.25">
      <c r="A6421" s="124" t="s">
        <v>28</v>
      </c>
      <c r="B6421" s="121">
        <v>44160</v>
      </c>
      <c r="C6421" s="4">
        <v>18</v>
      </c>
      <c r="D6421" s="26">
        <f t="shared" si="546"/>
        <v>8588</v>
      </c>
      <c r="F6421" s="114">
        <f t="shared" si="544"/>
        <v>310</v>
      </c>
    </row>
    <row r="6422" spans="1:6" x14ac:dyDescent="0.25">
      <c r="A6422" s="124" t="s">
        <v>24</v>
      </c>
      <c r="B6422" s="121">
        <v>44160</v>
      </c>
      <c r="C6422" s="4">
        <v>264</v>
      </c>
      <c r="D6422" s="26">
        <f t="shared" si="546"/>
        <v>55764</v>
      </c>
      <c r="E6422" s="4">
        <v>4</v>
      </c>
      <c r="F6422" s="114">
        <f t="shared" si="544"/>
        <v>1080</v>
      </c>
    </row>
    <row r="6423" spans="1:6" x14ac:dyDescent="0.25">
      <c r="A6423" s="124" t="s">
        <v>30</v>
      </c>
      <c r="B6423" s="121">
        <v>44160</v>
      </c>
      <c r="C6423" s="4">
        <v>8</v>
      </c>
      <c r="D6423" s="26">
        <f t="shared" si="546"/>
        <v>466</v>
      </c>
      <c r="E6423" s="4">
        <v>1</v>
      </c>
      <c r="F6423" s="114">
        <f t="shared" si="544"/>
        <v>9</v>
      </c>
    </row>
    <row r="6424" spans="1:6" x14ac:dyDescent="0.25">
      <c r="A6424" s="124" t="s">
        <v>26</v>
      </c>
      <c r="B6424" s="121">
        <v>44160</v>
      </c>
      <c r="C6424" s="4">
        <v>394</v>
      </c>
      <c r="D6424" s="26">
        <f t="shared" si="546"/>
        <v>30898</v>
      </c>
      <c r="E6424" s="4">
        <v>20</v>
      </c>
      <c r="F6424" s="114">
        <f t="shared" si="544"/>
        <v>613</v>
      </c>
    </row>
    <row r="6425" spans="1:6" x14ac:dyDescent="0.25">
      <c r="A6425" s="124" t="s">
        <v>25</v>
      </c>
      <c r="B6425" s="121">
        <v>44160</v>
      </c>
      <c r="C6425" s="4">
        <v>350</v>
      </c>
      <c r="D6425" s="26">
        <f t="shared" si="546"/>
        <v>30732</v>
      </c>
      <c r="E6425" s="4">
        <v>6</v>
      </c>
      <c r="F6425" s="114">
        <f t="shared" si="544"/>
        <v>761</v>
      </c>
    </row>
    <row r="6426" spans="1:6" x14ac:dyDescent="0.25">
      <c r="A6426" s="124" t="s">
        <v>41</v>
      </c>
      <c r="B6426" s="121">
        <v>44160</v>
      </c>
      <c r="C6426" s="4">
        <v>84</v>
      </c>
      <c r="D6426" s="26">
        <f t="shared" si="546"/>
        <v>20952</v>
      </c>
      <c r="E6426" s="4">
        <v>2</v>
      </c>
      <c r="F6426" s="114">
        <f t="shared" si="544"/>
        <v>975</v>
      </c>
    </row>
    <row r="6427" spans="1:6" x14ac:dyDescent="0.25">
      <c r="A6427" s="124" t="s">
        <v>42</v>
      </c>
      <c r="B6427" s="121">
        <v>44160</v>
      </c>
      <c r="C6427" s="4">
        <v>451</v>
      </c>
      <c r="D6427" s="26">
        <f t="shared" si="546"/>
        <v>6722</v>
      </c>
      <c r="E6427" s="4">
        <v>28</v>
      </c>
      <c r="F6427" s="114">
        <f t="shared" si="544"/>
        <v>171</v>
      </c>
    </row>
    <row r="6428" spans="1:6" x14ac:dyDescent="0.25">
      <c r="A6428" s="124" t="s">
        <v>43</v>
      </c>
      <c r="B6428" s="121">
        <v>44160</v>
      </c>
      <c r="C6428" s="4">
        <v>185</v>
      </c>
      <c r="D6428" s="26">
        <f t="shared" si="546"/>
        <v>13572</v>
      </c>
      <c r="E6428" s="4">
        <v>2</v>
      </c>
      <c r="F6428" s="114">
        <f t="shared" si="544"/>
        <v>190</v>
      </c>
    </row>
    <row r="6429" spans="1:6" x14ac:dyDescent="0.25">
      <c r="A6429" s="124" t="s">
        <v>44</v>
      </c>
      <c r="B6429" s="121">
        <v>44160</v>
      </c>
      <c r="C6429" s="4">
        <v>327</v>
      </c>
      <c r="D6429" s="26">
        <f t="shared" si="546"/>
        <v>14844</v>
      </c>
      <c r="E6429" s="4">
        <v>7</v>
      </c>
      <c r="F6429" s="114">
        <f t="shared" si="544"/>
        <v>255</v>
      </c>
    </row>
    <row r="6430" spans="1:6" x14ac:dyDescent="0.25">
      <c r="A6430" s="124" t="s">
        <v>29</v>
      </c>
      <c r="B6430" s="121">
        <v>44160</v>
      </c>
      <c r="C6430" s="4">
        <v>1490</v>
      </c>
      <c r="D6430" s="26">
        <f t="shared" si="546"/>
        <v>141595</v>
      </c>
      <c r="E6430" s="4">
        <v>31</v>
      </c>
      <c r="F6430" s="114">
        <f t="shared" si="544"/>
        <v>2160</v>
      </c>
    </row>
    <row r="6431" spans="1:6" x14ac:dyDescent="0.25">
      <c r="A6431" s="124" t="s">
        <v>45</v>
      </c>
      <c r="B6431" s="121">
        <v>44160</v>
      </c>
      <c r="C6431" s="4">
        <v>154</v>
      </c>
      <c r="D6431" s="26">
        <f t="shared" si="546"/>
        <v>14868</v>
      </c>
      <c r="E6431" s="4">
        <v>2</v>
      </c>
      <c r="F6431" s="114">
        <f t="shared" si="544"/>
        <v>182</v>
      </c>
    </row>
    <row r="6432" spans="1:6" x14ac:dyDescent="0.25">
      <c r="A6432" s="124" t="s">
        <v>46</v>
      </c>
      <c r="B6432" s="121">
        <v>44160</v>
      </c>
      <c r="C6432" s="4">
        <v>177</v>
      </c>
      <c r="D6432" s="26">
        <f t="shared" si="546"/>
        <v>15701</v>
      </c>
      <c r="E6432" s="4">
        <v>4</v>
      </c>
      <c r="F6432" s="114">
        <f t="shared" si="544"/>
        <v>226</v>
      </c>
    </row>
    <row r="6433" spans="1:7" ht="15.75" thickBot="1" x14ac:dyDescent="0.3">
      <c r="A6433" s="125" t="s">
        <v>47</v>
      </c>
      <c r="B6433" s="121">
        <v>44160</v>
      </c>
      <c r="C6433" s="4">
        <v>364</v>
      </c>
      <c r="D6433" s="117">
        <f>C6433+D6409</f>
        <v>64301</v>
      </c>
      <c r="E6433" s="4">
        <v>30</v>
      </c>
      <c r="F6433" s="115">
        <f t="shared" si="544"/>
        <v>1126</v>
      </c>
    </row>
    <row r="6434" spans="1:7" x14ac:dyDescent="0.25">
      <c r="A6434" s="53" t="s">
        <v>22</v>
      </c>
      <c r="B6434" s="121">
        <v>44161</v>
      </c>
      <c r="C6434" s="4">
        <v>2589</v>
      </c>
      <c r="D6434" s="116">
        <f t="shared" si="546"/>
        <v>612748</v>
      </c>
      <c r="E6434" s="4">
        <v>64</v>
      </c>
      <c r="F6434" s="113">
        <f t="shared" si="544"/>
        <v>20316</v>
      </c>
    </row>
    <row r="6435" spans="1:7" x14ac:dyDescent="0.25">
      <c r="A6435" s="124" t="s">
        <v>20</v>
      </c>
      <c r="B6435" s="121">
        <v>44161</v>
      </c>
      <c r="C6435" s="4">
        <v>344</v>
      </c>
      <c r="D6435" s="26">
        <f t="shared" si="546"/>
        <v>157571</v>
      </c>
      <c r="E6435" s="4">
        <v>13</v>
      </c>
      <c r="F6435" s="114">
        <f t="shared" si="544"/>
        <v>5178</v>
      </c>
      <c r="G6435" s="73"/>
    </row>
    <row r="6436" spans="1:7" x14ac:dyDescent="0.25">
      <c r="A6436" s="124" t="s">
        <v>35</v>
      </c>
      <c r="B6436" s="121">
        <v>44161</v>
      </c>
      <c r="C6436" s="4">
        <v>42</v>
      </c>
      <c r="D6436" s="26">
        <f t="shared" si="546"/>
        <v>1779</v>
      </c>
      <c r="E6436" s="4">
        <v>2</v>
      </c>
      <c r="F6436" s="114">
        <f t="shared" si="544"/>
        <v>15</v>
      </c>
      <c r="G6436" s="73"/>
    </row>
    <row r="6437" spans="1:7" x14ac:dyDescent="0.25">
      <c r="A6437" s="124" t="s">
        <v>21</v>
      </c>
      <c r="B6437" s="121">
        <v>44161</v>
      </c>
      <c r="C6437" s="4">
        <v>250</v>
      </c>
      <c r="D6437" s="26">
        <f t="shared" si="546"/>
        <v>18498</v>
      </c>
      <c r="E6437" s="4">
        <v>9</v>
      </c>
      <c r="F6437" s="114">
        <f t="shared" si="544"/>
        <v>543</v>
      </c>
      <c r="G6437" s="73"/>
    </row>
    <row r="6438" spans="1:7" x14ac:dyDescent="0.25">
      <c r="A6438" s="124" t="s">
        <v>36</v>
      </c>
      <c r="B6438" s="121">
        <v>44161</v>
      </c>
      <c r="C6438" s="4">
        <v>266</v>
      </c>
      <c r="D6438" s="26">
        <f t="shared" si="546"/>
        <v>22023</v>
      </c>
      <c r="E6438" s="4">
        <v>0</v>
      </c>
      <c r="F6438" s="114">
        <f t="shared" si="544"/>
        <v>362</v>
      </c>
      <c r="G6438" s="73"/>
    </row>
    <row r="6439" spans="1:7" x14ac:dyDescent="0.25">
      <c r="A6439" s="124" t="s">
        <v>27</v>
      </c>
      <c r="B6439" s="121">
        <v>44161</v>
      </c>
      <c r="C6439" s="4">
        <v>942</v>
      </c>
      <c r="D6439" s="26">
        <f t="shared" si="546"/>
        <v>111885</v>
      </c>
      <c r="E6439" s="4">
        <v>25</v>
      </c>
      <c r="F6439" s="114">
        <f t="shared" si="544"/>
        <v>1883</v>
      </c>
      <c r="G6439" s="73"/>
    </row>
    <row r="6440" spans="1:7" x14ac:dyDescent="0.25">
      <c r="A6440" s="124" t="s">
        <v>37</v>
      </c>
      <c r="B6440" s="121">
        <v>44161</v>
      </c>
      <c r="C6440" s="4">
        <v>150</v>
      </c>
      <c r="D6440" s="26">
        <f t="shared" si="546"/>
        <v>5284</v>
      </c>
      <c r="E6440" s="4">
        <v>0</v>
      </c>
      <c r="F6440" s="114">
        <f t="shared" si="544"/>
        <v>86</v>
      </c>
      <c r="G6440" s="73"/>
    </row>
    <row r="6441" spans="1:7" x14ac:dyDescent="0.25">
      <c r="A6441" s="124" t="s">
        <v>38</v>
      </c>
      <c r="B6441" s="121">
        <v>44161</v>
      </c>
      <c r="C6441" s="4">
        <v>288</v>
      </c>
      <c r="D6441" s="26">
        <f t="shared" si="546"/>
        <v>22555</v>
      </c>
      <c r="E6441" s="4">
        <v>9</v>
      </c>
      <c r="F6441" s="114">
        <f t="shared" si="544"/>
        <v>461</v>
      </c>
      <c r="G6441" s="73"/>
    </row>
    <row r="6442" spans="1:7" x14ac:dyDescent="0.25">
      <c r="A6442" s="124" t="s">
        <v>48</v>
      </c>
      <c r="B6442" s="121">
        <v>44161</v>
      </c>
      <c r="C6442" s="4">
        <v>0</v>
      </c>
      <c r="D6442" s="26">
        <f t="shared" si="546"/>
        <v>178</v>
      </c>
      <c r="E6442" s="4">
        <v>0</v>
      </c>
      <c r="F6442" s="114">
        <f t="shared" si="544"/>
        <v>3</v>
      </c>
      <c r="G6442" s="73"/>
    </row>
    <row r="6443" spans="1:7" x14ac:dyDescent="0.25">
      <c r="A6443" s="124" t="s">
        <v>39</v>
      </c>
      <c r="B6443" s="121">
        <v>44161</v>
      </c>
      <c r="C6443" s="4">
        <v>6</v>
      </c>
      <c r="D6443" s="26">
        <f t="shared" si="546"/>
        <v>18338</v>
      </c>
      <c r="E6443" s="4">
        <v>2</v>
      </c>
      <c r="F6443" s="114">
        <f t="shared" ref="F6443:F6506" si="547">E6443+F6419</f>
        <v>847</v>
      </c>
      <c r="G6443" s="73"/>
    </row>
    <row r="6444" spans="1:7" x14ac:dyDescent="0.25">
      <c r="A6444" s="124" t="s">
        <v>40</v>
      </c>
      <c r="B6444" s="121">
        <v>44161</v>
      </c>
      <c r="C6444" s="4">
        <v>81</v>
      </c>
      <c r="D6444" s="26">
        <f t="shared" si="546"/>
        <v>5484</v>
      </c>
      <c r="E6444" s="4">
        <v>0</v>
      </c>
      <c r="F6444" s="114">
        <f t="shared" si="547"/>
        <v>75</v>
      </c>
      <c r="G6444" s="73"/>
    </row>
    <row r="6445" spans="1:7" x14ac:dyDescent="0.25">
      <c r="A6445" s="124" t="s">
        <v>28</v>
      </c>
      <c r="B6445" s="121">
        <v>44161</v>
      </c>
      <c r="C6445" s="4">
        <v>13</v>
      </c>
      <c r="D6445" s="26">
        <f t="shared" si="546"/>
        <v>8601</v>
      </c>
      <c r="E6445" s="4">
        <v>4</v>
      </c>
      <c r="F6445" s="114">
        <f t="shared" si="547"/>
        <v>314</v>
      </c>
      <c r="G6445" s="73"/>
    </row>
    <row r="6446" spans="1:7" x14ac:dyDescent="0.25">
      <c r="A6446" s="124" t="s">
        <v>24</v>
      </c>
      <c r="B6446" s="121">
        <v>44161</v>
      </c>
      <c r="C6446" s="4">
        <v>202</v>
      </c>
      <c r="D6446" s="26">
        <f t="shared" si="546"/>
        <v>55966</v>
      </c>
      <c r="E6446" s="4">
        <v>20</v>
      </c>
      <c r="F6446" s="114">
        <f t="shared" si="547"/>
        <v>1100</v>
      </c>
      <c r="G6446" s="73"/>
    </row>
    <row r="6447" spans="1:7" x14ac:dyDescent="0.25">
      <c r="A6447" s="124" t="s">
        <v>30</v>
      </c>
      <c r="B6447" s="121">
        <v>44161</v>
      </c>
      <c r="C6447" s="4">
        <v>16</v>
      </c>
      <c r="D6447" s="26">
        <f t="shared" si="546"/>
        <v>482</v>
      </c>
      <c r="E6447" s="4">
        <v>0</v>
      </c>
      <c r="F6447" s="114">
        <f t="shared" si="547"/>
        <v>9</v>
      </c>
      <c r="G6447" s="73"/>
    </row>
    <row r="6448" spans="1:7" x14ac:dyDescent="0.25">
      <c r="A6448" s="124" t="s">
        <v>26</v>
      </c>
      <c r="B6448" s="121">
        <v>44161</v>
      </c>
      <c r="C6448" s="4">
        <v>361</v>
      </c>
      <c r="D6448" s="26">
        <f t="shared" si="546"/>
        <v>31259</v>
      </c>
      <c r="E6448" s="4">
        <v>2</v>
      </c>
      <c r="F6448" s="114">
        <f t="shared" si="547"/>
        <v>615</v>
      </c>
      <c r="G6448" s="73"/>
    </row>
    <row r="6449" spans="1:7" x14ac:dyDescent="0.25">
      <c r="A6449" s="124" t="s">
        <v>25</v>
      </c>
      <c r="B6449" s="121">
        <v>44161</v>
      </c>
      <c r="C6449" s="4">
        <v>336</v>
      </c>
      <c r="D6449" s="26">
        <f t="shared" si="546"/>
        <v>31068</v>
      </c>
      <c r="E6449" s="4">
        <v>5</v>
      </c>
      <c r="F6449" s="114">
        <f t="shared" si="547"/>
        <v>766</v>
      </c>
      <c r="G6449" s="73"/>
    </row>
    <row r="6450" spans="1:7" x14ac:dyDescent="0.25">
      <c r="A6450" s="124" t="s">
        <v>41</v>
      </c>
      <c r="B6450" s="121">
        <v>44161</v>
      </c>
      <c r="C6450" s="4">
        <v>77</v>
      </c>
      <c r="D6450" s="26">
        <f t="shared" si="546"/>
        <v>21029</v>
      </c>
      <c r="E6450" s="4">
        <v>6</v>
      </c>
      <c r="F6450" s="114">
        <f t="shared" si="547"/>
        <v>981</v>
      </c>
      <c r="G6450" s="73"/>
    </row>
    <row r="6451" spans="1:7" x14ac:dyDescent="0.25">
      <c r="A6451" s="124" t="s">
        <v>42</v>
      </c>
      <c r="B6451" s="121">
        <v>44161</v>
      </c>
      <c r="C6451" s="4">
        <v>226</v>
      </c>
      <c r="D6451" s="26">
        <f t="shared" si="546"/>
        <v>6948</v>
      </c>
      <c r="E6451" s="4">
        <v>0</v>
      </c>
      <c r="F6451" s="114">
        <f t="shared" si="547"/>
        <v>171</v>
      </c>
      <c r="G6451" s="73"/>
    </row>
    <row r="6452" spans="1:7" x14ac:dyDescent="0.25">
      <c r="A6452" s="124" t="s">
        <v>43</v>
      </c>
      <c r="B6452" s="121">
        <v>44161</v>
      </c>
      <c r="C6452" s="4">
        <v>256</v>
      </c>
      <c r="D6452" s="26">
        <f t="shared" si="546"/>
        <v>13828</v>
      </c>
      <c r="E6452" s="4">
        <v>13</v>
      </c>
      <c r="F6452" s="114">
        <f t="shared" si="547"/>
        <v>203</v>
      </c>
      <c r="G6452" s="73"/>
    </row>
    <row r="6453" spans="1:7" x14ac:dyDescent="0.25">
      <c r="A6453" s="124" t="s">
        <v>44</v>
      </c>
      <c r="B6453" s="121">
        <v>44161</v>
      </c>
      <c r="C6453" s="4">
        <v>236</v>
      </c>
      <c r="D6453" s="26">
        <f t="shared" si="546"/>
        <v>15080</v>
      </c>
      <c r="E6453" s="4">
        <v>7</v>
      </c>
      <c r="F6453" s="114">
        <f t="shared" si="547"/>
        <v>262</v>
      </c>
      <c r="G6453" s="73"/>
    </row>
    <row r="6454" spans="1:7" x14ac:dyDescent="0.25">
      <c r="A6454" s="124" t="s">
        <v>29</v>
      </c>
      <c r="B6454" s="121">
        <v>44161</v>
      </c>
      <c r="C6454" s="4">
        <v>1446</v>
      </c>
      <c r="D6454" s="26">
        <f t="shared" si="546"/>
        <v>143041</v>
      </c>
      <c r="E6454" s="4">
        <v>25</v>
      </c>
      <c r="F6454" s="114">
        <f t="shared" si="547"/>
        <v>2185</v>
      </c>
      <c r="G6454" s="73"/>
    </row>
    <row r="6455" spans="1:7" x14ac:dyDescent="0.25">
      <c r="A6455" s="124" t="s">
        <v>45</v>
      </c>
      <c r="B6455" s="121">
        <v>44161</v>
      </c>
      <c r="C6455" s="4">
        <v>272</v>
      </c>
      <c r="D6455" s="26">
        <f t="shared" si="546"/>
        <v>15140</v>
      </c>
      <c r="E6455" s="4">
        <v>5</v>
      </c>
      <c r="F6455" s="114">
        <f t="shared" si="547"/>
        <v>187</v>
      </c>
      <c r="G6455" s="73"/>
    </row>
    <row r="6456" spans="1:7" x14ac:dyDescent="0.25">
      <c r="A6456" s="124" t="s">
        <v>46</v>
      </c>
      <c r="B6456" s="121">
        <v>44161</v>
      </c>
      <c r="C6456" s="4">
        <v>153</v>
      </c>
      <c r="D6456" s="26">
        <f t="shared" si="546"/>
        <v>15854</v>
      </c>
      <c r="E6456" s="4">
        <v>3</v>
      </c>
      <c r="F6456" s="114">
        <f t="shared" si="547"/>
        <v>229</v>
      </c>
      <c r="G6456" s="73"/>
    </row>
    <row r="6457" spans="1:7" ht="15.75" thickBot="1" x14ac:dyDescent="0.3">
      <c r="A6457" s="126" t="s">
        <v>47</v>
      </c>
      <c r="B6457" s="122">
        <v>44161</v>
      </c>
      <c r="C6457" s="38">
        <v>491</v>
      </c>
      <c r="D6457" s="70">
        <f>C6457+D6433</f>
        <v>64792</v>
      </c>
      <c r="E6457" s="38">
        <v>15</v>
      </c>
      <c r="F6457" s="123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6">
        <f t="shared" si="546"/>
        <v>614872</v>
      </c>
      <c r="E6458" s="41">
        <v>138</v>
      </c>
      <c r="F6458" s="113">
        <f t="shared" si="547"/>
        <v>20454</v>
      </c>
    </row>
    <row r="6459" spans="1:7" x14ac:dyDescent="0.25">
      <c r="A6459" s="124" t="s">
        <v>20</v>
      </c>
      <c r="B6459" s="121">
        <v>44162</v>
      </c>
      <c r="C6459" s="4">
        <v>414</v>
      </c>
      <c r="D6459" s="26">
        <f t="shared" si="546"/>
        <v>157985</v>
      </c>
      <c r="E6459" s="4">
        <v>6</v>
      </c>
      <c r="F6459" s="114">
        <f t="shared" si="547"/>
        <v>5184</v>
      </c>
      <c r="G6459" s="73"/>
    </row>
    <row r="6460" spans="1:7" x14ac:dyDescent="0.25">
      <c r="A6460" s="124" t="s">
        <v>35</v>
      </c>
      <c r="B6460" s="121">
        <v>44162</v>
      </c>
      <c r="C6460" s="4">
        <v>3</v>
      </c>
      <c r="D6460" s="26">
        <f t="shared" si="546"/>
        <v>1782</v>
      </c>
      <c r="E6460" s="4">
        <v>0</v>
      </c>
      <c r="F6460" s="114">
        <f t="shared" si="547"/>
        <v>15</v>
      </c>
      <c r="G6460" s="73"/>
    </row>
    <row r="6461" spans="1:7" x14ac:dyDescent="0.25">
      <c r="A6461" s="124" t="s">
        <v>21</v>
      </c>
      <c r="B6461" s="121">
        <v>44162</v>
      </c>
      <c r="C6461" s="4">
        <v>258</v>
      </c>
      <c r="D6461" s="26">
        <f t="shared" si="546"/>
        <v>18756</v>
      </c>
      <c r="E6461" s="4">
        <v>5</v>
      </c>
      <c r="F6461" s="114">
        <f t="shared" si="547"/>
        <v>548</v>
      </c>
      <c r="G6461" s="73"/>
    </row>
    <row r="6462" spans="1:7" x14ac:dyDescent="0.25">
      <c r="A6462" s="124" t="s">
        <v>36</v>
      </c>
      <c r="B6462" s="121">
        <v>44162</v>
      </c>
      <c r="C6462" s="4">
        <v>264</v>
      </c>
      <c r="D6462" s="26">
        <f t="shared" si="546"/>
        <v>22287</v>
      </c>
      <c r="E6462" s="4">
        <v>9</v>
      </c>
      <c r="F6462" s="114">
        <f t="shared" si="547"/>
        <v>371</v>
      </c>
      <c r="G6462" s="73"/>
    </row>
    <row r="6463" spans="1:7" x14ac:dyDescent="0.25">
      <c r="A6463" s="124" t="s">
        <v>27</v>
      </c>
      <c r="B6463" s="121">
        <v>44162</v>
      </c>
      <c r="C6463" s="4">
        <v>834</v>
      </c>
      <c r="D6463" s="26">
        <f t="shared" si="546"/>
        <v>112719</v>
      </c>
      <c r="E6463" s="4">
        <v>36</v>
      </c>
      <c r="F6463" s="114">
        <f t="shared" si="547"/>
        <v>1919</v>
      </c>
      <c r="G6463" s="73"/>
    </row>
    <row r="6464" spans="1:7" x14ac:dyDescent="0.25">
      <c r="A6464" s="124" t="s">
        <v>37</v>
      </c>
      <c r="B6464" s="121">
        <v>44162</v>
      </c>
      <c r="C6464" s="4">
        <v>158</v>
      </c>
      <c r="D6464" s="26">
        <f t="shared" si="546"/>
        <v>5442</v>
      </c>
      <c r="E6464" s="4">
        <v>0</v>
      </c>
      <c r="F6464" s="114">
        <f t="shared" si="547"/>
        <v>86</v>
      </c>
      <c r="G6464" s="73"/>
    </row>
    <row r="6465" spans="1:7" x14ac:dyDescent="0.25">
      <c r="A6465" s="124" t="s">
        <v>38</v>
      </c>
      <c r="B6465" s="121">
        <v>44162</v>
      </c>
      <c r="C6465" s="4">
        <v>298</v>
      </c>
      <c r="D6465" s="26">
        <f t="shared" si="546"/>
        <v>22853</v>
      </c>
      <c r="E6465" s="4">
        <v>3</v>
      </c>
      <c r="F6465" s="114">
        <f t="shared" si="547"/>
        <v>464</v>
      </c>
      <c r="G6465" s="73"/>
    </row>
    <row r="6466" spans="1:7" x14ac:dyDescent="0.25">
      <c r="A6466" s="124" t="s">
        <v>48</v>
      </c>
      <c r="B6466" s="121">
        <v>44162</v>
      </c>
      <c r="C6466" s="4">
        <v>1</v>
      </c>
      <c r="D6466" s="26">
        <f t="shared" si="546"/>
        <v>179</v>
      </c>
      <c r="E6466" s="4">
        <v>0</v>
      </c>
      <c r="F6466" s="114">
        <f t="shared" si="547"/>
        <v>3</v>
      </c>
      <c r="G6466" s="73"/>
    </row>
    <row r="6467" spans="1:7" x14ac:dyDescent="0.25">
      <c r="A6467" s="124" t="s">
        <v>39</v>
      </c>
      <c r="B6467" s="121">
        <v>44162</v>
      </c>
      <c r="C6467" s="4">
        <v>22</v>
      </c>
      <c r="D6467" s="26">
        <f t="shared" si="546"/>
        <v>18360</v>
      </c>
      <c r="E6467" s="4">
        <v>1</v>
      </c>
      <c r="F6467" s="114">
        <f t="shared" si="547"/>
        <v>848</v>
      </c>
      <c r="G6467" s="73"/>
    </row>
    <row r="6468" spans="1:7" x14ac:dyDescent="0.25">
      <c r="A6468" s="124" t="s">
        <v>40</v>
      </c>
      <c r="B6468" s="121">
        <v>44162</v>
      </c>
      <c r="C6468" s="4">
        <v>105</v>
      </c>
      <c r="D6468" s="26">
        <f t="shared" si="546"/>
        <v>5589</v>
      </c>
      <c r="E6468" s="4">
        <v>0</v>
      </c>
      <c r="F6468" s="114">
        <f t="shared" si="547"/>
        <v>75</v>
      </c>
      <c r="G6468" s="73"/>
    </row>
    <row r="6469" spans="1:7" x14ac:dyDescent="0.25">
      <c r="A6469" s="124" t="s">
        <v>28</v>
      </c>
      <c r="B6469" s="121">
        <v>44162</v>
      </c>
      <c r="C6469" s="4">
        <v>29</v>
      </c>
      <c r="D6469" s="26">
        <f t="shared" si="546"/>
        <v>8630</v>
      </c>
      <c r="E6469" s="4">
        <v>2</v>
      </c>
      <c r="F6469" s="114">
        <f t="shared" si="547"/>
        <v>316</v>
      </c>
      <c r="G6469" s="73"/>
    </row>
    <row r="6470" spans="1:7" x14ac:dyDescent="0.25">
      <c r="A6470" s="124" t="s">
        <v>24</v>
      </c>
      <c r="B6470" s="121">
        <v>44162</v>
      </c>
      <c r="C6470" s="4">
        <v>202</v>
      </c>
      <c r="D6470" s="26">
        <f t="shared" si="546"/>
        <v>56168</v>
      </c>
      <c r="E6470" s="4">
        <v>5</v>
      </c>
      <c r="F6470" s="114">
        <f t="shared" si="547"/>
        <v>1105</v>
      </c>
      <c r="G6470" s="73"/>
    </row>
    <row r="6471" spans="1:7" x14ac:dyDescent="0.25">
      <c r="A6471" s="124" t="s">
        <v>30</v>
      </c>
      <c r="B6471" s="121">
        <v>44162</v>
      </c>
      <c r="C6471" s="4">
        <v>4</v>
      </c>
      <c r="D6471" s="26">
        <f t="shared" si="546"/>
        <v>486</v>
      </c>
      <c r="E6471" s="4">
        <v>0</v>
      </c>
      <c r="F6471" s="114">
        <f t="shared" si="547"/>
        <v>9</v>
      </c>
      <c r="G6471" s="73"/>
    </row>
    <row r="6472" spans="1:7" x14ac:dyDescent="0.25">
      <c r="A6472" s="124" t="s">
        <v>26</v>
      </c>
      <c r="B6472" s="121">
        <v>44162</v>
      </c>
      <c r="C6472" s="4">
        <v>204</v>
      </c>
      <c r="D6472" s="26">
        <f t="shared" si="546"/>
        <v>31463</v>
      </c>
      <c r="E6472" s="4">
        <v>0</v>
      </c>
      <c r="F6472" s="114">
        <f t="shared" si="547"/>
        <v>615</v>
      </c>
      <c r="G6472" s="73"/>
    </row>
    <row r="6473" spans="1:7" x14ac:dyDescent="0.25">
      <c r="A6473" s="124" t="s">
        <v>25</v>
      </c>
      <c r="B6473" s="121">
        <v>44162</v>
      </c>
      <c r="C6473" s="4">
        <v>202</v>
      </c>
      <c r="D6473" s="26">
        <f t="shared" si="546"/>
        <v>31270</v>
      </c>
      <c r="E6473" s="4">
        <v>3</v>
      </c>
      <c r="F6473" s="114">
        <f t="shared" si="547"/>
        <v>769</v>
      </c>
      <c r="G6473" s="73"/>
    </row>
    <row r="6474" spans="1:7" x14ac:dyDescent="0.25">
      <c r="A6474" s="124" t="s">
        <v>41</v>
      </c>
      <c r="B6474" s="121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4">
        <f t="shared" si="547"/>
        <v>989</v>
      </c>
      <c r="G6474" s="73"/>
    </row>
    <row r="6475" spans="1:7" x14ac:dyDescent="0.25">
      <c r="A6475" s="124" t="s">
        <v>42</v>
      </c>
      <c r="B6475" s="121">
        <v>44162</v>
      </c>
      <c r="C6475" s="4">
        <v>234</v>
      </c>
      <c r="D6475" s="26">
        <f t="shared" si="548"/>
        <v>7182</v>
      </c>
      <c r="E6475" s="4">
        <v>0</v>
      </c>
      <c r="F6475" s="114">
        <f t="shared" si="547"/>
        <v>171</v>
      </c>
      <c r="G6475" s="73"/>
    </row>
    <row r="6476" spans="1:7" x14ac:dyDescent="0.25">
      <c r="A6476" s="124" t="s">
        <v>43</v>
      </c>
      <c r="B6476" s="121">
        <v>44162</v>
      </c>
      <c r="C6476" s="4">
        <v>114</v>
      </c>
      <c r="D6476" s="26">
        <f t="shared" si="548"/>
        <v>13942</v>
      </c>
      <c r="E6476" s="4">
        <v>4</v>
      </c>
      <c r="F6476" s="114">
        <f t="shared" si="547"/>
        <v>207</v>
      </c>
      <c r="G6476" s="73"/>
    </row>
    <row r="6477" spans="1:7" x14ac:dyDescent="0.25">
      <c r="A6477" s="124" t="s">
        <v>44</v>
      </c>
      <c r="B6477" s="121">
        <v>44162</v>
      </c>
      <c r="C6477" s="4">
        <v>293</v>
      </c>
      <c r="D6477" s="26">
        <f t="shared" si="548"/>
        <v>15373</v>
      </c>
      <c r="E6477" s="4">
        <v>6</v>
      </c>
      <c r="F6477" s="114">
        <f t="shared" si="547"/>
        <v>268</v>
      </c>
      <c r="G6477" s="73"/>
    </row>
    <row r="6478" spans="1:7" x14ac:dyDescent="0.25">
      <c r="A6478" s="124" t="s">
        <v>29</v>
      </c>
      <c r="B6478" s="121">
        <v>44162</v>
      </c>
      <c r="C6478" s="4">
        <v>1390</v>
      </c>
      <c r="D6478" s="26">
        <f t="shared" si="548"/>
        <v>144431</v>
      </c>
      <c r="E6478" s="4">
        <v>22</v>
      </c>
      <c r="F6478" s="114">
        <f t="shared" si="547"/>
        <v>2207</v>
      </c>
      <c r="G6478" s="73"/>
    </row>
    <row r="6479" spans="1:7" x14ac:dyDescent="0.25">
      <c r="A6479" s="124" t="s">
        <v>45</v>
      </c>
      <c r="B6479" s="121">
        <v>44162</v>
      </c>
      <c r="C6479" s="4">
        <v>158</v>
      </c>
      <c r="D6479" s="26">
        <f t="shared" si="548"/>
        <v>15298</v>
      </c>
      <c r="E6479" s="4">
        <v>1</v>
      </c>
      <c r="F6479" s="114">
        <f t="shared" si="547"/>
        <v>188</v>
      </c>
      <c r="G6479" s="73"/>
    </row>
    <row r="6480" spans="1:7" x14ac:dyDescent="0.25">
      <c r="A6480" s="124" t="s">
        <v>46</v>
      </c>
      <c r="B6480" s="121">
        <v>44162</v>
      </c>
      <c r="C6480" s="4">
        <v>86</v>
      </c>
      <c r="D6480" s="26">
        <f t="shared" si="548"/>
        <v>15940</v>
      </c>
      <c r="E6480" s="4">
        <v>1</v>
      </c>
      <c r="F6480" s="114">
        <f t="shared" si="547"/>
        <v>230</v>
      </c>
      <c r="G6480" s="73"/>
    </row>
    <row r="6481" spans="1:7" ht="15.75" thickBot="1" x14ac:dyDescent="0.3">
      <c r="A6481" s="125" t="s">
        <v>47</v>
      </c>
      <c r="B6481" s="129">
        <v>44162</v>
      </c>
      <c r="C6481" s="45">
        <v>398</v>
      </c>
      <c r="D6481" s="117">
        <f>C6481+D6457</f>
        <v>65190</v>
      </c>
      <c r="E6481" s="45">
        <v>25</v>
      </c>
      <c r="F6481" s="115">
        <f t="shared" si="547"/>
        <v>1166</v>
      </c>
      <c r="G6481" s="73"/>
    </row>
    <row r="6482" spans="1:7" ht="15.75" thickBot="1" x14ac:dyDescent="0.3">
      <c r="A6482" s="53" t="s">
        <v>22</v>
      </c>
      <c r="B6482" s="129">
        <v>44163</v>
      </c>
      <c r="C6482" s="39">
        <v>1531</v>
      </c>
      <c r="D6482" s="116">
        <f t="shared" ref="D6482:D6545" si="549">C6482+D6458</f>
        <v>616403</v>
      </c>
      <c r="E6482" s="39">
        <v>61</v>
      </c>
      <c r="F6482" s="113">
        <f t="shared" si="547"/>
        <v>20515</v>
      </c>
    </row>
    <row r="6483" spans="1:7" ht="15.75" thickBot="1" x14ac:dyDescent="0.3">
      <c r="A6483" s="124" t="s">
        <v>20</v>
      </c>
      <c r="B6483" s="129">
        <v>44163</v>
      </c>
      <c r="C6483" s="4">
        <v>282</v>
      </c>
      <c r="D6483" s="26">
        <f t="shared" si="549"/>
        <v>158267</v>
      </c>
      <c r="E6483" s="4">
        <v>8</v>
      </c>
      <c r="F6483" s="114">
        <f t="shared" si="547"/>
        <v>5192</v>
      </c>
    </row>
    <row r="6484" spans="1:7" ht="15.75" thickBot="1" x14ac:dyDescent="0.3">
      <c r="A6484" s="124" t="s">
        <v>35</v>
      </c>
      <c r="B6484" s="129">
        <v>44163</v>
      </c>
      <c r="C6484" s="4">
        <v>31</v>
      </c>
      <c r="D6484" s="26">
        <f t="shared" si="549"/>
        <v>1813</v>
      </c>
      <c r="F6484" s="114">
        <f t="shared" si="547"/>
        <v>15</v>
      </c>
    </row>
    <row r="6485" spans="1:7" ht="15.75" thickBot="1" x14ac:dyDescent="0.3">
      <c r="A6485" s="124" t="s">
        <v>21</v>
      </c>
      <c r="B6485" s="129">
        <v>44163</v>
      </c>
      <c r="C6485" s="4">
        <v>202</v>
      </c>
      <c r="D6485" s="26">
        <f t="shared" si="549"/>
        <v>18958</v>
      </c>
      <c r="E6485" s="4">
        <v>5</v>
      </c>
      <c r="F6485" s="114">
        <f t="shared" si="547"/>
        <v>553</v>
      </c>
    </row>
    <row r="6486" spans="1:7" ht="15.75" thickBot="1" x14ac:dyDescent="0.3">
      <c r="A6486" s="124" t="s">
        <v>36</v>
      </c>
      <c r="B6486" s="129">
        <v>44163</v>
      </c>
      <c r="C6486" s="4">
        <v>230</v>
      </c>
      <c r="D6486" s="26">
        <f t="shared" si="549"/>
        <v>22517</v>
      </c>
      <c r="E6486" s="4">
        <v>2</v>
      </c>
      <c r="F6486" s="114">
        <f t="shared" si="547"/>
        <v>373</v>
      </c>
    </row>
    <row r="6487" spans="1:7" ht="15.75" thickBot="1" x14ac:dyDescent="0.3">
      <c r="A6487" s="124" t="s">
        <v>27</v>
      </c>
      <c r="B6487" s="129">
        <v>44163</v>
      </c>
      <c r="C6487" s="4">
        <v>711</v>
      </c>
      <c r="D6487" s="26">
        <f t="shared" si="549"/>
        <v>113430</v>
      </c>
      <c r="E6487" s="4">
        <v>10</v>
      </c>
      <c r="F6487" s="114">
        <f t="shared" si="547"/>
        <v>1929</v>
      </c>
    </row>
    <row r="6488" spans="1:7" ht="15.75" thickBot="1" x14ac:dyDescent="0.3">
      <c r="A6488" s="124" t="s">
        <v>37</v>
      </c>
      <c r="B6488" s="129">
        <v>44163</v>
      </c>
      <c r="C6488" s="4">
        <v>231</v>
      </c>
      <c r="D6488" s="26">
        <f t="shared" si="549"/>
        <v>5673</v>
      </c>
      <c r="F6488" s="114">
        <f t="shared" si="547"/>
        <v>86</v>
      </c>
    </row>
    <row r="6489" spans="1:7" ht="15.75" thickBot="1" x14ac:dyDescent="0.3">
      <c r="A6489" s="124" t="s">
        <v>38</v>
      </c>
      <c r="B6489" s="129">
        <v>44163</v>
      </c>
      <c r="C6489" s="4">
        <v>222</v>
      </c>
      <c r="D6489" s="26">
        <f t="shared" si="549"/>
        <v>23075</v>
      </c>
      <c r="F6489" s="114">
        <f t="shared" si="547"/>
        <v>464</v>
      </c>
    </row>
    <row r="6490" spans="1:7" ht="15.75" thickBot="1" x14ac:dyDescent="0.3">
      <c r="A6490" s="124" t="s">
        <v>48</v>
      </c>
      <c r="B6490" s="129">
        <v>44163</v>
      </c>
      <c r="C6490" s="4">
        <v>3</v>
      </c>
      <c r="D6490" s="26">
        <f t="shared" si="549"/>
        <v>182</v>
      </c>
      <c r="F6490" s="114">
        <f t="shared" si="547"/>
        <v>3</v>
      </c>
    </row>
    <row r="6491" spans="1:7" ht="15.75" thickBot="1" x14ac:dyDescent="0.3">
      <c r="A6491" s="124" t="s">
        <v>39</v>
      </c>
      <c r="B6491" s="129">
        <v>44163</v>
      </c>
      <c r="C6491" s="4">
        <v>8</v>
      </c>
      <c r="D6491" s="26">
        <f t="shared" si="549"/>
        <v>18368</v>
      </c>
      <c r="F6491" s="114">
        <f t="shared" si="547"/>
        <v>848</v>
      </c>
    </row>
    <row r="6492" spans="1:7" ht="15.75" thickBot="1" x14ac:dyDescent="0.3">
      <c r="A6492" s="124" t="s">
        <v>40</v>
      </c>
      <c r="B6492" s="129">
        <v>44163</v>
      </c>
      <c r="C6492" s="4">
        <v>60</v>
      </c>
      <c r="D6492" s="26">
        <f t="shared" si="549"/>
        <v>5649</v>
      </c>
      <c r="F6492" s="114">
        <f t="shared" si="547"/>
        <v>75</v>
      </c>
    </row>
    <row r="6493" spans="1:7" ht="15.75" thickBot="1" x14ac:dyDescent="0.3">
      <c r="A6493" s="124" t="s">
        <v>28</v>
      </c>
      <c r="B6493" s="129">
        <v>44163</v>
      </c>
      <c r="C6493" s="4">
        <v>38</v>
      </c>
      <c r="D6493" s="26">
        <f t="shared" si="549"/>
        <v>8668</v>
      </c>
      <c r="F6493" s="114">
        <f t="shared" si="547"/>
        <v>316</v>
      </c>
    </row>
    <row r="6494" spans="1:7" ht="15.75" thickBot="1" x14ac:dyDescent="0.3">
      <c r="A6494" s="124" t="s">
        <v>24</v>
      </c>
      <c r="B6494" s="129">
        <v>44163</v>
      </c>
      <c r="C6494" s="4">
        <v>180</v>
      </c>
      <c r="D6494" s="26">
        <f t="shared" si="549"/>
        <v>56348</v>
      </c>
      <c r="E6494" s="4">
        <v>1</v>
      </c>
      <c r="F6494" s="114">
        <f t="shared" si="547"/>
        <v>1106</v>
      </c>
    </row>
    <row r="6495" spans="1:7" ht="15.75" thickBot="1" x14ac:dyDescent="0.3">
      <c r="A6495" s="124" t="s">
        <v>30</v>
      </c>
      <c r="B6495" s="129">
        <v>44163</v>
      </c>
      <c r="C6495" s="4">
        <v>7</v>
      </c>
      <c r="D6495" s="26">
        <f t="shared" si="549"/>
        <v>493</v>
      </c>
      <c r="F6495" s="114">
        <f t="shared" si="547"/>
        <v>9</v>
      </c>
    </row>
    <row r="6496" spans="1:7" ht="15.75" thickBot="1" x14ac:dyDescent="0.3">
      <c r="A6496" s="124" t="s">
        <v>26</v>
      </c>
      <c r="B6496" s="129">
        <v>44163</v>
      </c>
      <c r="C6496" s="4">
        <v>255</v>
      </c>
      <c r="D6496" s="26">
        <f t="shared" si="549"/>
        <v>31718</v>
      </c>
      <c r="E6496" s="4">
        <v>1</v>
      </c>
      <c r="F6496" s="114">
        <f t="shared" si="547"/>
        <v>616</v>
      </c>
    </row>
    <row r="6497" spans="1:6" ht="15.75" thickBot="1" x14ac:dyDescent="0.3">
      <c r="A6497" s="124" t="s">
        <v>25</v>
      </c>
      <c r="B6497" s="129">
        <v>44163</v>
      </c>
      <c r="C6497" s="4">
        <v>143</v>
      </c>
      <c r="D6497" s="26">
        <f t="shared" si="549"/>
        <v>31413</v>
      </c>
      <c r="E6497" s="4">
        <v>4</v>
      </c>
      <c r="F6497" s="114">
        <f t="shared" si="547"/>
        <v>773</v>
      </c>
    </row>
    <row r="6498" spans="1:6" ht="15.75" thickBot="1" x14ac:dyDescent="0.3">
      <c r="A6498" s="124" t="s">
        <v>41</v>
      </c>
      <c r="B6498" s="129">
        <v>44163</v>
      </c>
      <c r="C6498" s="4">
        <v>32</v>
      </c>
      <c r="D6498" s="26">
        <f t="shared" si="549"/>
        <v>21112</v>
      </c>
      <c r="E6498" s="4">
        <v>2</v>
      </c>
      <c r="F6498" s="114">
        <f t="shared" si="547"/>
        <v>991</v>
      </c>
    </row>
    <row r="6499" spans="1:6" ht="15.75" thickBot="1" x14ac:dyDescent="0.3">
      <c r="A6499" s="124" t="s">
        <v>42</v>
      </c>
      <c r="B6499" s="129">
        <v>44163</v>
      </c>
      <c r="C6499" s="4">
        <v>72</v>
      </c>
      <c r="D6499" s="26">
        <f t="shared" si="549"/>
        <v>7254</v>
      </c>
      <c r="F6499" s="114">
        <f t="shared" si="547"/>
        <v>171</v>
      </c>
    </row>
    <row r="6500" spans="1:6" ht="15.75" thickBot="1" x14ac:dyDescent="0.3">
      <c r="A6500" s="124" t="s">
        <v>43</v>
      </c>
      <c r="B6500" s="129">
        <v>44163</v>
      </c>
      <c r="C6500" s="4">
        <v>154</v>
      </c>
      <c r="D6500" s="26">
        <f t="shared" si="549"/>
        <v>14096</v>
      </c>
      <c r="E6500" s="4">
        <v>1</v>
      </c>
      <c r="F6500" s="114">
        <f t="shared" si="547"/>
        <v>208</v>
      </c>
    </row>
    <row r="6501" spans="1:6" ht="15.75" thickBot="1" x14ac:dyDescent="0.3">
      <c r="A6501" s="124" t="s">
        <v>44</v>
      </c>
      <c r="B6501" s="129">
        <v>44163</v>
      </c>
      <c r="C6501" s="4">
        <v>188</v>
      </c>
      <c r="D6501" s="26">
        <f t="shared" si="549"/>
        <v>15561</v>
      </c>
      <c r="E6501" s="4">
        <v>1</v>
      </c>
      <c r="F6501" s="114">
        <f t="shared" si="547"/>
        <v>269</v>
      </c>
    </row>
    <row r="6502" spans="1:6" ht="15.75" thickBot="1" x14ac:dyDescent="0.3">
      <c r="A6502" s="124" t="s">
        <v>29</v>
      </c>
      <c r="B6502" s="129">
        <v>44163</v>
      </c>
      <c r="C6502" s="4">
        <v>1070</v>
      </c>
      <c r="D6502" s="26">
        <f t="shared" si="549"/>
        <v>145501</v>
      </c>
      <c r="E6502" s="4">
        <v>10</v>
      </c>
      <c r="F6502" s="114">
        <f t="shared" si="547"/>
        <v>2217</v>
      </c>
    </row>
    <row r="6503" spans="1:6" ht="15.75" thickBot="1" x14ac:dyDescent="0.3">
      <c r="A6503" s="124" t="s">
        <v>45</v>
      </c>
      <c r="B6503" s="129">
        <v>44163</v>
      </c>
      <c r="C6503" s="4">
        <v>141</v>
      </c>
      <c r="D6503" s="26">
        <f t="shared" si="549"/>
        <v>15439</v>
      </c>
      <c r="F6503" s="114">
        <f t="shared" si="547"/>
        <v>188</v>
      </c>
    </row>
    <row r="6504" spans="1:6" ht="15.75" thickBot="1" x14ac:dyDescent="0.3">
      <c r="A6504" s="124" t="s">
        <v>46</v>
      </c>
      <c r="B6504" s="129">
        <v>44163</v>
      </c>
      <c r="C6504" s="4">
        <v>67</v>
      </c>
      <c r="D6504" s="26">
        <f t="shared" si="549"/>
        <v>16007</v>
      </c>
      <c r="F6504" s="114">
        <f t="shared" si="547"/>
        <v>230</v>
      </c>
    </row>
    <row r="6505" spans="1:6" ht="15.75" thickBot="1" x14ac:dyDescent="0.3">
      <c r="A6505" s="125" t="s">
        <v>47</v>
      </c>
      <c r="B6505" s="129">
        <v>44163</v>
      </c>
      <c r="C6505" s="4">
        <v>240</v>
      </c>
      <c r="D6505" s="117">
        <f>C6505+D6481</f>
        <v>65430</v>
      </c>
      <c r="F6505" s="115">
        <f t="shared" si="547"/>
        <v>1166</v>
      </c>
    </row>
    <row r="6506" spans="1:6" ht="15.75" thickBot="1" x14ac:dyDescent="0.3">
      <c r="A6506" s="50" t="s">
        <v>22</v>
      </c>
      <c r="B6506" s="129">
        <v>44164</v>
      </c>
      <c r="C6506" s="4">
        <v>868</v>
      </c>
      <c r="D6506" s="116">
        <f t="shared" si="549"/>
        <v>617271</v>
      </c>
      <c r="E6506" s="4">
        <f>34+36</f>
        <v>70</v>
      </c>
      <c r="F6506" s="113">
        <f t="shared" si="547"/>
        <v>20585</v>
      </c>
    </row>
    <row r="6507" spans="1:6" ht="15.75" thickBot="1" x14ac:dyDescent="0.3">
      <c r="A6507" s="50" t="s">
        <v>20</v>
      </c>
      <c r="B6507" s="129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4">
        <f t="shared" ref="F6507:F6570" si="550">E6507+F6483</f>
        <v>5198</v>
      </c>
    </row>
    <row r="6508" spans="1:6" ht="15.75" thickBot="1" x14ac:dyDescent="0.3">
      <c r="A6508" s="50" t="s">
        <v>35</v>
      </c>
      <c r="B6508" s="129">
        <v>44164</v>
      </c>
      <c r="C6508" s="4">
        <v>37</v>
      </c>
      <c r="D6508" s="26">
        <f t="shared" si="549"/>
        <v>1850</v>
      </c>
      <c r="F6508" s="114">
        <f t="shared" si="550"/>
        <v>15</v>
      </c>
    </row>
    <row r="6509" spans="1:6" ht="15.75" thickBot="1" x14ac:dyDescent="0.3">
      <c r="A6509" s="50" t="s">
        <v>21</v>
      </c>
      <c r="B6509" s="129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4">
        <f t="shared" si="550"/>
        <v>557</v>
      </c>
    </row>
    <row r="6510" spans="1:6" ht="15.75" thickBot="1" x14ac:dyDescent="0.3">
      <c r="A6510" s="50" t="s">
        <v>36</v>
      </c>
      <c r="B6510" s="129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4">
        <f t="shared" si="550"/>
        <v>376</v>
      </c>
    </row>
    <row r="6511" spans="1:6" ht="15.75" thickBot="1" x14ac:dyDescent="0.3">
      <c r="A6511" s="50" t="s">
        <v>27</v>
      </c>
      <c r="B6511" s="129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4">
        <f t="shared" si="550"/>
        <v>1950</v>
      </c>
    </row>
    <row r="6512" spans="1:6" ht="15.75" thickBot="1" x14ac:dyDescent="0.3">
      <c r="A6512" s="50" t="s">
        <v>37</v>
      </c>
      <c r="B6512" s="129">
        <v>44164</v>
      </c>
      <c r="C6512" s="4">
        <v>1130</v>
      </c>
      <c r="D6512" s="26">
        <f t="shared" si="549"/>
        <v>6803</v>
      </c>
      <c r="F6512" s="114">
        <f t="shared" si="550"/>
        <v>86</v>
      </c>
    </row>
    <row r="6513" spans="1:6" ht="15.75" thickBot="1" x14ac:dyDescent="0.3">
      <c r="A6513" s="50" t="s">
        <v>38</v>
      </c>
      <c r="B6513" s="129">
        <v>44164</v>
      </c>
      <c r="C6513" s="4">
        <v>174</v>
      </c>
      <c r="D6513" s="26">
        <f t="shared" si="549"/>
        <v>23249</v>
      </c>
      <c r="E6513" s="4">
        <f>1</f>
        <v>1</v>
      </c>
      <c r="F6513" s="114">
        <f t="shared" si="550"/>
        <v>465</v>
      </c>
    </row>
    <row r="6514" spans="1:6" ht="15.75" thickBot="1" x14ac:dyDescent="0.3">
      <c r="A6514" s="50" t="s">
        <v>48</v>
      </c>
      <c r="B6514" s="129">
        <v>44164</v>
      </c>
      <c r="C6514" s="4">
        <v>0</v>
      </c>
      <c r="D6514" s="26">
        <f t="shared" si="549"/>
        <v>182</v>
      </c>
      <c r="F6514" s="114">
        <f t="shared" si="550"/>
        <v>3</v>
      </c>
    </row>
    <row r="6515" spans="1:6" ht="15.75" thickBot="1" x14ac:dyDescent="0.3">
      <c r="A6515" s="50" t="s">
        <v>39</v>
      </c>
      <c r="B6515" s="129">
        <v>44164</v>
      </c>
      <c r="C6515" s="4">
        <v>2</v>
      </c>
      <c r="D6515" s="26">
        <f t="shared" si="549"/>
        <v>18370</v>
      </c>
      <c r="F6515" s="114">
        <f t="shared" si="550"/>
        <v>848</v>
      </c>
    </row>
    <row r="6516" spans="1:6" ht="15.75" thickBot="1" x14ac:dyDescent="0.3">
      <c r="A6516" s="50" t="s">
        <v>40</v>
      </c>
      <c r="B6516" s="129">
        <v>44164</v>
      </c>
      <c r="C6516" s="4">
        <v>61</v>
      </c>
      <c r="D6516" s="26">
        <f t="shared" si="549"/>
        <v>5710</v>
      </c>
      <c r="F6516" s="114">
        <f t="shared" si="550"/>
        <v>75</v>
      </c>
    </row>
    <row r="6517" spans="1:6" ht="15.75" thickBot="1" x14ac:dyDescent="0.3">
      <c r="A6517" s="50" t="s">
        <v>28</v>
      </c>
      <c r="B6517" s="129">
        <v>44164</v>
      </c>
      <c r="C6517" s="4">
        <v>26</v>
      </c>
      <c r="D6517" s="26">
        <f t="shared" si="549"/>
        <v>8694</v>
      </c>
      <c r="F6517" s="114">
        <f t="shared" si="550"/>
        <v>316</v>
      </c>
    </row>
    <row r="6518" spans="1:6" ht="15.75" thickBot="1" x14ac:dyDescent="0.3">
      <c r="A6518" s="50" t="s">
        <v>24</v>
      </c>
      <c r="B6518" s="129">
        <v>44164</v>
      </c>
      <c r="C6518" s="4">
        <v>47</v>
      </c>
      <c r="D6518" s="26">
        <f t="shared" si="549"/>
        <v>56395</v>
      </c>
      <c r="E6518" s="4">
        <f>1</f>
        <v>1</v>
      </c>
      <c r="F6518" s="114">
        <f t="shared" si="550"/>
        <v>1107</v>
      </c>
    </row>
    <row r="6519" spans="1:6" ht="15.75" thickBot="1" x14ac:dyDescent="0.3">
      <c r="A6519" s="50" t="s">
        <v>30</v>
      </c>
      <c r="B6519" s="129">
        <v>44164</v>
      </c>
      <c r="C6519" s="4">
        <v>2</v>
      </c>
      <c r="D6519" s="26">
        <f t="shared" si="549"/>
        <v>495</v>
      </c>
      <c r="F6519" s="114">
        <f t="shared" si="550"/>
        <v>9</v>
      </c>
    </row>
    <row r="6520" spans="1:6" ht="15.75" thickBot="1" x14ac:dyDescent="0.3">
      <c r="A6520" s="50" t="s">
        <v>26</v>
      </c>
      <c r="B6520" s="129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4">
        <f t="shared" si="550"/>
        <v>621</v>
      </c>
    </row>
    <row r="6521" spans="1:6" ht="15.75" thickBot="1" x14ac:dyDescent="0.3">
      <c r="A6521" s="50" t="s">
        <v>25</v>
      </c>
      <c r="B6521" s="129">
        <v>44164</v>
      </c>
      <c r="C6521" s="4">
        <v>108</v>
      </c>
      <c r="D6521" s="26">
        <f t="shared" si="549"/>
        <v>31521</v>
      </c>
      <c r="E6521" s="4">
        <f>2</f>
        <v>2</v>
      </c>
      <c r="F6521" s="114">
        <f t="shared" si="550"/>
        <v>775</v>
      </c>
    </row>
    <row r="6522" spans="1:6" ht="15.75" thickBot="1" x14ac:dyDescent="0.3">
      <c r="A6522" s="50" t="s">
        <v>41</v>
      </c>
      <c r="B6522" s="129">
        <v>44164</v>
      </c>
      <c r="C6522" s="4">
        <v>28</v>
      </c>
      <c r="D6522" s="26">
        <f t="shared" si="549"/>
        <v>21140</v>
      </c>
      <c r="E6522" s="4">
        <v>1</v>
      </c>
      <c r="F6522" s="114">
        <f t="shared" si="550"/>
        <v>992</v>
      </c>
    </row>
    <row r="6523" spans="1:6" ht="15.75" thickBot="1" x14ac:dyDescent="0.3">
      <c r="A6523" s="50" t="s">
        <v>42</v>
      </c>
      <c r="B6523" s="129">
        <v>44164</v>
      </c>
      <c r="C6523" s="4">
        <v>65</v>
      </c>
      <c r="D6523" s="26">
        <f t="shared" si="549"/>
        <v>7319</v>
      </c>
      <c r="F6523" s="114">
        <f t="shared" si="550"/>
        <v>171</v>
      </c>
    </row>
    <row r="6524" spans="1:6" ht="15.75" thickBot="1" x14ac:dyDescent="0.3">
      <c r="A6524" s="50" t="s">
        <v>43</v>
      </c>
      <c r="B6524" s="129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4">
        <f t="shared" si="550"/>
        <v>212</v>
      </c>
    </row>
    <row r="6525" spans="1:6" ht="15.75" thickBot="1" x14ac:dyDescent="0.3">
      <c r="A6525" s="50" t="s">
        <v>44</v>
      </c>
      <c r="B6525" s="129">
        <v>44164</v>
      </c>
      <c r="C6525" s="4">
        <v>211</v>
      </c>
      <c r="D6525" s="26">
        <f t="shared" si="549"/>
        <v>15772</v>
      </c>
      <c r="E6525" s="4">
        <f>4</f>
        <v>4</v>
      </c>
      <c r="F6525" s="114">
        <f t="shared" si="550"/>
        <v>273</v>
      </c>
    </row>
    <row r="6526" spans="1:6" ht="15.75" thickBot="1" x14ac:dyDescent="0.3">
      <c r="A6526" s="50" t="s">
        <v>29</v>
      </c>
      <c r="B6526" s="129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4">
        <f t="shared" si="550"/>
        <v>2235</v>
      </c>
    </row>
    <row r="6527" spans="1:6" ht="15.75" thickBot="1" x14ac:dyDescent="0.3">
      <c r="A6527" s="50" t="s">
        <v>45</v>
      </c>
      <c r="B6527" s="129">
        <v>44164</v>
      </c>
      <c r="C6527" s="4">
        <v>151</v>
      </c>
      <c r="D6527" s="26">
        <f t="shared" si="549"/>
        <v>15590</v>
      </c>
      <c r="F6527" s="114">
        <f t="shared" si="550"/>
        <v>188</v>
      </c>
    </row>
    <row r="6528" spans="1:6" ht="15.75" thickBot="1" x14ac:dyDescent="0.3">
      <c r="A6528" s="50" t="s">
        <v>46</v>
      </c>
      <c r="B6528" s="129">
        <v>44164</v>
      </c>
      <c r="C6528" s="4">
        <v>83</v>
      </c>
      <c r="D6528" s="26">
        <f t="shared" si="549"/>
        <v>16090</v>
      </c>
      <c r="F6528" s="114">
        <f t="shared" si="550"/>
        <v>230</v>
      </c>
    </row>
    <row r="6529" spans="1:7" ht="15.75" thickBot="1" x14ac:dyDescent="0.3">
      <c r="A6529" s="50" t="s">
        <v>47</v>
      </c>
      <c r="B6529" s="129">
        <v>44164</v>
      </c>
      <c r="C6529" s="4">
        <v>200</v>
      </c>
      <c r="D6529" s="117">
        <f>C6529+D6505</f>
        <v>65630</v>
      </c>
      <c r="E6529" s="4">
        <f>5+6</f>
        <v>11</v>
      </c>
      <c r="F6529" s="115">
        <f t="shared" si="550"/>
        <v>1177</v>
      </c>
    </row>
    <row r="6530" spans="1:7" ht="15.75" thickBot="1" x14ac:dyDescent="0.3">
      <c r="A6530" s="50" t="s">
        <v>22</v>
      </c>
      <c r="B6530" s="129">
        <v>44165</v>
      </c>
      <c r="C6530" s="4">
        <v>1455</v>
      </c>
      <c r="D6530" s="116">
        <f t="shared" si="549"/>
        <v>618726</v>
      </c>
      <c r="E6530" s="4">
        <v>136</v>
      </c>
      <c r="F6530" s="113">
        <f t="shared" si="550"/>
        <v>20721</v>
      </c>
      <c r="G6530" s="73"/>
    </row>
    <row r="6531" spans="1:7" ht="15.75" thickBot="1" x14ac:dyDescent="0.3">
      <c r="A6531" s="50" t="s">
        <v>20</v>
      </c>
      <c r="B6531" s="129">
        <v>44165</v>
      </c>
      <c r="C6531" s="4">
        <v>321</v>
      </c>
      <c r="D6531" s="26">
        <f t="shared" si="549"/>
        <v>158805</v>
      </c>
      <c r="E6531" s="4">
        <v>15</v>
      </c>
      <c r="F6531" s="114">
        <f t="shared" si="550"/>
        <v>5213</v>
      </c>
      <c r="G6531" s="73"/>
    </row>
    <row r="6532" spans="1:7" ht="15.75" thickBot="1" x14ac:dyDescent="0.3">
      <c r="A6532" s="50" t="s">
        <v>35</v>
      </c>
      <c r="B6532" s="129">
        <v>44165</v>
      </c>
      <c r="C6532" s="4">
        <v>17</v>
      </c>
      <c r="D6532" s="26">
        <f t="shared" si="549"/>
        <v>1867</v>
      </c>
      <c r="E6532" s="4">
        <v>0</v>
      </c>
      <c r="F6532" s="114">
        <f t="shared" si="550"/>
        <v>15</v>
      </c>
      <c r="G6532" s="73"/>
    </row>
    <row r="6533" spans="1:7" ht="15.75" thickBot="1" x14ac:dyDescent="0.3">
      <c r="A6533" s="50" t="s">
        <v>21</v>
      </c>
      <c r="B6533" s="129">
        <v>44165</v>
      </c>
      <c r="C6533" s="4">
        <v>236</v>
      </c>
      <c r="D6533" s="26">
        <f t="shared" si="549"/>
        <v>19357</v>
      </c>
      <c r="E6533" s="4">
        <v>5</v>
      </c>
      <c r="F6533" s="114">
        <f t="shared" si="550"/>
        <v>562</v>
      </c>
      <c r="G6533" s="73"/>
    </row>
    <row r="6534" spans="1:7" ht="15.75" thickBot="1" x14ac:dyDescent="0.3">
      <c r="A6534" s="50" t="s">
        <v>36</v>
      </c>
      <c r="B6534" s="129">
        <v>44165</v>
      </c>
      <c r="C6534" s="4">
        <v>220</v>
      </c>
      <c r="D6534" s="26">
        <f t="shared" si="549"/>
        <v>22851</v>
      </c>
      <c r="E6534" s="4">
        <v>1</v>
      </c>
      <c r="F6534" s="114">
        <f t="shared" si="550"/>
        <v>377</v>
      </c>
      <c r="G6534" s="73"/>
    </row>
    <row r="6535" spans="1:7" ht="15.75" thickBot="1" x14ac:dyDescent="0.3">
      <c r="A6535" s="50" t="s">
        <v>27</v>
      </c>
      <c r="B6535" s="129">
        <v>44165</v>
      </c>
      <c r="C6535" s="4">
        <v>350</v>
      </c>
      <c r="D6535" s="26">
        <f t="shared" si="549"/>
        <v>114207</v>
      </c>
      <c r="E6535" s="4">
        <v>22</v>
      </c>
      <c r="F6535" s="114">
        <f t="shared" si="550"/>
        <v>1972</v>
      </c>
      <c r="G6535" s="73"/>
    </row>
    <row r="6536" spans="1:7" ht="15.75" thickBot="1" x14ac:dyDescent="0.3">
      <c r="A6536" s="50" t="s">
        <v>37</v>
      </c>
      <c r="B6536" s="129">
        <v>44165</v>
      </c>
      <c r="C6536" s="4">
        <v>295</v>
      </c>
      <c r="D6536" s="26">
        <f t="shared" si="549"/>
        <v>7098</v>
      </c>
      <c r="E6536" s="4">
        <v>0</v>
      </c>
      <c r="F6536" s="114">
        <f t="shared" si="550"/>
        <v>86</v>
      </c>
      <c r="G6536" s="73"/>
    </row>
    <row r="6537" spans="1:7" ht="15.75" thickBot="1" x14ac:dyDescent="0.3">
      <c r="A6537" s="50" t="s">
        <v>38</v>
      </c>
      <c r="B6537" s="129">
        <v>44165</v>
      </c>
      <c r="C6537" s="4">
        <v>116</v>
      </c>
      <c r="D6537" s="26">
        <f t="shared" si="549"/>
        <v>23365</v>
      </c>
      <c r="E6537" s="4">
        <v>4</v>
      </c>
      <c r="F6537" s="114">
        <f t="shared" si="550"/>
        <v>469</v>
      </c>
      <c r="G6537" s="73"/>
    </row>
    <row r="6538" spans="1:7" ht="15.75" thickBot="1" x14ac:dyDescent="0.3">
      <c r="A6538" s="50" t="s">
        <v>48</v>
      </c>
      <c r="B6538" s="129">
        <v>44165</v>
      </c>
      <c r="C6538" s="4">
        <v>0</v>
      </c>
      <c r="D6538" s="26">
        <f t="shared" si="549"/>
        <v>182</v>
      </c>
      <c r="E6538" s="4">
        <v>0</v>
      </c>
      <c r="F6538" s="114">
        <f t="shared" si="550"/>
        <v>3</v>
      </c>
      <c r="G6538" s="73"/>
    </row>
    <row r="6539" spans="1:7" ht="15.75" thickBot="1" x14ac:dyDescent="0.3">
      <c r="A6539" s="50" t="s">
        <v>39</v>
      </c>
      <c r="B6539" s="129">
        <v>44165</v>
      </c>
      <c r="C6539" s="4">
        <v>11</v>
      </c>
      <c r="D6539" s="26">
        <f t="shared" si="549"/>
        <v>18381</v>
      </c>
      <c r="E6539" s="4">
        <v>0</v>
      </c>
      <c r="F6539" s="114">
        <f t="shared" si="550"/>
        <v>848</v>
      </c>
      <c r="G6539" s="73"/>
    </row>
    <row r="6540" spans="1:7" ht="15.75" thickBot="1" x14ac:dyDescent="0.3">
      <c r="A6540" s="50" t="s">
        <v>40</v>
      </c>
      <c r="B6540" s="129">
        <v>44165</v>
      </c>
      <c r="C6540" s="4">
        <v>60</v>
      </c>
      <c r="D6540" s="26">
        <f t="shared" si="549"/>
        <v>5770</v>
      </c>
      <c r="E6540" s="4">
        <v>8</v>
      </c>
      <c r="F6540" s="114">
        <f t="shared" si="550"/>
        <v>83</v>
      </c>
      <c r="G6540" s="73"/>
    </row>
    <row r="6541" spans="1:7" ht="15.75" thickBot="1" x14ac:dyDescent="0.3">
      <c r="A6541" s="50" t="s">
        <v>28</v>
      </c>
      <c r="B6541" s="129">
        <v>44165</v>
      </c>
      <c r="C6541" s="4">
        <v>28</v>
      </c>
      <c r="D6541" s="26">
        <f t="shared" si="549"/>
        <v>8722</v>
      </c>
      <c r="E6541" s="4">
        <v>0</v>
      </c>
      <c r="F6541" s="114">
        <f t="shared" si="550"/>
        <v>316</v>
      </c>
      <c r="G6541" s="73"/>
    </row>
    <row r="6542" spans="1:7" ht="15.75" thickBot="1" x14ac:dyDescent="0.3">
      <c r="A6542" s="50" t="s">
        <v>24</v>
      </c>
      <c r="B6542" s="129">
        <v>44165</v>
      </c>
      <c r="C6542" s="4">
        <v>151</v>
      </c>
      <c r="D6542" s="26">
        <f t="shared" si="549"/>
        <v>56546</v>
      </c>
      <c r="E6542" s="4">
        <v>1</v>
      </c>
      <c r="F6542" s="114">
        <f t="shared" si="550"/>
        <v>1108</v>
      </c>
      <c r="G6542" s="73"/>
    </row>
    <row r="6543" spans="1:7" ht="15.75" thickBot="1" x14ac:dyDescent="0.3">
      <c r="A6543" s="50" t="s">
        <v>30</v>
      </c>
      <c r="B6543" s="129">
        <v>44165</v>
      </c>
      <c r="C6543" s="4">
        <v>5</v>
      </c>
      <c r="D6543" s="26">
        <f t="shared" si="549"/>
        <v>500</v>
      </c>
      <c r="E6543" s="4">
        <v>0</v>
      </c>
      <c r="F6543" s="114">
        <f t="shared" si="550"/>
        <v>9</v>
      </c>
      <c r="G6543" s="73"/>
    </row>
    <row r="6544" spans="1:7" ht="15.75" thickBot="1" x14ac:dyDescent="0.3">
      <c r="A6544" s="50" t="s">
        <v>26</v>
      </c>
      <c r="B6544" s="129">
        <v>44165</v>
      </c>
      <c r="C6544" s="4">
        <v>228</v>
      </c>
      <c r="D6544" s="26">
        <f t="shared" si="549"/>
        <v>32068</v>
      </c>
      <c r="E6544" s="4">
        <v>0</v>
      </c>
      <c r="F6544" s="114">
        <f t="shared" si="550"/>
        <v>621</v>
      </c>
      <c r="G6544" s="73"/>
    </row>
    <row r="6545" spans="1:9" ht="15.75" thickBot="1" x14ac:dyDescent="0.3">
      <c r="A6545" s="50" t="s">
        <v>25</v>
      </c>
      <c r="B6545" s="129">
        <v>44165</v>
      </c>
      <c r="C6545" s="4">
        <v>184</v>
      </c>
      <c r="D6545" s="26">
        <f t="shared" si="549"/>
        <v>31705</v>
      </c>
      <c r="E6545" s="4">
        <v>5</v>
      </c>
      <c r="F6545" s="114">
        <f t="shared" si="550"/>
        <v>780</v>
      </c>
      <c r="G6545" s="73"/>
    </row>
    <row r="6546" spans="1:9" ht="15.75" thickBot="1" x14ac:dyDescent="0.3">
      <c r="A6546" s="50" t="s">
        <v>41</v>
      </c>
      <c r="B6546" s="129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4">
        <f t="shared" si="550"/>
        <v>995</v>
      </c>
      <c r="G6546" s="73"/>
    </row>
    <row r="6547" spans="1:9" ht="15.75" thickBot="1" x14ac:dyDescent="0.3">
      <c r="A6547" s="50" t="s">
        <v>42</v>
      </c>
      <c r="B6547" s="129">
        <v>44165</v>
      </c>
      <c r="C6547" s="4">
        <v>147</v>
      </c>
      <c r="D6547" s="26">
        <f t="shared" si="551"/>
        <v>7466</v>
      </c>
      <c r="E6547" s="4">
        <v>0</v>
      </c>
      <c r="F6547" s="114">
        <f t="shared" si="550"/>
        <v>171</v>
      </c>
      <c r="G6547" s="73"/>
    </row>
    <row r="6548" spans="1:9" ht="15.75" thickBot="1" x14ac:dyDescent="0.3">
      <c r="A6548" s="50" t="s">
        <v>43</v>
      </c>
      <c r="B6548" s="129">
        <v>44165</v>
      </c>
      <c r="C6548" s="4">
        <v>167</v>
      </c>
      <c r="D6548" s="26">
        <f t="shared" si="551"/>
        <v>14455</v>
      </c>
      <c r="E6548" s="4">
        <v>0</v>
      </c>
      <c r="F6548" s="114">
        <f t="shared" si="550"/>
        <v>212</v>
      </c>
      <c r="G6548" s="73"/>
    </row>
    <row r="6549" spans="1:9" ht="15.75" thickBot="1" x14ac:dyDescent="0.3">
      <c r="A6549" s="50" t="s">
        <v>44</v>
      </c>
      <c r="B6549" s="129">
        <v>44165</v>
      </c>
      <c r="C6549" s="4">
        <v>154</v>
      </c>
      <c r="D6549" s="26">
        <f t="shared" si="551"/>
        <v>15926</v>
      </c>
      <c r="E6549" s="4">
        <v>2</v>
      </c>
      <c r="F6549" s="114">
        <f t="shared" si="550"/>
        <v>275</v>
      </c>
      <c r="G6549" s="73"/>
    </row>
    <row r="6550" spans="1:9" ht="15.75" thickBot="1" x14ac:dyDescent="0.3">
      <c r="A6550" s="50" t="s">
        <v>29</v>
      </c>
      <c r="B6550" s="129">
        <v>44165</v>
      </c>
      <c r="C6550" s="4">
        <v>1115</v>
      </c>
      <c r="D6550" s="26">
        <f t="shared" si="551"/>
        <v>147620</v>
      </c>
      <c r="E6550" s="4">
        <v>44</v>
      </c>
      <c r="F6550" s="114">
        <f t="shared" si="550"/>
        <v>2279</v>
      </c>
      <c r="G6550" s="73"/>
    </row>
    <row r="6551" spans="1:9" ht="15.75" thickBot="1" x14ac:dyDescent="0.3">
      <c r="A6551" s="50" t="s">
        <v>45</v>
      </c>
      <c r="B6551" s="129">
        <v>44165</v>
      </c>
      <c r="C6551" s="4">
        <v>53</v>
      </c>
      <c r="D6551" s="26">
        <f t="shared" si="551"/>
        <v>15643</v>
      </c>
      <c r="E6551" s="4">
        <v>1</v>
      </c>
      <c r="F6551" s="114">
        <f t="shared" si="550"/>
        <v>189</v>
      </c>
      <c r="G6551" s="73"/>
    </row>
    <row r="6552" spans="1:9" ht="15.75" thickBot="1" x14ac:dyDescent="0.3">
      <c r="A6552" s="50" t="s">
        <v>46</v>
      </c>
      <c r="B6552" s="129">
        <v>44165</v>
      </c>
      <c r="C6552" s="4">
        <v>91</v>
      </c>
      <c r="D6552" s="26">
        <f t="shared" si="551"/>
        <v>16181</v>
      </c>
      <c r="E6552" s="4">
        <v>3</v>
      </c>
      <c r="F6552" s="114">
        <f t="shared" si="550"/>
        <v>233</v>
      </c>
      <c r="G6552" s="73"/>
    </row>
    <row r="6553" spans="1:9" ht="15.75" thickBot="1" x14ac:dyDescent="0.3">
      <c r="A6553" s="50" t="s">
        <v>47</v>
      </c>
      <c r="B6553" s="129">
        <v>44165</v>
      </c>
      <c r="C6553" s="4">
        <v>303</v>
      </c>
      <c r="D6553" s="117">
        <f>C6553+D6529</f>
        <v>65933</v>
      </c>
      <c r="E6553" s="4">
        <v>7</v>
      </c>
      <c r="F6553" s="115">
        <f t="shared" si="550"/>
        <v>1184</v>
      </c>
    </row>
    <row r="6554" spans="1:9" ht="15.75" thickBot="1" x14ac:dyDescent="0.3">
      <c r="A6554" s="50" t="s">
        <v>22</v>
      </c>
      <c r="B6554" s="129">
        <v>44166</v>
      </c>
      <c r="C6554" s="4">
        <v>2128</v>
      </c>
      <c r="D6554" s="116">
        <f t="shared" ref="D6554:D6617" si="552">C6554+D6530</f>
        <v>620854</v>
      </c>
      <c r="E6554" s="4">
        <v>67</v>
      </c>
      <c r="F6554" s="113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9">
        <v>44166</v>
      </c>
      <c r="C6555" s="4">
        <v>398</v>
      </c>
      <c r="D6555" s="26">
        <f t="shared" si="552"/>
        <v>159203</v>
      </c>
      <c r="E6555" s="4">
        <v>14</v>
      </c>
      <c r="F6555" s="114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9">
        <v>44166</v>
      </c>
      <c r="C6556" s="4">
        <v>16</v>
      </c>
      <c r="D6556" s="26">
        <f t="shared" si="552"/>
        <v>1883</v>
      </c>
      <c r="E6556" s="4">
        <v>0</v>
      </c>
      <c r="F6556" s="114">
        <f t="shared" si="550"/>
        <v>15</v>
      </c>
      <c r="G6556" s="73"/>
    </row>
    <row r="6557" spans="1:9" ht="15.75" thickBot="1" x14ac:dyDescent="0.3">
      <c r="A6557" s="50" t="s">
        <v>21</v>
      </c>
      <c r="B6557" s="129">
        <v>44166</v>
      </c>
      <c r="C6557" s="4">
        <v>238</v>
      </c>
      <c r="D6557" s="26">
        <f t="shared" si="552"/>
        <v>19595</v>
      </c>
      <c r="E6557" s="4">
        <v>4</v>
      </c>
      <c r="F6557" s="114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9">
        <v>44166</v>
      </c>
      <c r="C6558" s="4">
        <v>438</v>
      </c>
      <c r="D6558" s="26">
        <f t="shared" si="552"/>
        <v>23289</v>
      </c>
      <c r="E6558" s="4">
        <v>4</v>
      </c>
      <c r="F6558" s="114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9">
        <v>44166</v>
      </c>
      <c r="C6559" s="4">
        <v>715</v>
      </c>
      <c r="D6559" s="26">
        <f t="shared" si="552"/>
        <v>114922</v>
      </c>
      <c r="E6559" s="4">
        <v>36</v>
      </c>
      <c r="F6559" s="114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9">
        <v>44166</v>
      </c>
      <c r="C6560" s="4">
        <v>193</v>
      </c>
      <c r="D6560" s="26">
        <f t="shared" si="552"/>
        <v>7291</v>
      </c>
      <c r="E6560" s="4">
        <v>2</v>
      </c>
      <c r="F6560" s="114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9">
        <v>44166</v>
      </c>
      <c r="C6561" s="4">
        <v>139</v>
      </c>
      <c r="D6561" s="26">
        <f t="shared" si="552"/>
        <v>23504</v>
      </c>
      <c r="E6561" s="4">
        <v>2</v>
      </c>
      <c r="F6561" s="114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9">
        <v>44166</v>
      </c>
      <c r="C6562" s="4">
        <v>1</v>
      </c>
      <c r="D6562" s="26">
        <f t="shared" si="552"/>
        <v>183</v>
      </c>
      <c r="E6562" s="4">
        <v>0</v>
      </c>
      <c r="F6562" s="114">
        <f t="shared" si="550"/>
        <v>3</v>
      </c>
      <c r="G6562" s="73"/>
    </row>
    <row r="6563" spans="1:9" ht="15.75" thickBot="1" x14ac:dyDescent="0.3">
      <c r="A6563" s="50" t="s">
        <v>39</v>
      </c>
      <c r="B6563" s="129">
        <v>44166</v>
      </c>
      <c r="C6563" s="4">
        <v>16</v>
      </c>
      <c r="D6563" s="26">
        <f t="shared" si="552"/>
        <v>18397</v>
      </c>
      <c r="E6563" s="4">
        <v>2</v>
      </c>
      <c r="F6563" s="114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9">
        <v>44166</v>
      </c>
      <c r="C6564" s="4">
        <v>103</v>
      </c>
      <c r="D6564" s="26">
        <f t="shared" si="552"/>
        <v>5873</v>
      </c>
      <c r="E6564" s="4">
        <v>2</v>
      </c>
      <c r="F6564" s="114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9">
        <v>44166</v>
      </c>
      <c r="C6565" s="4">
        <v>13</v>
      </c>
      <c r="D6565" s="26">
        <f t="shared" si="552"/>
        <v>8735</v>
      </c>
      <c r="E6565" s="4">
        <v>0</v>
      </c>
      <c r="F6565" s="114">
        <f t="shared" si="550"/>
        <v>316</v>
      </c>
      <c r="G6565" s="73"/>
    </row>
    <row r="6566" spans="1:9" ht="15.75" thickBot="1" x14ac:dyDescent="0.3">
      <c r="A6566" s="50" t="s">
        <v>24</v>
      </c>
      <c r="B6566" s="129">
        <v>44166</v>
      </c>
      <c r="C6566" s="4">
        <v>263</v>
      </c>
      <c r="D6566" s="26">
        <f t="shared" si="552"/>
        <v>56809</v>
      </c>
      <c r="E6566" s="4">
        <v>2</v>
      </c>
      <c r="F6566" s="114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9">
        <v>44166</v>
      </c>
      <c r="C6567" s="4">
        <v>19</v>
      </c>
      <c r="D6567" s="26">
        <f t="shared" si="552"/>
        <v>519</v>
      </c>
      <c r="E6567" s="4">
        <v>0</v>
      </c>
      <c r="F6567" s="114">
        <f t="shared" si="550"/>
        <v>9</v>
      </c>
      <c r="G6567" s="73"/>
    </row>
    <row r="6568" spans="1:9" ht="15.75" thickBot="1" x14ac:dyDescent="0.3">
      <c r="A6568" s="50" t="s">
        <v>26</v>
      </c>
      <c r="B6568" s="129">
        <v>44166</v>
      </c>
      <c r="C6568" s="4">
        <v>344</v>
      </c>
      <c r="D6568" s="26">
        <f t="shared" si="552"/>
        <v>32412</v>
      </c>
      <c r="E6568" s="4">
        <v>0</v>
      </c>
      <c r="F6568" s="114">
        <f t="shared" si="550"/>
        <v>621</v>
      </c>
      <c r="G6568" s="73"/>
    </row>
    <row r="6569" spans="1:9" ht="15.75" thickBot="1" x14ac:dyDescent="0.3">
      <c r="A6569" s="50" t="s">
        <v>25</v>
      </c>
      <c r="B6569" s="129">
        <v>44166</v>
      </c>
      <c r="C6569" s="4">
        <v>244</v>
      </c>
      <c r="D6569" s="26">
        <f t="shared" si="552"/>
        <v>31949</v>
      </c>
      <c r="E6569" s="4">
        <v>11</v>
      </c>
      <c r="F6569" s="114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9">
        <v>44166</v>
      </c>
      <c r="C6570" s="4">
        <v>43</v>
      </c>
      <c r="D6570" s="26">
        <f t="shared" si="552"/>
        <v>21202</v>
      </c>
      <c r="E6570" s="4">
        <v>3</v>
      </c>
      <c r="F6570" s="114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9">
        <v>44166</v>
      </c>
      <c r="C6571" s="4">
        <v>351</v>
      </c>
      <c r="D6571" s="26">
        <f t="shared" si="552"/>
        <v>7817</v>
      </c>
      <c r="E6571" s="4">
        <v>2</v>
      </c>
      <c r="F6571" s="114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9">
        <v>44166</v>
      </c>
      <c r="C6572" s="4">
        <v>253</v>
      </c>
      <c r="D6572" s="26">
        <f t="shared" si="552"/>
        <v>14708</v>
      </c>
      <c r="E6572" s="4">
        <v>3</v>
      </c>
      <c r="F6572" s="114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9">
        <v>44166</v>
      </c>
      <c r="C6573" s="4">
        <v>315</v>
      </c>
      <c r="D6573" s="26">
        <f t="shared" si="552"/>
        <v>16241</v>
      </c>
      <c r="E6573" s="4">
        <v>6</v>
      </c>
      <c r="F6573" s="114">
        <f t="shared" si="553"/>
        <v>281</v>
      </c>
      <c r="G6573" s="73"/>
      <c r="H6573" s="73"/>
      <c r="I6573" s="73"/>
    </row>
    <row r="6574" spans="1:9" ht="15.75" thickBot="1" x14ac:dyDescent="0.3">
      <c r="A6574" s="50" t="s">
        <v>29</v>
      </c>
      <c r="B6574" s="129">
        <v>44166</v>
      </c>
      <c r="C6574" s="4">
        <v>1355</v>
      </c>
      <c r="D6574" s="26">
        <f t="shared" si="552"/>
        <v>148975</v>
      </c>
      <c r="E6574" s="4">
        <v>9</v>
      </c>
      <c r="F6574" s="114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9">
        <v>44166</v>
      </c>
      <c r="C6575" s="4">
        <v>71</v>
      </c>
      <c r="D6575" s="26">
        <f t="shared" si="552"/>
        <v>15714</v>
      </c>
      <c r="E6575" s="4">
        <v>1</v>
      </c>
      <c r="F6575" s="114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9">
        <v>44166</v>
      </c>
      <c r="C6576" s="4">
        <v>79</v>
      </c>
      <c r="D6576" s="26">
        <f t="shared" si="552"/>
        <v>16260</v>
      </c>
      <c r="E6576" s="4">
        <v>2</v>
      </c>
      <c r="F6576" s="114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9">
        <v>44166</v>
      </c>
      <c r="C6577" s="4">
        <v>302</v>
      </c>
      <c r="D6577" s="117">
        <f>C6577+D6553</f>
        <v>66235</v>
      </c>
      <c r="E6577" s="4">
        <v>26</v>
      </c>
      <c r="F6577" s="115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9">
        <v>44167</v>
      </c>
      <c r="C6578" s="4">
        <v>1924</v>
      </c>
      <c r="D6578" s="116">
        <f t="shared" si="552"/>
        <v>622778</v>
      </c>
      <c r="E6578" s="4">
        <v>82</v>
      </c>
      <c r="F6578" s="113">
        <f t="shared" si="553"/>
        <v>20870</v>
      </c>
    </row>
    <row r="6579" spans="1:9" ht="15.75" thickBot="1" x14ac:dyDescent="0.3">
      <c r="A6579" s="50" t="s">
        <v>20</v>
      </c>
      <c r="B6579" s="129">
        <v>44167</v>
      </c>
      <c r="C6579" s="4">
        <v>306</v>
      </c>
      <c r="D6579" s="26">
        <f t="shared" si="552"/>
        <v>159509</v>
      </c>
      <c r="E6579" s="4">
        <v>12</v>
      </c>
      <c r="F6579" s="114">
        <f t="shared" si="553"/>
        <v>5239</v>
      </c>
    </row>
    <row r="6580" spans="1:9" ht="15.75" thickBot="1" x14ac:dyDescent="0.3">
      <c r="A6580" s="50" t="s">
        <v>35</v>
      </c>
      <c r="B6580" s="129">
        <v>44167</v>
      </c>
      <c r="C6580" s="4">
        <v>8</v>
      </c>
      <c r="D6580" s="26">
        <f t="shared" si="552"/>
        <v>1891</v>
      </c>
      <c r="E6580" s="4">
        <v>1</v>
      </c>
      <c r="F6580" s="114">
        <f t="shared" si="553"/>
        <v>16</v>
      </c>
    </row>
    <row r="6581" spans="1:9" ht="15.75" thickBot="1" x14ac:dyDescent="0.3">
      <c r="A6581" s="50" t="s">
        <v>21</v>
      </c>
      <c r="B6581" s="129">
        <v>44167</v>
      </c>
      <c r="C6581" s="4">
        <v>198</v>
      </c>
      <c r="D6581" s="26">
        <f t="shared" si="552"/>
        <v>19793</v>
      </c>
      <c r="E6581" s="4">
        <v>6</v>
      </c>
      <c r="F6581" s="114">
        <f t="shared" si="553"/>
        <v>572</v>
      </c>
    </row>
    <row r="6582" spans="1:9" ht="15.75" thickBot="1" x14ac:dyDescent="0.3">
      <c r="A6582" s="50" t="s">
        <v>36</v>
      </c>
      <c r="B6582" s="129">
        <v>44167</v>
      </c>
      <c r="C6582" s="4">
        <v>256</v>
      </c>
      <c r="D6582" s="26">
        <f t="shared" si="552"/>
        <v>23545</v>
      </c>
      <c r="E6582" s="4">
        <v>8</v>
      </c>
      <c r="F6582" s="114">
        <f t="shared" si="553"/>
        <v>389</v>
      </c>
    </row>
    <row r="6583" spans="1:9" ht="15.75" thickBot="1" x14ac:dyDescent="0.3">
      <c r="A6583" s="50" t="s">
        <v>27</v>
      </c>
      <c r="B6583" s="129">
        <v>44167</v>
      </c>
      <c r="C6583" s="4">
        <v>790</v>
      </c>
      <c r="D6583" s="26">
        <f t="shared" si="552"/>
        <v>115712</v>
      </c>
      <c r="E6583" s="4">
        <v>22</v>
      </c>
      <c r="F6583" s="114">
        <f t="shared" si="553"/>
        <v>2030</v>
      </c>
    </row>
    <row r="6584" spans="1:9" ht="15.75" thickBot="1" x14ac:dyDescent="0.3">
      <c r="A6584" s="50" t="s">
        <v>37</v>
      </c>
      <c r="B6584" s="129">
        <v>44167</v>
      </c>
      <c r="C6584" s="4">
        <v>211</v>
      </c>
      <c r="D6584" s="26">
        <f t="shared" si="552"/>
        <v>7502</v>
      </c>
      <c r="F6584" s="114">
        <f t="shared" si="553"/>
        <v>88</v>
      </c>
    </row>
    <row r="6585" spans="1:9" ht="15.75" thickBot="1" x14ac:dyDescent="0.3">
      <c r="A6585" s="50" t="s">
        <v>38</v>
      </c>
      <c r="B6585" s="129">
        <v>44167</v>
      </c>
      <c r="C6585" s="4">
        <v>296</v>
      </c>
      <c r="D6585" s="26">
        <f t="shared" si="552"/>
        <v>23800</v>
      </c>
      <c r="E6585" s="4">
        <v>4</v>
      </c>
      <c r="F6585" s="114">
        <f t="shared" si="553"/>
        <v>475</v>
      </c>
    </row>
    <row r="6586" spans="1:9" ht="15.75" thickBot="1" x14ac:dyDescent="0.3">
      <c r="A6586" s="50" t="s">
        <v>48</v>
      </c>
      <c r="B6586" s="129">
        <v>44167</v>
      </c>
      <c r="C6586" s="4">
        <v>4</v>
      </c>
      <c r="D6586" s="26">
        <f t="shared" si="552"/>
        <v>187</v>
      </c>
      <c r="F6586" s="114">
        <f t="shared" si="553"/>
        <v>3</v>
      </c>
    </row>
    <row r="6587" spans="1:9" ht="15.75" thickBot="1" x14ac:dyDescent="0.3">
      <c r="A6587" s="50" t="s">
        <v>39</v>
      </c>
      <c r="B6587" s="129">
        <v>44167</v>
      </c>
      <c r="C6587" s="4">
        <v>6</v>
      </c>
      <c r="D6587" s="26">
        <f t="shared" si="552"/>
        <v>18403</v>
      </c>
      <c r="F6587" s="114">
        <f t="shared" si="553"/>
        <v>850</v>
      </c>
    </row>
    <row r="6588" spans="1:9" ht="15.75" thickBot="1" x14ac:dyDescent="0.3">
      <c r="A6588" s="50" t="s">
        <v>40</v>
      </c>
      <c r="B6588" s="129">
        <v>44167</v>
      </c>
      <c r="C6588" s="4">
        <v>104</v>
      </c>
      <c r="D6588" s="26">
        <f t="shared" si="552"/>
        <v>5977</v>
      </c>
      <c r="F6588" s="114">
        <f t="shared" si="553"/>
        <v>85</v>
      </c>
    </row>
    <row r="6589" spans="1:9" ht="15.75" thickBot="1" x14ac:dyDescent="0.3">
      <c r="A6589" s="50" t="s">
        <v>28</v>
      </c>
      <c r="B6589" s="129">
        <v>44167</v>
      </c>
      <c r="C6589" s="4">
        <v>33</v>
      </c>
      <c r="D6589" s="26">
        <f t="shared" si="552"/>
        <v>8768</v>
      </c>
      <c r="E6589" s="4">
        <v>1</v>
      </c>
      <c r="F6589" s="114">
        <f t="shared" si="553"/>
        <v>317</v>
      </c>
    </row>
    <row r="6590" spans="1:9" ht="15.75" thickBot="1" x14ac:dyDescent="0.3">
      <c r="A6590" s="50" t="s">
        <v>24</v>
      </c>
      <c r="B6590" s="129">
        <v>44167</v>
      </c>
      <c r="C6590" s="4">
        <v>214</v>
      </c>
      <c r="D6590" s="26">
        <f t="shared" si="552"/>
        <v>57023</v>
      </c>
      <c r="E6590" s="4">
        <v>2</v>
      </c>
      <c r="F6590" s="114">
        <f t="shared" si="553"/>
        <v>1112</v>
      </c>
    </row>
    <row r="6591" spans="1:9" ht="15.75" thickBot="1" x14ac:dyDescent="0.3">
      <c r="A6591" s="50" t="s">
        <v>30</v>
      </c>
      <c r="B6591" s="129">
        <v>44167</v>
      </c>
      <c r="C6591" s="4">
        <v>14</v>
      </c>
      <c r="D6591" s="26">
        <f t="shared" si="552"/>
        <v>533</v>
      </c>
      <c r="F6591" s="114">
        <f t="shared" si="553"/>
        <v>9</v>
      </c>
    </row>
    <row r="6592" spans="1:9" ht="15.75" thickBot="1" x14ac:dyDescent="0.3">
      <c r="A6592" s="50" t="s">
        <v>26</v>
      </c>
      <c r="B6592" s="129">
        <v>44167</v>
      </c>
      <c r="C6592" s="4">
        <v>389</v>
      </c>
      <c r="D6592" s="26">
        <f t="shared" si="552"/>
        <v>32801</v>
      </c>
      <c r="E6592" s="4">
        <v>23</v>
      </c>
      <c r="F6592" s="114">
        <f t="shared" si="553"/>
        <v>644</v>
      </c>
    </row>
    <row r="6593" spans="1:8" ht="15.75" thickBot="1" x14ac:dyDescent="0.3">
      <c r="A6593" s="50" t="s">
        <v>25</v>
      </c>
      <c r="B6593" s="129">
        <v>44167</v>
      </c>
      <c r="C6593" s="4">
        <v>258</v>
      </c>
      <c r="D6593" s="26">
        <f t="shared" si="552"/>
        <v>32207</v>
      </c>
      <c r="E6593" s="4">
        <v>3</v>
      </c>
      <c r="F6593" s="114">
        <f t="shared" si="553"/>
        <v>794</v>
      </c>
    </row>
    <row r="6594" spans="1:8" ht="15.75" thickBot="1" x14ac:dyDescent="0.3">
      <c r="A6594" s="50" t="s">
        <v>41</v>
      </c>
      <c r="B6594" s="129">
        <v>44167</v>
      </c>
      <c r="C6594" s="4">
        <v>49</v>
      </c>
      <c r="D6594" s="26">
        <f t="shared" si="552"/>
        <v>21251</v>
      </c>
      <c r="E6594" s="4">
        <v>1</v>
      </c>
      <c r="F6594" s="114">
        <f t="shared" si="553"/>
        <v>999</v>
      </c>
    </row>
    <row r="6595" spans="1:8" ht="15.75" thickBot="1" x14ac:dyDescent="0.3">
      <c r="A6595" s="50" t="s">
        <v>42</v>
      </c>
      <c r="B6595" s="129">
        <v>44167</v>
      </c>
      <c r="C6595" s="4">
        <v>250</v>
      </c>
      <c r="D6595" s="26">
        <f t="shared" si="552"/>
        <v>8067</v>
      </c>
      <c r="F6595" s="114">
        <f t="shared" si="553"/>
        <v>173</v>
      </c>
    </row>
    <row r="6596" spans="1:8" ht="15.75" thickBot="1" x14ac:dyDescent="0.3">
      <c r="A6596" s="50" t="s">
        <v>43</v>
      </c>
      <c r="B6596" s="129">
        <v>44167</v>
      </c>
      <c r="C6596" s="4">
        <v>101</v>
      </c>
      <c r="D6596" s="26">
        <f t="shared" si="552"/>
        <v>14809</v>
      </c>
      <c r="E6596" s="4">
        <v>5</v>
      </c>
      <c r="F6596" s="114">
        <f t="shared" si="553"/>
        <v>220</v>
      </c>
    </row>
    <row r="6597" spans="1:8" ht="15.75" thickBot="1" x14ac:dyDescent="0.3">
      <c r="A6597" s="50" t="s">
        <v>44</v>
      </c>
      <c r="B6597" s="129">
        <v>44167</v>
      </c>
      <c r="C6597" s="4">
        <v>237</v>
      </c>
      <c r="D6597" s="26">
        <f t="shared" si="552"/>
        <v>16478</v>
      </c>
      <c r="E6597" s="4">
        <v>4</v>
      </c>
      <c r="F6597" s="114">
        <f t="shared" si="553"/>
        <v>285</v>
      </c>
    </row>
    <row r="6598" spans="1:8" ht="15.75" thickBot="1" x14ac:dyDescent="0.3">
      <c r="A6598" s="50" t="s">
        <v>29</v>
      </c>
      <c r="B6598" s="129">
        <v>44167</v>
      </c>
      <c r="C6598" s="4">
        <v>1377</v>
      </c>
      <c r="D6598" s="26">
        <f t="shared" si="552"/>
        <v>150352</v>
      </c>
      <c r="E6598" s="4">
        <v>41</v>
      </c>
      <c r="F6598" s="114">
        <f t="shared" si="553"/>
        <v>2329</v>
      </c>
    </row>
    <row r="6599" spans="1:8" ht="15.75" thickBot="1" x14ac:dyDescent="0.3">
      <c r="A6599" s="50" t="s">
        <v>45</v>
      </c>
      <c r="B6599" s="129">
        <v>44167</v>
      </c>
      <c r="C6599" s="4">
        <v>129</v>
      </c>
      <c r="D6599" s="26">
        <f t="shared" si="552"/>
        <v>15843</v>
      </c>
      <c r="E6599" s="4">
        <v>1</v>
      </c>
      <c r="F6599" s="114">
        <f t="shared" si="553"/>
        <v>191</v>
      </c>
    </row>
    <row r="6600" spans="1:8" ht="15.75" thickBot="1" x14ac:dyDescent="0.3">
      <c r="A6600" s="50" t="s">
        <v>46</v>
      </c>
      <c r="B6600" s="129">
        <v>44167</v>
      </c>
      <c r="C6600" s="4">
        <v>128</v>
      </c>
      <c r="D6600" s="26">
        <f t="shared" si="552"/>
        <v>16388</v>
      </c>
      <c r="F6600" s="114">
        <f t="shared" si="553"/>
        <v>235</v>
      </c>
    </row>
    <row r="6601" spans="1:8" ht="15.75" thickBot="1" x14ac:dyDescent="0.3">
      <c r="A6601" s="71" t="s">
        <v>47</v>
      </c>
      <c r="B6601" s="122">
        <v>44167</v>
      </c>
      <c r="C6601" s="38">
        <v>251</v>
      </c>
      <c r="D6601" s="70">
        <f>C6601+D6577</f>
        <v>66486</v>
      </c>
      <c r="E6601" s="38">
        <v>12</v>
      </c>
      <c r="F6601" s="123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6">
        <f t="shared" si="552"/>
        <v>624594</v>
      </c>
      <c r="E6602" s="41">
        <v>39</v>
      </c>
      <c r="F6602" s="113">
        <f t="shared" si="553"/>
        <v>20909</v>
      </c>
    </row>
    <row r="6603" spans="1:8" x14ac:dyDescent="0.25">
      <c r="A6603" s="124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4">
        <f t="shared" si="553"/>
        <v>5244</v>
      </c>
      <c r="H6603" s="73"/>
    </row>
    <row r="6604" spans="1:8" x14ac:dyDescent="0.25">
      <c r="A6604" s="124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4">
        <f t="shared" si="553"/>
        <v>17</v>
      </c>
      <c r="H6604" s="73"/>
    </row>
    <row r="6605" spans="1:8" x14ac:dyDescent="0.25">
      <c r="A6605" s="124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4">
        <f t="shared" si="553"/>
        <v>576</v>
      </c>
      <c r="H6605" s="73"/>
    </row>
    <row r="6606" spans="1:8" x14ac:dyDescent="0.25">
      <c r="A6606" s="124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4">
        <f t="shared" si="553"/>
        <v>398</v>
      </c>
      <c r="H6606" s="73"/>
    </row>
    <row r="6607" spans="1:8" x14ac:dyDescent="0.25">
      <c r="A6607" s="124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4">
        <f t="shared" si="553"/>
        <v>2038</v>
      </c>
      <c r="H6607" s="73"/>
    </row>
    <row r="6608" spans="1:8" x14ac:dyDescent="0.25">
      <c r="A6608" s="124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4">
        <f t="shared" si="553"/>
        <v>88</v>
      </c>
      <c r="H6608" s="73"/>
    </row>
    <row r="6609" spans="1:8" x14ac:dyDescent="0.25">
      <c r="A6609" s="124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4">
        <f t="shared" si="553"/>
        <v>478</v>
      </c>
      <c r="H6609" s="73"/>
    </row>
    <row r="6610" spans="1:8" x14ac:dyDescent="0.25">
      <c r="A6610" s="124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4">
        <f t="shared" si="553"/>
        <v>3</v>
      </c>
      <c r="H6610" s="73"/>
    </row>
    <row r="6611" spans="1:8" x14ac:dyDescent="0.25">
      <c r="A6611" s="124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4">
        <f t="shared" si="553"/>
        <v>850</v>
      </c>
      <c r="H6611" s="73"/>
    </row>
    <row r="6612" spans="1:8" x14ac:dyDescent="0.25">
      <c r="A6612" s="124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4">
        <f t="shared" si="553"/>
        <v>87</v>
      </c>
      <c r="H6612" s="73"/>
    </row>
    <row r="6613" spans="1:8" x14ac:dyDescent="0.25">
      <c r="A6613" s="124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4">
        <f t="shared" si="553"/>
        <v>320</v>
      </c>
      <c r="H6613" s="73"/>
    </row>
    <row r="6614" spans="1:8" x14ac:dyDescent="0.25">
      <c r="A6614" s="124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4">
        <f t="shared" si="553"/>
        <v>1120</v>
      </c>
      <c r="H6614" s="73"/>
    </row>
    <row r="6615" spans="1:8" x14ac:dyDescent="0.25">
      <c r="A6615" s="124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4">
        <f t="shared" si="553"/>
        <v>9</v>
      </c>
      <c r="H6615" s="73"/>
    </row>
    <row r="6616" spans="1:8" x14ac:dyDescent="0.25">
      <c r="A6616" s="124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4">
        <f t="shared" si="553"/>
        <v>644</v>
      </c>
      <c r="H6616" s="73"/>
    </row>
    <row r="6617" spans="1:8" x14ac:dyDescent="0.25">
      <c r="A6617" s="124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4">
        <f t="shared" si="553"/>
        <v>796</v>
      </c>
      <c r="H6617" s="73"/>
    </row>
    <row r="6618" spans="1:8" x14ac:dyDescent="0.25">
      <c r="A6618" s="124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4">
        <f t="shared" si="553"/>
        <v>1001</v>
      </c>
      <c r="H6618" s="73"/>
    </row>
    <row r="6619" spans="1:8" x14ac:dyDescent="0.25">
      <c r="A6619" s="124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4">
        <f t="shared" si="553"/>
        <v>173</v>
      </c>
      <c r="H6619" s="73"/>
    </row>
    <row r="6620" spans="1:8" x14ac:dyDescent="0.25">
      <c r="A6620" s="124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4">
        <f t="shared" si="553"/>
        <v>228</v>
      </c>
      <c r="H6620" s="73"/>
    </row>
    <row r="6621" spans="1:8" x14ac:dyDescent="0.25">
      <c r="A6621" s="124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4">
        <f t="shared" si="553"/>
        <v>291</v>
      </c>
      <c r="H6621" s="73"/>
    </row>
    <row r="6622" spans="1:8" x14ac:dyDescent="0.25">
      <c r="A6622" s="124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4">
        <f t="shared" si="553"/>
        <v>2367</v>
      </c>
      <c r="H6622" s="73"/>
    </row>
    <row r="6623" spans="1:8" x14ac:dyDescent="0.25">
      <c r="A6623" s="124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4">
        <f t="shared" si="553"/>
        <v>195</v>
      </c>
      <c r="H6623" s="73"/>
    </row>
    <row r="6624" spans="1:8" x14ac:dyDescent="0.25">
      <c r="A6624" s="124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4">
        <f t="shared" si="553"/>
        <v>236</v>
      </c>
      <c r="H6624" s="73"/>
    </row>
    <row r="6625" spans="1:8" ht="15.75" thickBot="1" x14ac:dyDescent="0.3">
      <c r="A6625" s="125" t="s">
        <v>47</v>
      </c>
      <c r="B6625" s="44">
        <v>44168</v>
      </c>
      <c r="C6625" s="45">
        <v>391</v>
      </c>
      <c r="D6625" s="117">
        <f t="shared" ref="D6625:D6656" si="555">C6625+D6601</f>
        <v>66877</v>
      </c>
      <c r="E6625" s="45">
        <v>6</v>
      </c>
      <c r="F6625" s="115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6">
        <f t="shared" si="555"/>
        <v>626384</v>
      </c>
      <c r="E6626" s="39">
        <v>84</v>
      </c>
      <c r="F6626" s="113">
        <f t="shared" ref="F6626:F6657" si="556">E6626+F6602</f>
        <v>20993</v>
      </c>
    </row>
    <row r="6627" spans="1:8" ht="15.75" thickBot="1" x14ac:dyDescent="0.3">
      <c r="A6627" s="124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4">
        <f t="shared" si="556"/>
        <v>5250</v>
      </c>
    </row>
    <row r="6628" spans="1:8" ht="15.75" thickBot="1" x14ac:dyDescent="0.3">
      <c r="A6628" s="124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4">
        <f t="shared" si="556"/>
        <v>17</v>
      </c>
    </row>
    <row r="6629" spans="1:8" ht="15.75" thickBot="1" x14ac:dyDescent="0.3">
      <c r="A6629" s="124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4">
        <f t="shared" si="556"/>
        <v>581</v>
      </c>
    </row>
    <row r="6630" spans="1:8" ht="15.75" thickBot="1" x14ac:dyDescent="0.3">
      <c r="A6630" s="124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4">
        <f t="shared" si="556"/>
        <v>400</v>
      </c>
    </row>
    <row r="6631" spans="1:8" ht="15.75" thickBot="1" x14ac:dyDescent="0.3">
      <c r="A6631" s="124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4">
        <f t="shared" si="556"/>
        <v>2048</v>
      </c>
    </row>
    <row r="6632" spans="1:8" ht="15.75" thickBot="1" x14ac:dyDescent="0.3">
      <c r="A6632" s="124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4">
        <f t="shared" si="556"/>
        <v>88</v>
      </c>
    </row>
    <row r="6633" spans="1:8" ht="15.75" thickBot="1" x14ac:dyDescent="0.3">
      <c r="A6633" s="124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4">
        <f t="shared" si="556"/>
        <v>485</v>
      </c>
    </row>
    <row r="6634" spans="1:8" ht="15.75" thickBot="1" x14ac:dyDescent="0.3">
      <c r="A6634" s="124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4">
        <f t="shared" si="556"/>
        <v>3</v>
      </c>
    </row>
    <row r="6635" spans="1:8" ht="15.75" thickBot="1" x14ac:dyDescent="0.3">
      <c r="A6635" s="124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4">
        <f t="shared" si="556"/>
        <v>850</v>
      </c>
    </row>
    <row r="6636" spans="1:8" ht="15.75" thickBot="1" x14ac:dyDescent="0.3">
      <c r="A6636" s="124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4">
        <f t="shared" si="556"/>
        <v>88</v>
      </c>
    </row>
    <row r="6637" spans="1:8" ht="15.75" thickBot="1" x14ac:dyDescent="0.3">
      <c r="A6637" s="124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4">
        <f t="shared" si="556"/>
        <v>320</v>
      </c>
    </row>
    <row r="6638" spans="1:8" ht="15.75" thickBot="1" x14ac:dyDescent="0.3">
      <c r="A6638" s="124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4">
        <f t="shared" si="556"/>
        <v>1139</v>
      </c>
    </row>
    <row r="6639" spans="1:8" ht="15.75" thickBot="1" x14ac:dyDescent="0.3">
      <c r="A6639" s="124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4">
        <f t="shared" si="556"/>
        <v>9</v>
      </c>
    </row>
    <row r="6640" spans="1:8" ht="15.75" thickBot="1" x14ac:dyDescent="0.3">
      <c r="A6640" s="124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4">
        <f t="shared" si="556"/>
        <v>650</v>
      </c>
    </row>
    <row r="6641" spans="1:6" ht="15.75" thickBot="1" x14ac:dyDescent="0.3">
      <c r="A6641" s="124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4">
        <f t="shared" si="556"/>
        <v>796</v>
      </c>
    </row>
    <row r="6642" spans="1:6" ht="15.75" thickBot="1" x14ac:dyDescent="0.3">
      <c r="A6642" s="124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4">
        <f t="shared" si="556"/>
        <v>1005</v>
      </c>
    </row>
    <row r="6643" spans="1:6" ht="15.75" thickBot="1" x14ac:dyDescent="0.3">
      <c r="A6643" s="124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4">
        <f t="shared" si="556"/>
        <v>173</v>
      </c>
    </row>
    <row r="6644" spans="1:6" ht="15.75" thickBot="1" x14ac:dyDescent="0.3">
      <c r="A6644" s="124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4">
        <f t="shared" si="556"/>
        <v>235</v>
      </c>
    </row>
    <row r="6645" spans="1:6" ht="15.75" thickBot="1" x14ac:dyDescent="0.3">
      <c r="A6645" s="124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4">
        <f t="shared" si="556"/>
        <v>298</v>
      </c>
    </row>
    <row r="6646" spans="1:6" ht="15.75" thickBot="1" x14ac:dyDescent="0.3">
      <c r="A6646" s="124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4">
        <f t="shared" si="556"/>
        <v>2381</v>
      </c>
    </row>
    <row r="6647" spans="1:6" ht="15.75" thickBot="1" x14ac:dyDescent="0.3">
      <c r="A6647" s="124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4">
        <f t="shared" si="556"/>
        <v>198</v>
      </c>
    </row>
    <row r="6648" spans="1:6" ht="15.75" thickBot="1" x14ac:dyDescent="0.3">
      <c r="A6648" s="124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4">
        <f t="shared" si="556"/>
        <v>237</v>
      </c>
    </row>
    <row r="6649" spans="1:6" ht="15.75" thickBot="1" x14ac:dyDescent="0.3">
      <c r="A6649" s="125" t="s">
        <v>47</v>
      </c>
      <c r="B6649" s="44">
        <v>44169</v>
      </c>
      <c r="C6649" s="4">
        <v>172</v>
      </c>
      <c r="D6649" s="117">
        <f t="shared" si="555"/>
        <v>67049</v>
      </c>
      <c r="E6649" s="39">
        <v>12</v>
      </c>
      <c r="F6649" s="115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6">
        <f t="shared" si="555"/>
        <v>627758</v>
      </c>
      <c r="E6650" s="4">
        <v>25</v>
      </c>
      <c r="F6650" s="113">
        <f t="shared" si="556"/>
        <v>21018</v>
      </c>
    </row>
    <row r="6651" spans="1:6" ht="15.75" thickBot="1" x14ac:dyDescent="0.3">
      <c r="A6651" s="124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4">
        <f t="shared" si="556"/>
        <v>5259</v>
      </c>
    </row>
    <row r="6652" spans="1:6" ht="15.75" thickBot="1" x14ac:dyDescent="0.3">
      <c r="A6652" s="124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4">
        <f t="shared" si="556"/>
        <v>17</v>
      </c>
    </row>
    <row r="6653" spans="1:6" ht="15.75" thickBot="1" x14ac:dyDescent="0.3">
      <c r="A6653" s="124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4">
        <f t="shared" si="556"/>
        <v>587</v>
      </c>
    </row>
    <row r="6654" spans="1:6" ht="15.75" thickBot="1" x14ac:dyDescent="0.3">
      <c r="A6654" s="124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4">
        <f t="shared" si="556"/>
        <v>400</v>
      </c>
    </row>
    <row r="6655" spans="1:6" ht="15.75" thickBot="1" x14ac:dyDescent="0.3">
      <c r="A6655" s="124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4">
        <f t="shared" si="556"/>
        <v>2073</v>
      </c>
    </row>
    <row r="6656" spans="1:6" ht="15.75" thickBot="1" x14ac:dyDescent="0.3">
      <c r="A6656" s="124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4">
        <f t="shared" si="556"/>
        <v>95</v>
      </c>
    </row>
    <row r="6657" spans="1:6" ht="15.75" thickBot="1" x14ac:dyDescent="0.3">
      <c r="A6657" s="124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4">
        <f t="shared" si="556"/>
        <v>486</v>
      </c>
    </row>
    <row r="6658" spans="1:6" ht="15.75" thickBot="1" x14ac:dyDescent="0.3">
      <c r="A6658" s="124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4">
        <f t="shared" ref="F6658:F6689" si="558">E6658+F6634</f>
        <v>3</v>
      </c>
    </row>
    <row r="6659" spans="1:6" ht="15.75" thickBot="1" x14ac:dyDescent="0.3">
      <c r="A6659" s="124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4">
        <f t="shared" si="558"/>
        <v>850</v>
      </c>
    </row>
    <row r="6660" spans="1:6" ht="15.75" thickBot="1" x14ac:dyDescent="0.3">
      <c r="A6660" s="124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4">
        <f t="shared" si="558"/>
        <v>88</v>
      </c>
    </row>
    <row r="6661" spans="1:6" ht="15.75" thickBot="1" x14ac:dyDescent="0.3">
      <c r="A6661" s="124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4">
        <f t="shared" si="558"/>
        <v>320</v>
      </c>
    </row>
    <row r="6662" spans="1:6" ht="15.75" thickBot="1" x14ac:dyDescent="0.3">
      <c r="A6662" s="124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4">
        <f t="shared" si="558"/>
        <v>1143</v>
      </c>
    </row>
    <row r="6663" spans="1:6" ht="15.75" thickBot="1" x14ac:dyDescent="0.3">
      <c r="A6663" s="124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4">
        <f t="shared" si="558"/>
        <v>9</v>
      </c>
    </row>
    <row r="6664" spans="1:6" ht="15.75" thickBot="1" x14ac:dyDescent="0.3">
      <c r="A6664" s="124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4">
        <f t="shared" si="558"/>
        <v>650</v>
      </c>
    </row>
    <row r="6665" spans="1:6" ht="15.75" thickBot="1" x14ac:dyDescent="0.3">
      <c r="A6665" s="124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4">
        <f t="shared" si="558"/>
        <v>801</v>
      </c>
    </row>
    <row r="6666" spans="1:6" ht="15.75" thickBot="1" x14ac:dyDescent="0.3">
      <c r="A6666" s="124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4">
        <f t="shared" si="558"/>
        <v>1006</v>
      </c>
    </row>
    <row r="6667" spans="1:6" ht="15.75" thickBot="1" x14ac:dyDescent="0.3">
      <c r="A6667" s="124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4">
        <f t="shared" si="558"/>
        <v>173</v>
      </c>
    </row>
    <row r="6668" spans="1:6" ht="15.75" thickBot="1" x14ac:dyDescent="0.3">
      <c r="A6668" s="124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4">
        <f t="shared" si="558"/>
        <v>236</v>
      </c>
    </row>
    <row r="6669" spans="1:6" ht="15.75" thickBot="1" x14ac:dyDescent="0.3">
      <c r="A6669" s="124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4">
        <f t="shared" si="558"/>
        <v>302</v>
      </c>
    </row>
    <row r="6670" spans="1:6" ht="15.75" thickBot="1" x14ac:dyDescent="0.3">
      <c r="A6670" s="124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4">
        <f t="shared" si="558"/>
        <v>2406</v>
      </c>
    </row>
    <row r="6671" spans="1:6" ht="15.75" thickBot="1" x14ac:dyDescent="0.3">
      <c r="A6671" s="124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4">
        <f t="shared" si="558"/>
        <v>199</v>
      </c>
    </row>
    <row r="6672" spans="1:6" ht="15.75" thickBot="1" x14ac:dyDescent="0.3">
      <c r="A6672" s="124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4">
        <f t="shared" si="558"/>
        <v>237</v>
      </c>
    </row>
    <row r="6673" spans="1:6" ht="15.75" thickBot="1" x14ac:dyDescent="0.3">
      <c r="A6673" s="125" t="s">
        <v>47</v>
      </c>
      <c r="B6673" s="44">
        <v>44170</v>
      </c>
      <c r="C6673" s="4">
        <v>134</v>
      </c>
      <c r="D6673" s="117">
        <f t="shared" si="557"/>
        <v>67183</v>
      </c>
      <c r="E6673" s="4">
        <v>7</v>
      </c>
      <c r="F6673" s="115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6">
        <f t="shared" si="557"/>
        <v>628477</v>
      </c>
      <c r="E6674" s="4">
        <v>87</v>
      </c>
      <c r="F6674" s="113">
        <f t="shared" si="558"/>
        <v>21105</v>
      </c>
    </row>
    <row r="6675" spans="1:6" ht="15.75" thickBot="1" x14ac:dyDescent="0.3">
      <c r="A6675" s="124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4">
        <f t="shared" si="558"/>
        <v>5262</v>
      </c>
    </row>
    <row r="6676" spans="1:6" ht="15.75" thickBot="1" x14ac:dyDescent="0.3">
      <c r="A6676" s="124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4">
        <f t="shared" si="558"/>
        <v>17</v>
      </c>
    </row>
    <row r="6677" spans="1:6" ht="15.75" thickBot="1" x14ac:dyDescent="0.3">
      <c r="A6677" s="124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4">
        <f t="shared" si="558"/>
        <v>590</v>
      </c>
    </row>
    <row r="6678" spans="1:6" ht="15.75" thickBot="1" x14ac:dyDescent="0.3">
      <c r="A6678" s="124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4">
        <f t="shared" si="558"/>
        <v>400</v>
      </c>
    </row>
    <row r="6679" spans="1:6" ht="15.75" thickBot="1" x14ac:dyDescent="0.3">
      <c r="A6679" s="124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4">
        <f t="shared" si="558"/>
        <v>2089</v>
      </c>
    </row>
    <row r="6680" spans="1:6" ht="15.75" thickBot="1" x14ac:dyDescent="0.3">
      <c r="A6680" s="124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4">
        <f t="shared" si="558"/>
        <v>104</v>
      </c>
    </row>
    <row r="6681" spans="1:6" ht="15.75" thickBot="1" x14ac:dyDescent="0.3">
      <c r="A6681" s="124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4">
        <f t="shared" si="558"/>
        <v>487</v>
      </c>
    </row>
    <row r="6682" spans="1:6" ht="15.75" thickBot="1" x14ac:dyDescent="0.3">
      <c r="A6682" s="124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4">
        <f t="shared" si="558"/>
        <v>3</v>
      </c>
    </row>
    <row r="6683" spans="1:6" ht="15.75" thickBot="1" x14ac:dyDescent="0.3">
      <c r="A6683" s="124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4">
        <f t="shared" si="558"/>
        <v>851</v>
      </c>
    </row>
    <row r="6684" spans="1:6" ht="15.75" thickBot="1" x14ac:dyDescent="0.3">
      <c r="A6684" s="124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4">
        <f t="shared" si="558"/>
        <v>88</v>
      </c>
    </row>
    <row r="6685" spans="1:6" ht="15.75" thickBot="1" x14ac:dyDescent="0.3">
      <c r="A6685" s="124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4">
        <f t="shared" si="558"/>
        <v>321</v>
      </c>
    </row>
    <row r="6686" spans="1:6" ht="15.75" thickBot="1" x14ac:dyDescent="0.3">
      <c r="A6686" s="124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4">
        <f t="shared" si="558"/>
        <v>1143</v>
      </c>
    </row>
    <row r="6687" spans="1:6" ht="15.75" thickBot="1" x14ac:dyDescent="0.3">
      <c r="A6687" s="124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4">
        <f t="shared" si="558"/>
        <v>9</v>
      </c>
    </row>
    <row r="6688" spans="1:6" ht="15.75" thickBot="1" x14ac:dyDescent="0.3">
      <c r="A6688" s="124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4">
        <f t="shared" si="558"/>
        <v>657</v>
      </c>
    </row>
    <row r="6689" spans="1:9" ht="15.75" thickBot="1" x14ac:dyDescent="0.3">
      <c r="A6689" s="124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4">
        <f t="shared" si="558"/>
        <v>801</v>
      </c>
    </row>
    <row r="6690" spans="1:9" ht="15.75" thickBot="1" x14ac:dyDescent="0.3">
      <c r="A6690" s="124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4">
        <f t="shared" ref="F6690:F6753" si="560">E6690+F6666</f>
        <v>1006</v>
      </c>
    </row>
    <row r="6691" spans="1:9" ht="15.75" thickBot="1" x14ac:dyDescent="0.3">
      <c r="A6691" s="124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4">
        <f t="shared" si="560"/>
        <v>173</v>
      </c>
    </row>
    <row r="6692" spans="1:9" ht="15.75" thickBot="1" x14ac:dyDescent="0.3">
      <c r="A6692" s="124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4">
        <f t="shared" si="560"/>
        <v>236</v>
      </c>
    </row>
    <row r="6693" spans="1:9" ht="15.75" thickBot="1" x14ac:dyDescent="0.3">
      <c r="A6693" s="124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4">
        <f t="shared" si="560"/>
        <v>303</v>
      </c>
    </row>
    <row r="6694" spans="1:9" ht="15.75" thickBot="1" x14ac:dyDescent="0.3">
      <c r="A6694" s="124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4">
        <f t="shared" si="560"/>
        <v>2410</v>
      </c>
    </row>
    <row r="6695" spans="1:9" ht="15.75" thickBot="1" x14ac:dyDescent="0.3">
      <c r="A6695" s="124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4">
        <f t="shared" si="560"/>
        <v>200</v>
      </c>
    </row>
    <row r="6696" spans="1:9" ht="15.75" thickBot="1" x14ac:dyDescent="0.3">
      <c r="A6696" s="124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4">
        <f t="shared" si="560"/>
        <v>238</v>
      </c>
    </row>
    <row r="6697" spans="1:9" ht="15.75" thickBot="1" x14ac:dyDescent="0.3">
      <c r="A6697" s="125" t="s">
        <v>47</v>
      </c>
      <c r="B6697" s="44">
        <v>44171</v>
      </c>
      <c r="C6697" s="4">
        <v>81</v>
      </c>
      <c r="D6697" s="117">
        <f t="shared" si="559"/>
        <v>67264</v>
      </c>
      <c r="E6697" s="4">
        <v>0</v>
      </c>
      <c r="F6697" s="115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6">
        <f t="shared" si="559"/>
        <v>629170</v>
      </c>
      <c r="E6698" s="4">
        <v>53</v>
      </c>
      <c r="F6698" s="113">
        <f t="shared" si="560"/>
        <v>21158</v>
      </c>
      <c r="I6698" s="73"/>
    </row>
    <row r="6699" spans="1:9" ht="15.75" thickBot="1" x14ac:dyDescent="0.3">
      <c r="A6699" s="124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4">
        <f t="shared" si="560"/>
        <v>5270</v>
      </c>
      <c r="I6699" s="73"/>
    </row>
    <row r="6700" spans="1:9" ht="15.75" thickBot="1" x14ac:dyDescent="0.3">
      <c r="A6700" s="124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4">
        <f t="shared" si="560"/>
        <v>17</v>
      </c>
      <c r="I6700" s="73"/>
    </row>
    <row r="6701" spans="1:9" ht="15.75" thickBot="1" x14ac:dyDescent="0.3">
      <c r="A6701" s="124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4">
        <f t="shared" si="560"/>
        <v>590</v>
      </c>
      <c r="I6701" s="73"/>
    </row>
    <row r="6702" spans="1:9" ht="15.75" thickBot="1" x14ac:dyDescent="0.3">
      <c r="A6702" s="124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4">
        <f t="shared" si="560"/>
        <v>407</v>
      </c>
      <c r="I6702" s="73"/>
    </row>
    <row r="6703" spans="1:9" ht="15.75" thickBot="1" x14ac:dyDescent="0.3">
      <c r="A6703" s="124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4">
        <f t="shared" si="560"/>
        <v>2098</v>
      </c>
      <c r="I6703" s="73"/>
    </row>
    <row r="6704" spans="1:9" ht="15.75" thickBot="1" x14ac:dyDescent="0.3">
      <c r="A6704" s="124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4">
        <f t="shared" si="560"/>
        <v>111</v>
      </c>
      <c r="I6704" s="73"/>
    </row>
    <row r="6705" spans="1:9" ht="15.75" thickBot="1" x14ac:dyDescent="0.3">
      <c r="A6705" s="124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4">
        <f t="shared" si="560"/>
        <v>492</v>
      </c>
      <c r="I6705" s="73"/>
    </row>
    <row r="6706" spans="1:9" ht="15.75" thickBot="1" x14ac:dyDescent="0.3">
      <c r="A6706" s="124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4">
        <f t="shared" si="560"/>
        <v>3</v>
      </c>
      <c r="I6706" s="73"/>
    </row>
    <row r="6707" spans="1:9" ht="15.75" thickBot="1" x14ac:dyDescent="0.3">
      <c r="A6707" s="124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4">
        <f t="shared" si="560"/>
        <v>852</v>
      </c>
      <c r="I6707" s="73"/>
    </row>
    <row r="6708" spans="1:9" ht="15.75" thickBot="1" x14ac:dyDescent="0.3">
      <c r="A6708" s="124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4">
        <f t="shared" si="560"/>
        <v>95</v>
      </c>
      <c r="I6708" s="73"/>
    </row>
    <row r="6709" spans="1:9" ht="15.75" thickBot="1" x14ac:dyDescent="0.3">
      <c r="A6709" s="124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4">
        <f t="shared" si="560"/>
        <v>321</v>
      </c>
      <c r="I6709" s="73"/>
    </row>
    <row r="6710" spans="1:9" ht="15.75" thickBot="1" x14ac:dyDescent="0.3">
      <c r="A6710" s="124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4">
        <f t="shared" si="560"/>
        <v>1144</v>
      </c>
      <c r="I6710" s="73"/>
    </row>
    <row r="6711" spans="1:9" ht="15.75" thickBot="1" x14ac:dyDescent="0.3">
      <c r="A6711" s="124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4">
        <f t="shared" si="560"/>
        <v>9</v>
      </c>
      <c r="I6711" s="73"/>
    </row>
    <row r="6712" spans="1:9" ht="15.75" thickBot="1" x14ac:dyDescent="0.3">
      <c r="A6712" s="124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4">
        <f t="shared" si="560"/>
        <v>658</v>
      </c>
      <c r="I6712" s="73"/>
    </row>
    <row r="6713" spans="1:9" ht="15.75" thickBot="1" x14ac:dyDescent="0.3">
      <c r="A6713" s="124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4">
        <f t="shared" si="560"/>
        <v>801</v>
      </c>
      <c r="I6713" s="73"/>
    </row>
    <row r="6714" spans="1:9" ht="15.75" thickBot="1" x14ac:dyDescent="0.3">
      <c r="A6714" s="124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4">
        <f t="shared" si="560"/>
        <v>1006</v>
      </c>
      <c r="I6714" s="73"/>
    </row>
    <row r="6715" spans="1:9" ht="15.75" thickBot="1" x14ac:dyDescent="0.3">
      <c r="A6715" s="124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4">
        <f t="shared" si="560"/>
        <v>173</v>
      </c>
      <c r="I6715" s="73"/>
    </row>
    <row r="6716" spans="1:9" ht="15.75" thickBot="1" x14ac:dyDescent="0.3">
      <c r="A6716" s="124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4">
        <f t="shared" si="560"/>
        <v>236</v>
      </c>
      <c r="I6716" s="73"/>
    </row>
    <row r="6717" spans="1:9" ht="15.75" thickBot="1" x14ac:dyDescent="0.3">
      <c r="A6717" s="124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4">
        <f t="shared" si="560"/>
        <v>308</v>
      </c>
      <c r="I6717" s="73"/>
    </row>
    <row r="6718" spans="1:9" ht="15.75" thickBot="1" x14ac:dyDescent="0.3">
      <c r="A6718" s="124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4">
        <f t="shared" si="560"/>
        <v>2424</v>
      </c>
      <c r="I6718" s="73"/>
    </row>
    <row r="6719" spans="1:9" ht="15.75" thickBot="1" x14ac:dyDescent="0.3">
      <c r="A6719" s="124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4">
        <f t="shared" si="560"/>
        <v>200</v>
      </c>
      <c r="I6719" s="73"/>
    </row>
    <row r="6720" spans="1:9" ht="15.75" thickBot="1" x14ac:dyDescent="0.3">
      <c r="A6720" s="124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4">
        <f t="shared" si="560"/>
        <v>238</v>
      </c>
      <c r="I6720" s="73"/>
    </row>
    <row r="6721" spans="1:6" ht="15.75" thickBot="1" x14ac:dyDescent="0.3">
      <c r="A6721" s="126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3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6">
        <f t="shared" si="559"/>
        <v>630006</v>
      </c>
      <c r="E6722" s="41">
        <v>39</v>
      </c>
      <c r="F6722" s="113">
        <f t="shared" si="560"/>
        <v>21197</v>
      </c>
    </row>
    <row r="6723" spans="1:6" x14ac:dyDescent="0.25">
      <c r="A6723" s="124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4">
        <f t="shared" si="560"/>
        <v>5273</v>
      </c>
    </row>
    <row r="6724" spans="1:6" x14ac:dyDescent="0.25">
      <c r="A6724" s="124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4">
        <f t="shared" si="560"/>
        <v>17</v>
      </c>
    </row>
    <row r="6725" spans="1:6" x14ac:dyDescent="0.25">
      <c r="A6725" s="124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4">
        <f t="shared" si="560"/>
        <v>600</v>
      </c>
    </row>
    <row r="6726" spans="1:6" x14ac:dyDescent="0.25">
      <c r="A6726" s="124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4">
        <f t="shared" si="560"/>
        <v>411</v>
      </c>
    </row>
    <row r="6727" spans="1:6" x14ac:dyDescent="0.25">
      <c r="A6727" s="124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4">
        <f t="shared" si="560"/>
        <v>2117</v>
      </c>
    </row>
    <row r="6728" spans="1:6" x14ac:dyDescent="0.25">
      <c r="A6728" s="124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4">
        <f t="shared" si="560"/>
        <v>120</v>
      </c>
    </row>
    <row r="6729" spans="1:6" x14ac:dyDescent="0.25">
      <c r="A6729" s="124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4">
        <f t="shared" si="560"/>
        <v>498</v>
      </c>
    </row>
    <row r="6730" spans="1:6" x14ac:dyDescent="0.25">
      <c r="A6730" s="124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4">
        <f t="shared" si="560"/>
        <v>3</v>
      </c>
    </row>
    <row r="6731" spans="1:6" x14ac:dyDescent="0.25">
      <c r="A6731" s="124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4">
        <f t="shared" si="560"/>
        <v>852</v>
      </c>
    </row>
    <row r="6732" spans="1:6" x14ac:dyDescent="0.25">
      <c r="A6732" s="124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4">
        <f t="shared" si="560"/>
        <v>95</v>
      </c>
    </row>
    <row r="6733" spans="1:6" x14ac:dyDescent="0.25">
      <c r="A6733" s="124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4">
        <f t="shared" si="560"/>
        <v>322</v>
      </c>
    </row>
    <row r="6734" spans="1:6" x14ac:dyDescent="0.25">
      <c r="A6734" s="124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4">
        <f t="shared" si="560"/>
        <v>1146</v>
      </c>
    </row>
    <row r="6735" spans="1:6" x14ac:dyDescent="0.25">
      <c r="A6735" s="124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4">
        <f t="shared" si="560"/>
        <v>9</v>
      </c>
    </row>
    <row r="6736" spans="1:6" x14ac:dyDescent="0.25">
      <c r="A6736" s="124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4">
        <f t="shared" si="560"/>
        <v>658</v>
      </c>
    </row>
    <row r="6737" spans="1:10" x14ac:dyDescent="0.25">
      <c r="A6737" s="124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4">
        <f t="shared" si="560"/>
        <v>803</v>
      </c>
    </row>
    <row r="6738" spans="1:10" x14ac:dyDescent="0.25">
      <c r="A6738" s="124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4">
        <f t="shared" si="560"/>
        <v>1006</v>
      </c>
    </row>
    <row r="6739" spans="1:10" x14ac:dyDescent="0.25">
      <c r="A6739" s="124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4">
        <f t="shared" si="560"/>
        <v>173</v>
      </c>
    </row>
    <row r="6740" spans="1:10" x14ac:dyDescent="0.25">
      <c r="A6740" s="124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4">
        <f t="shared" si="560"/>
        <v>236</v>
      </c>
    </row>
    <row r="6741" spans="1:10" x14ac:dyDescent="0.25">
      <c r="A6741" s="124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4">
        <f t="shared" si="560"/>
        <v>310</v>
      </c>
    </row>
    <row r="6742" spans="1:10" x14ac:dyDescent="0.25">
      <c r="A6742" s="124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4">
        <f t="shared" si="560"/>
        <v>2445</v>
      </c>
    </row>
    <row r="6743" spans="1:10" x14ac:dyDescent="0.25">
      <c r="A6743" s="124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4">
        <f t="shared" si="560"/>
        <v>201</v>
      </c>
    </row>
    <row r="6744" spans="1:10" x14ac:dyDescent="0.25">
      <c r="A6744" s="124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4">
        <f t="shared" si="560"/>
        <v>239</v>
      </c>
    </row>
    <row r="6745" spans="1:10" ht="15.75" thickBot="1" x14ac:dyDescent="0.3">
      <c r="A6745" s="125" t="s">
        <v>47</v>
      </c>
      <c r="B6745" s="44">
        <v>44173</v>
      </c>
      <c r="C6745" s="45">
        <v>93</v>
      </c>
      <c r="D6745" s="117">
        <f>C6745+D6721</f>
        <v>67443</v>
      </c>
      <c r="E6745" s="45">
        <v>0</v>
      </c>
      <c r="F6745" s="115">
        <f t="shared" si="560"/>
        <v>1247</v>
      </c>
    </row>
    <row r="6746" spans="1:10" x14ac:dyDescent="0.25">
      <c r="A6746" s="174" t="s">
        <v>22</v>
      </c>
      <c r="B6746" s="121">
        <v>44174</v>
      </c>
      <c r="C6746" s="39">
        <v>1460</v>
      </c>
      <c r="D6746" s="128">
        <f t="shared" si="559"/>
        <v>631466</v>
      </c>
      <c r="E6746" s="39">
        <v>66</v>
      </c>
      <c r="F6746" s="188">
        <f t="shared" si="560"/>
        <v>21263</v>
      </c>
      <c r="J6746" s="73"/>
    </row>
    <row r="6747" spans="1:10" x14ac:dyDescent="0.25">
      <c r="A6747" s="124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4">
        <f t="shared" si="560"/>
        <v>5287</v>
      </c>
      <c r="J6747" s="73"/>
    </row>
    <row r="6748" spans="1:10" x14ac:dyDescent="0.25">
      <c r="A6748" s="124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4">
        <f t="shared" si="560"/>
        <v>17</v>
      </c>
      <c r="J6748" s="73"/>
    </row>
    <row r="6749" spans="1:10" x14ac:dyDescent="0.25">
      <c r="A6749" s="124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4">
        <f t="shared" si="560"/>
        <v>604</v>
      </c>
      <c r="J6749" s="73"/>
    </row>
    <row r="6750" spans="1:10" x14ac:dyDescent="0.25">
      <c r="A6750" s="124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4">
        <f t="shared" si="560"/>
        <v>411</v>
      </c>
      <c r="J6750" s="73"/>
    </row>
    <row r="6751" spans="1:10" x14ac:dyDescent="0.25">
      <c r="A6751" s="124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4">
        <f t="shared" si="560"/>
        <v>2141</v>
      </c>
      <c r="J6751" s="73"/>
    </row>
    <row r="6752" spans="1:10" x14ac:dyDescent="0.25">
      <c r="A6752" s="124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4">
        <f t="shared" si="560"/>
        <v>130</v>
      </c>
      <c r="J6752" s="73"/>
    </row>
    <row r="6753" spans="1:10" x14ac:dyDescent="0.25">
      <c r="A6753" s="124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4">
        <f t="shared" si="560"/>
        <v>505</v>
      </c>
      <c r="J6753" s="73"/>
    </row>
    <row r="6754" spans="1:10" x14ac:dyDescent="0.25">
      <c r="A6754" s="124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4">
        <f t="shared" ref="F6754:F6818" si="562">E6754+F6730</f>
        <v>3</v>
      </c>
      <c r="J6754" s="73"/>
    </row>
    <row r="6755" spans="1:10" x14ac:dyDescent="0.25">
      <c r="A6755" s="124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4">
        <f t="shared" si="562"/>
        <v>852</v>
      </c>
      <c r="J6755" s="73"/>
    </row>
    <row r="6756" spans="1:10" x14ac:dyDescent="0.25">
      <c r="A6756" s="124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4">
        <f t="shared" si="562"/>
        <v>95</v>
      </c>
      <c r="J6756" s="73"/>
    </row>
    <row r="6757" spans="1:10" x14ac:dyDescent="0.25">
      <c r="A6757" s="124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4">
        <f t="shared" si="562"/>
        <v>322</v>
      </c>
      <c r="J6757" s="73"/>
    </row>
    <row r="6758" spans="1:10" x14ac:dyDescent="0.25">
      <c r="A6758" s="124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4">
        <f t="shared" si="562"/>
        <v>1164</v>
      </c>
      <c r="J6758" s="73"/>
    </row>
    <row r="6759" spans="1:10" x14ac:dyDescent="0.25">
      <c r="A6759" s="124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4">
        <f t="shared" si="562"/>
        <v>9</v>
      </c>
      <c r="J6759" s="73"/>
    </row>
    <row r="6760" spans="1:10" x14ac:dyDescent="0.25">
      <c r="A6760" s="124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4">
        <f t="shared" si="562"/>
        <v>659</v>
      </c>
      <c r="J6760" s="73"/>
    </row>
    <row r="6761" spans="1:10" x14ac:dyDescent="0.25">
      <c r="A6761" s="124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4">
        <f t="shared" si="562"/>
        <v>808</v>
      </c>
      <c r="J6761" s="73"/>
    </row>
    <row r="6762" spans="1:10" x14ac:dyDescent="0.25">
      <c r="A6762" s="124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4">
        <f t="shared" si="562"/>
        <v>1007</v>
      </c>
      <c r="J6762" s="73"/>
    </row>
    <row r="6763" spans="1:10" x14ac:dyDescent="0.25">
      <c r="A6763" s="124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4">
        <f t="shared" si="562"/>
        <v>174</v>
      </c>
      <c r="J6763" s="73"/>
    </row>
    <row r="6764" spans="1:10" x14ac:dyDescent="0.25">
      <c r="A6764" s="124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4">
        <f t="shared" si="562"/>
        <v>239</v>
      </c>
      <c r="J6764" s="73"/>
    </row>
    <row r="6765" spans="1:10" x14ac:dyDescent="0.25">
      <c r="A6765" s="124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4">
        <f t="shared" si="562"/>
        <v>314</v>
      </c>
      <c r="J6765" s="73"/>
    </row>
    <row r="6766" spans="1:10" x14ac:dyDescent="0.25">
      <c r="A6766" s="124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4">
        <f t="shared" si="562"/>
        <v>2482</v>
      </c>
      <c r="J6766" s="73"/>
    </row>
    <row r="6767" spans="1:10" x14ac:dyDescent="0.25">
      <c r="A6767" s="124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4">
        <f t="shared" si="562"/>
        <v>202</v>
      </c>
      <c r="J6767" s="73"/>
    </row>
    <row r="6768" spans="1:10" x14ac:dyDescent="0.25">
      <c r="A6768" s="124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4">
        <f t="shared" si="562"/>
        <v>241</v>
      </c>
      <c r="J6768" s="73"/>
    </row>
    <row r="6769" spans="1:10" ht="15.75" thickBot="1" x14ac:dyDescent="0.3">
      <c r="A6769" s="126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3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6">
        <f t="shared" si="561"/>
        <v>633372</v>
      </c>
      <c r="E6770" s="41">
        <v>57</v>
      </c>
      <c r="F6770" s="113">
        <f t="shared" si="562"/>
        <v>21320</v>
      </c>
    </row>
    <row r="6771" spans="1:10" x14ac:dyDescent="0.25">
      <c r="A6771" s="124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4">
        <f t="shared" si="562"/>
        <v>5290</v>
      </c>
      <c r="J6771" s="73"/>
    </row>
    <row r="6772" spans="1:10" x14ac:dyDescent="0.25">
      <c r="A6772" s="124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4">
        <f t="shared" si="562"/>
        <v>17</v>
      </c>
      <c r="J6772" s="73"/>
    </row>
    <row r="6773" spans="1:10" x14ac:dyDescent="0.25">
      <c r="A6773" s="124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4">
        <f t="shared" si="562"/>
        <v>606</v>
      </c>
      <c r="J6773" s="73"/>
    </row>
    <row r="6774" spans="1:10" x14ac:dyDescent="0.25">
      <c r="A6774" s="124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4">
        <f t="shared" si="562"/>
        <v>426</v>
      </c>
      <c r="J6774" s="73"/>
    </row>
    <row r="6775" spans="1:10" x14ac:dyDescent="0.25">
      <c r="A6775" s="124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4">
        <f t="shared" si="562"/>
        <v>2167</v>
      </c>
      <c r="J6775" s="73"/>
    </row>
    <row r="6776" spans="1:10" x14ac:dyDescent="0.25">
      <c r="A6776" s="124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4">
        <f t="shared" si="562"/>
        <v>130</v>
      </c>
      <c r="J6776" s="73"/>
    </row>
    <row r="6777" spans="1:10" x14ac:dyDescent="0.25">
      <c r="A6777" s="124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4">
        <f t="shared" si="562"/>
        <v>508</v>
      </c>
      <c r="J6777" s="73"/>
    </row>
    <row r="6778" spans="1:10" x14ac:dyDescent="0.25">
      <c r="A6778" s="124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4">
        <f t="shared" si="562"/>
        <v>3</v>
      </c>
      <c r="J6778" s="73"/>
    </row>
    <row r="6779" spans="1:10" x14ac:dyDescent="0.25">
      <c r="A6779" s="124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4">
        <f t="shared" si="562"/>
        <v>853</v>
      </c>
      <c r="J6779" s="73"/>
    </row>
    <row r="6780" spans="1:10" x14ac:dyDescent="0.25">
      <c r="A6780" s="124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4">
        <f t="shared" si="562"/>
        <v>96</v>
      </c>
      <c r="J6780" s="73"/>
    </row>
    <row r="6781" spans="1:10" x14ac:dyDescent="0.25">
      <c r="A6781" s="124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4">
        <f t="shared" si="562"/>
        <v>322</v>
      </c>
      <c r="J6781" s="73"/>
    </row>
    <row r="6782" spans="1:10" x14ac:dyDescent="0.25">
      <c r="A6782" s="124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4">
        <f t="shared" si="562"/>
        <v>1172</v>
      </c>
      <c r="J6782" s="73"/>
    </row>
    <row r="6783" spans="1:10" x14ac:dyDescent="0.25">
      <c r="A6783" s="124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4">
        <f t="shared" si="562"/>
        <v>9</v>
      </c>
      <c r="J6783" s="73"/>
    </row>
    <row r="6784" spans="1:10" x14ac:dyDescent="0.25">
      <c r="A6784" s="124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4">
        <f t="shared" si="562"/>
        <v>663</v>
      </c>
      <c r="J6784" s="73"/>
    </row>
    <row r="6785" spans="1:10" x14ac:dyDescent="0.25">
      <c r="A6785" s="124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4">
        <f t="shared" si="562"/>
        <v>819</v>
      </c>
      <c r="J6785" s="73"/>
    </row>
    <row r="6786" spans="1:10" x14ac:dyDescent="0.25">
      <c r="A6786" s="124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4">
        <f t="shared" si="562"/>
        <v>1009</v>
      </c>
      <c r="J6786" s="73"/>
    </row>
    <row r="6787" spans="1:10" x14ac:dyDescent="0.25">
      <c r="A6787" s="124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4">
        <f t="shared" si="562"/>
        <v>174</v>
      </c>
      <c r="J6787" s="73"/>
    </row>
    <row r="6788" spans="1:10" x14ac:dyDescent="0.25">
      <c r="A6788" s="124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4">
        <f t="shared" si="562"/>
        <v>248</v>
      </c>
      <c r="J6788" s="73"/>
    </row>
    <row r="6789" spans="1:10" x14ac:dyDescent="0.25">
      <c r="A6789" s="124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4">
        <f t="shared" si="562"/>
        <v>319</v>
      </c>
      <c r="J6789" s="73"/>
    </row>
    <row r="6790" spans="1:10" x14ac:dyDescent="0.25">
      <c r="A6790" s="124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4">
        <f t="shared" si="562"/>
        <v>2516</v>
      </c>
      <c r="J6790" s="73"/>
    </row>
    <row r="6791" spans="1:10" x14ac:dyDescent="0.25">
      <c r="A6791" s="124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4">
        <f t="shared" si="562"/>
        <v>205</v>
      </c>
      <c r="J6791" s="73"/>
    </row>
    <row r="6792" spans="1:10" x14ac:dyDescent="0.25">
      <c r="A6792" s="124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4">
        <f t="shared" si="562"/>
        <v>242</v>
      </c>
      <c r="J6792" s="73"/>
    </row>
    <row r="6793" spans="1:10" ht="15.75" thickBot="1" x14ac:dyDescent="0.3">
      <c r="A6793" s="125" t="s">
        <v>47</v>
      </c>
      <c r="B6793" s="23">
        <v>44175</v>
      </c>
      <c r="C6793" s="45">
        <v>235</v>
      </c>
      <c r="D6793" s="117">
        <f t="shared" si="561"/>
        <v>67845</v>
      </c>
      <c r="E6793" s="45">
        <v>25</v>
      </c>
      <c r="F6793" s="115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6">
        <f t="shared" si="561"/>
        <v>635473</v>
      </c>
      <c r="E6794" s="39">
        <v>31</v>
      </c>
      <c r="F6794" s="113">
        <f t="shared" si="562"/>
        <v>21351</v>
      </c>
      <c r="J6794" s="73"/>
    </row>
    <row r="6795" spans="1:10" x14ac:dyDescent="0.25">
      <c r="A6795" s="124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4">
        <f t="shared" si="562"/>
        <v>5300</v>
      </c>
      <c r="J6795" s="73"/>
    </row>
    <row r="6796" spans="1:10" x14ac:dyDescent="0.25">
      <c r="A6796" s="124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4">
        <f t="shared" si="562"/>
        <v>17</v>
      </c>
      <c r="J6796" s="73"/>
    </row>
    <row r="6797" spans="1:10" x14ac:dyDescent="0.25">
      <c r="A6797" s="124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4">
        <f t="shared" si="562"/>
        <v>612</v>
      </c>
      <c r="J6797" s="73"/>
    </row>
    <row r="6798" spans="1:10" x14ac:dyDescent="0.25">
      <c r="A6798" s="124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4">
        <f t="shared" si="562"/>
        <v>436</v>
      </c>
      <c r="J6798" s="73"/>
    </row>
    <row r="6799" spans="1:10" x14ac:dyDescent="0.25">
      <c r="A6799" s="124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4">
        <f t="shared" si="562"/>
        <v>2203</v>
      </c>
      <c r="J6799" s="73"/>
    </row>
    <row r="6800" spans="1:10" x14ac:dyDescent="0.25">
      <c r="A6800" s="124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4">
        <f t="shared" si="562"/>
        <v>133</v>
      </c>
      <c r="J6800" s="73"/>
    </row>
    <row r="6801" spans="1:10" x14ac:dyDescent="0.25">
      <c r="A6801" s="124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4">
        <f t="shared" si="562"/>
        <v>517</v>
      </c>
      <c r="J6801" s="73"/>
    </row>
    <row r="6802" spans="1:10" x14ac:dyDescent="0.25">
      <c r="A6802" s="124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4">
        <f t="shared" si="562"/>
        <v>3</v>
      </c>
      <c r="J6802" s="73"/>
    </row>
    <row r="6803" spans="1:10" x14ac:dyDescent="0.25">
      <c r="A6803" s="124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4">
        <f t="shared" si="562"/>
        <v>853</v>
      </c>
      <c r="J6803" s="73"/>
    </row>
    <row r="6804" spans="1:10" x14ac:dyDescent="0.25">
      <c r="A6804" s="124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4">
        <f t="shared" si="562"/>
        <v>99</v>
      </c>
      <c r="J6804" s="73"/>
    </row>
    <row r="6805" spans="1:10" x14ac:dyDescent="0.25">
      <c r="A6805" s="124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4">
        <f t="shared" si="562"/>
        <v>323</v>
      </c>
      <c r="J6805" s="73"/>
    </row>
    <row r="6806" spans="1:10" x14ac:dyDescent="0.25">
      <c r="A6806" s="124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4">
        <f t="shared" si="562"/>
        <v>1173</v>
      </c>
      <c r="J6806" s="73"/>
    </row>
    <row r="6807" spans="1:10" x14ac:dyDescent="0.25">
      <c r="A6807" s="124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4">
        <f t="shared" si="562"/>
        <v>9</v>
      </c>
      <c r="J6807" s="73"/>
    </row>
    <row r="6808" spans="1:10" x14ac:dyDescent="0.25">
      <c r="A6808" s="124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4">
        <f t="shared" si="562"/>
        <v>675</v>
      </c>
      <c r="J6808" s="73"/>
    </row>
    <row r="6809" spans="1:10" x14ac:dyDescent="0.25">
      <c r="A6809" s="124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4">
        <f t="shared" si="562"/>
        <v>835</v>
      </c>
      <c r="J6809" s="73"/>
    </row>
    <row r="6810" spans="1:10" x14ac:dyDescent="0.25">
      <c r="A6810" s="124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4">
        <f t="shared" si="562"/>
        <v>1011</v>
      </c>
      <c r="J6810" s="73"/>
    </row>
    <row r="6811" spans="1:10" x14ac:dyDescent="0.25">
      <c r="A6811" s="124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4">
        <f t="shared" si="562"/>
        <v>174</v>
      </c>
      <c r="J6811" s="73"/>
    </row>
    <row r="6812" spans="1:10" x14ac:dyDescent="0.25">
      <c r="A6812" s="124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4">
        <f t="shared" si="562"/>
        <v>249</v>
      </c>
      <c r="J6812" s="73"/>
    </row>
    <row r="6813" spans="1:10" x14ac:dyDescent="0.25">
      <c r="A6813" s="124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4">
        <f t="shared" si="562"/>
        <v>324</v>
      </c>
      <c r="J6813" s="73"/>
    </row>
    <row r="6814" spans="1:10" x14ac:dyDescent="0.25">
      <c r="A6814" s="124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4">
        <f t="shared" si="562"/>
        <v>2536</v>
      </c>
      <c r="J6814" s="73"/>
    </row>
    <row r="6815" spans="1:10" x14ac:dyDescent="0.25">
      <c r="A6815" s="124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4">
        <f t="shared" si="562"/>
        <v>206</v>
      </c>
      <c r="J6815" s="73"/>
    </row>
    <row r="6816" spans="1:10" x14ac:dyDescent="0.25">
      <c r="A6816" s="124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4">
        <f t="shared" si="562"/>
        <v>242</v>
      </c>
      <c r="J6816" s="73"/>
    </row>
    <row r="6817" spans="1:9" ht="15.75" thickBot="1" x14ac:dyDescent="0.3">
      <c r="A6817" s="125" t="s">
        <v>47</v>
      </c>
      <c r="B6817" s="23">
        <v>44176</v>
      </c>
      <c r="C6817" s="4">
        <v>299</v>
      </c>
      <c r="D6817" s="117">
        <f>C6817+D6793</f>
        <v>68144</v>
      </c>
      <c r="E6817" s="4">
        <v>10</v>
      </c>
      <c r="F6817" s="115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6">
        <f t="shared" si="561"/>
        <v>637159</v>
      </c>
      <c r="E6818" s="4">
        <v>15</v>
      </c>
      <c r="F6818" s="113">
        <f t="shared" si="562"/>
        <v>21366</v>
      </c>
    </row>
    <row r="6819" spans="1:9" x14ac:dyDescent="0.25">
      <c r="A6819" s="124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4">
        <f t="shared" ref="F6819:F6882" si="564">E6819+F6795</f>
        <v>5304</v>
      </c>
      <c r="I6819" s="73"/>
    </row>
    <row r="6820" spans="1:9" x14ac:dyDescent="0.25">
      <c r="A6820" s="124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4">
        <f t="shared" si="564"/>
        <v>17</v>
      </c>
      <c r="I6820" s="73"/>
    </row>
    <row r="6821" spans="1:9" x14ac:dyDescent="0.25">
      <c r="A6821" s="124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4">
        <f t="shared" si="564"/>
        <v>612</v>
      </c>
      <c r="I6821" s="73"/>
    </row>
    <row r="6822" spans="1:9" x14ac:dyDescent="0.25">
      <c r="A6822" s="124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4">
        <f t="shared" si="564"/>
        <v>436</v>
      </c>
      <c r="I6822" s="73"/>
    </row>
    <row r="6823" spans="1:9" x14ac:dyDescent="0.25">
      <c r="A6823" s="124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4">
        <f t="shared" si="564"/>
        <v>2226</v>
      </c>
      <c r="I6823" s="73"/>
    </row>
    <row r="6824" spans="1:9" x14ac:dyDescent="0.25">
      <c r="A6824" s="124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4">
        <f t="shared" si="564"/>
        <v>133</v>
      </c>
      <c r="I6824" s="73"/>
    </row>
    <row r="6825" spans="1:9" x14ac:dyDescent="0.25">
      <c r="A6825" s="124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4">
        <f t="shared" si="564"/>
        <v>521</v>
      </c>
      <c r="I6825" s="73"/>
    </row>
    <row r="6826" spans="1:9" x14ac:dyDescent="0.25">
      <c r="A6826" s="124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4">
        <f t="shared" si="564"/>
        <v>3</v>
      </c>
      <c r="I6826" s="73"/>
    </row>
    <row r="6827" spans="1:9" x14ac:dyDescent="0.25">
      <c r="A6827" s="124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4">
        <f t="shared" si="564"/>
        <v>854</v>
      </c>
      <c r="I6827" s="73"/>
    </row>
    <row r="6828" spans="1:9" x14ac:dyDescent="0.25">
      <c r="A6828" s="124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4">
        <f t="shared" si="564"/>
        <v>99</v>
      </c>
      <c r="I6828" s="73"/>
    </row>
    <row r="6829" spans="1:9" x14ac:dyDescent="0.25">
      <c r="A6829" s="124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4">
        <f t="shared" si="564"/>
        <v>324</v>
      </c>
      <c r="I6829" s="73"/>
    </row>
    <row r="6830" spans="1:9" x14ac:dyDescent="0.25">
      <c r="A6830" s="124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4">
        <f t="shared" si="564"/>
        <v>1174</v>
      </c>
      <c r="I6830" s="73"/>
    </row>
    <row r="6831" spans="1:9" x14ac:dyDescent="0.25">
      <c r="A6831" s="124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4">
        <f t="shared" si="564"/>
        <v>9</v>
      </c>
      <c r="I6831" s="73"/>
    </row>
    <row r="6832" spans="1:9" x14ac:dyDescent="0.25">
      <c r="A6832" s="124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4">
        <f t="shared" si="564"/>
        <v>675</v>
      </c>
      <c r="I6832" s="73"/>
    </row>
    <row r="6833" spans="1:9" x14ac:dyDescent="0.25">
      <c r="A6833" s="124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4">
        <f t="shared" si="564"/>
        <v>839</v>
      </c>
      <c r="I6833" s="73"/>
    </row>
    <row r="6834" spans="1:9" x14ac:dyDescent="0.25">
      <c r="A6834" s="124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4">
        <f t="shared" si="564"/>
        <v>1012</v>
      </c>
      <c r="I6834" s="73"/>
    </row>
    <row r="6835" spans="1:9" x14ac:dyDescent="0.25">
      <c r="A6835" s="124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4">
        <f t="shared" si="564"/>
        <v>174</v>
      </c>
      <c r="I6835" s="73"/>
    </row>
    <row r="6836" spans="1:9" x14ac:dyDescent="0.25">
      <c r="A6836" s="124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4">
        <f t="shared" si="564"/>
        <v>250</v>
      </c>
      <c r="I6836" s="73"/>
    </row>
    <row r="6837" spans="1:9" x14ac:dyDescent="0.25">
      <c r="A6837" s="124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4">
        <f t="shared" si="564"/>
        <v>329</v>
      </c>
      <c r="I6837" s="73"/>
    </row>
    <row r="6838" spans="1:9" x14ac:dyDescent="0.25">
      <c r="A6838" s="124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4">
        <f t="shared" si="564"/>
        <v>2538</v>
      </c>
      <c r="I6838" s="73"/>
    </row>
    <row r="6839" spans="1:9" x14ac:dyDescent="0.25">
      <c r="A6839" s="124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4">
        <f t="shared" si="564"/>
        <v>206</v>
      </c>
      <c r="I6839" s="73"/>
    </row>
    <row r="6840" spans="1:9" x14ac:dyDescent="0.25">
      <c r="A6840" s="124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4">
        <f t="shared" si="564"/>
        <v>242</v>
      </c>
      <c r="I6840" s="73"/>
    </row>
    <row r="6841" spans="1:9" ht="15.75" thickBot="1" x14ac:dyDescent="0.3">
      <c r="A6841" s="125" t="s">
        <v>47</v>
      </c>
      <c r="B6841" s="23">
        <v>44177</v>
      </c>
      <c r="C6841" s="4">
        <v>171</v>
      </c>
      <c r="D6841" s="117">
        <f t="shared" si="563"/>
        <v>68315</v>
      </c>
      <c r="E6841" s="4">
        <v>0</v>
      </c>
      <c r="F6841" s="115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6">
        <f t="shared" si="563"/>
        <v>638029</v>
      </c>
      <c r="E6842" s="4">
        <v>49</v>
      </c>
      <c r="F6842" s="113">
        <f t="shared" si="564"/>
        <v>21415</v>
      </c>
    </row>
    <row r="6843" spans="1:9" x14ac:dyDescent="0.25">
      <c r="A6843" s="124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4">
        <f t="shared" si="564"/>
        <v>5305</v>
      </c>
      <c r="I6843" s="73"/>
    </row>
    <row r="6844" spans="1:9" x14ac:dyDescent="0.25">
      <c r="A6844" s="124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4">
        <f t="shared" si="564"/>
        <v>17</v>
      </c>
      <c r="I6844" s="73"/>
    </row>
    <row r="6845" spans="1:9" x14ac:dyDescent="0.25">
      <c r="A6845" s="124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4">
        <f t="shared" si="564"/>
        <v>616</v>
      </c>
      <c r="I6845" s="73"/>
    </row>
    <row r="6846" spans="1:9" x14ac:dyDescent="0.25">
      <c r="A6846" s="124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4">
        <f t="shared" si="564"/>
        <v>436</v>
      </c>
      <c r="I6846" s="73"/>
    </row>
    <row r="6847" spans="1:9" x14ac:dyDescent="0.25">
      <c r="A6847" s="124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4">
        <f t="shared" si="564"/>
        <v>2256</v>
      </c>
      <c r="I6847" s="73"/>
    </row>
    <row r="6848" spans="1:9" x14ac:dyDescent="0.25">
      <c r="A6848" s="124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4">
        <f t="shared" si="564"/>
        <v>135</v>
      </c>
      <c r="I6848" s="73"/>
    </row>
    <row r="6849" spans="1:10" x14ac:dyDescent="0.25">
      <c r="A6849" s="124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4">
        <f t="shared" si="564"/>
        <v>521</v>
      </c>
      <c r="I6849" s="73"/>
    </row>
    <row r="6850" spans="1:10" x14ac:dyDescent="0.25">
      <c r="A6850" s="124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4">
        <f t="shared" si="564"/>
        <v>3</v>
      </c>
      <c r="I6850" s="73"/>
    </row>
    <row r="6851" spans="1:10" x14ac:dyDescent="0.25">
      <c r="A6851" s="124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4">
        <f t="shared" si="564"/>
        <v>854</v>
      </c>
      <c r="I6851" s="73"/>
    </row>
    <row r="6852" spans="1:10" x14ac:dyDescent="0.25">
      <c r="A6852" s="124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4">
        <f t="shared" si="564"/>
        <v>99</v>
      </c>
      <c r="I6852" s="73"/>
    </row>
    <row r="6853" spans="1:10" x14ac:dyDescent="0.25">
      <c r="A6853" s="124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4">
        <f t="shared" si="564"/>
        <v>325</v>
      </c>
      <c r="I6853" s="73"/>
    </row>
    <row r="6854" spans="1:10" x14ac:dyDescent="0.25">
      <c r="A6854" s="124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4">
        <f t="shared" si="564"/>
        <v>1174</v>
      </c>
      <c r="I6854" s="73"/>
    </row>
    <row r="6855" spans="1:10" x14ac:dyDescent="0.25">
      <c r="A6855" s="124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4">
        <f t="shared" si="564"/>
        <v>9</v>
      </c>
      <c r="I6855" s="73"/>
    </row>
    <row r="6856" spans="1:10" x14ac:dyDescent="0.25">
      <c r="A6856" s="124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4">
        <f t="shared" si="564"/>
        <v>675</v>
      </c>
      <c r="I6856" s="73"/>
    </row>
    <row r="6857" spans="1:10" x14ac:dyDescent="0.25">
      <c r="A6857" s="124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4">
        <f t="shared" si="564"/>
        <v>839</v>
      </c>
      <c r="I6857" s="73"/>
    </row>
    <row r="6858" spans="1:10" x14ac:dyDescent="0.25">
      <c r="A6858" s="124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4">
        <f t="shared" si="564"/>
        <v>1012</v>
      </c>
      <c r="I6858" s="73"/>
    </row>
    <row r="6859" spans="1:10" x14ac:dyDescent="0.25">
      <c r="A6859" s="124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4">
        <f t="shared" si="564"/>
        <v>174</v>
      </c>
      <c r="I6859" s="73"/>
    </row>
    <row r="6860" spans="1:10" x14ac:dyDescent="0.25">
      <c r="A6860" s="124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4">
        <f t="shared" si="564"/>
        <v>250</v>
      </c>
      <c r="I6860" s="73"/>
    </row>
    <row r="6861" spans="1:10" x14ac:dyDescent="0.25">
      <c r="A6861" s="124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4">
        <f t="shared" si="564"/>
        <v>331</v>
      </c>
      <c r="I6861" s="73"/>
      <c r="J6861" s="73"/>
    </row>
    <row r="6862" spans="1:10" x14ac:dyDescent="0.25">
      <c r="A6862" s="124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4">
        <f t="shared" si="564"/>
        <v>2547</v>
      </c>
      <c r="I6862" s="73"/>
      <c r="J6862" s="73"/>
    </row>
    <row r="6863" spans="1:10" x14ac:dyDescent="0.25">
      <c r="A6863" s="124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4">
        <f t="shared" si="564"/>
        <v>206</v>
      </c>
      <c r="I6863" s="73"/>
      <c r="J6863" s="73"/>
    </row>
    <row r="6864" spans="1:10" x14ac:dyDescent="0.25">
      <c r="A6864" s="124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4">
        <f t="shared" si="564"/>
        <v>242</v>
      </c>
      <c r="I6864" s="73"/>
      <c r="J6864" s="73"/>
    </row>
    <row r="6865" spans="1:10" ht="15.75" thickBot="1" x14ac:dyDescent="0.3">
      <c r="A6865" s="125" t="s">
        <v>47</v>
      </c>
      <c r="B6865" s="23">
        <v>44178</v>
      </c>
      <c r="C6865" s="4">
        <v>80</v>
      </c>
      <c r="D6865" s="117">
        <f t="shared" si="563"/>
        <v>68395</v>
      </c>
      <c r="E6865" s="4">
        <v>0</v>
      </c>
      <c r="F6865" s="115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6">
        <f t="shared" si="563"/>
        <v>639561</v>
      </c>
      <c r="E6866" s="4">
        <v>121</v>
      </c>
      <c r="F6866" s="113">
        <f t="shared" si="564"/>
        <v>21536</v>
      </c>
      <c r="J6866" s="73"/>
    </row>
    <row r="6867" spans="1:10" x14ac:dyDescent="0.25">
      <c r="A6867" s="124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4">
        <f t="shared" si="564"/>
        <v>5312</v>
      </c>
      <c r="J6867" s="73"/>
    </row>
    <row r="6868" spans="1:10" x14ac:dyDescent="0.25">
      <c r="A6868" s="124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4">
        <f t="shared" si="564"/>
        <v>17</v>
      </c>
      <c r="J6868" s="73"/>
    </row>
    <row r="6869" spans="1:10" x14ac:dyDescent="0.25">
      <c r="A6869" s="124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4">
        <f t="shared" si="564"/>
        <v>623</v>
      </c>
      <c r="J6869" s="73"/>
    </row>
    <row r="6870" spans="1:10" x14ac:dyDescent="0.25">
      <c r="A6870" s="124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4">
        <f t="shared" si="564"/>
        <v>449</v>
      </c>
      <c r="J6870" s="73"/>
    </row>
    <row r="6871" spans="1:10" x14ac:dyDescent="0.25">
      <c r="A6871" s="124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4">
        <f t="shared" si="564"/>
        <v>2286</v>
      </c>
      <c r="J6871" s="73"/>
    </row>
    <row r="6872" spans="1:10" x14ac:dyDescent="0.25">
      <c r="A6872" s="124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4">
        <f t="shared" si="564"/>
        <v>137</v>
      </c>
      <c r="J6872" s="73"/>
    </row>
    <row r="6873" spans="1:10" x14ac:dyDescent="0.25">
      <c r="A6873" s="124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4">
        <f t="shared" si="564"/>
        <v>529</v>
      </c>
      <c r="J6873" s="73"/>
    </row>
    <row r="6874" spans="1:10" x14ac:dyDescent="0.25">
      <c r="A6874" s="124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4">
        <f t="shared" si="564"/>
        <v>3</v>
      </c>
      <c r="J6874" s="73"/>
    </row>
    <row r="6875" spans="1:10" x14ac:dyDescent="0.25">
      <c r="A6875" s="124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4">
        <f t="shared" si="564"/>
        <v>854</v>
      </c>
      <c r="J6875" s="73"/>
    </row>
    <row r="6876" spans="1:10" x14ac:dyDescent="0.25">
      <c r="A6876" s="124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4">
        <f t="shared" si="564"/>
        <v>104</v>
      </c>
      <c r="J6876" s="73"/>
    </row>
    <row r="6877" spans="1:10" x14ac:dyDescent="0.25">
      <c r="A6877" s="124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4">
        <f t="shared" si="564"/>
        <v>325</v>
      </c>
      <c r="J6877" s="73"/>
    </row>
    <row r="6878" spans="1:10" x14ac:dyDescent="0.25">
      <c r="A6878" s="124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4">
        <f t="shared" si="564"/>
        <v>1178</v>
      </c>
      <c r="J6878" s="73"/>
    </row>
    <row r="6879" spans="1:10" x14ac:dyDescent="0.25">
      <c r="A6879" s="124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4">
        <f t="shared" si="564"/>
        <v>10</v>
      </c>
      <c r="J6879" s="73"/>
    </row>
    <row r="6880" spans="1:10" x14ac:dyDescent="0.25">
      <c r="A6880" s="124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4">
        <f t="shared" si="564"/>
        <v>675</v>
      </c>
      <c r="J6880" s="73"/>
    </row>
    <row r="6881" spans="1:10" x14ac:dyDescent="0.25">
      <c r="A6881" s="124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4">
        <f t="shared" si="564"/>
        <v>844</v>
      </c>
      <c r="J6881" s="73"/>
    </row>
    <row r="6882" spans="1:10" x14ac:dyDescent="0.25">
      <c r="A6882" s="124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4">
        <f t="shared" si="564"/>
        <v>1014</v>
      </c>
      <c r="J6882" s="73"/>
    </row>
    <row r="6883" spans="1:10" x14ac:dyDescent="0.25">
      <c r="A6883" s="124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4">
        <f t="shared" ref="F6883:F6946" si="566">E6883+F6859</f>
        <v>196</v>
      </c>
      <c r="J6883" s="73"/>
    </row>
    <row r="6884" spans="1:10" x14ac:dyDescent="0.25">
      <c r="A6884" s="124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4">
        <f t="shared" si="566"/>
        <v>253</v>
      </c>
      <c r="J6884" s="73"/>
    </row>
    <row r="6885" spans="1:10" x14ac:dyDescent="0.25">
      <c r="A6885" s="124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4">
        <f t="shared" si="566"/>
        <v>336</v>
      </c>
      <c r="J6885" s="73"/>
    </row>
    <row r="6886" spans="1:10" x14ac:dyDescent="0.25">
      <c r="A6886" s="124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4">
        <f t="shared" si="566"/>
        <v>2576</v>
      </c>
      <c r="J6886" s="73"/>
    </row>
    <row r="6887" spans="1:10" x14ac:dyDescent="0.25">
      <c r="A6887" s="124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4">
        <f t="shared" si="566"/>
        <v>208</v>
      </c>
      <c r="J6887" s="73"/>
    </row>
    <row r="6888" spans="1:10" x14ac:dyDescent="0.25">
      <c r="A6888" s="124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4">
        <f t="shared" si="566"/>
        <v>242</v>
      </c>
      <c r="J6888" s="73"/>
    </row>
    <row r="6889" spans="1:10" ht="15.75" thickBot="1" x14ac:dyDescent="0.3">
      <c r="A6889" s="125" t="s">
        <v>47</v>
      </c>
      <c r="B6889" s="23">
        <v>44179</v>
      </c>
      <c r="C6889" s="4">
        <v>246</v>
      </c>
      <c r="D6889" s="117">
        <f t="shared" si="565"/>
        <v>68641</v>
      </c>
      <c r="E6889" s="4">
        <v>9</v>
      </c>
      <c r="F6889" s="115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6">
        <f t="shared" si="565"/>
        <v>641787</v>
      </c>
      <c r="E6890" s="4">
        <v>25</v>
      </c>
      <c r="F6890" s="113">
        <f t="shared" si="566"/>
        <v>21561</v>
      </c>
    </row>
    <row r="6891" spans="1:10" x14ac:dyDescent="0.25">
      <c r="A6891" s="124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4">
        <f t="shared" si="566"/>
        <v>5320</v>
      </c>
    </row>
    <row r="6892" spans="1:10" x14ac:dyDescent="0.25">
      <c r="A6892" s="124" t="s">
        <v>35</v>
      </c>
      <c r="B6892" s="23">
        <v>44180</v>
      </c>
      <c r="C6892" s="4">
        <v>19</v>
      </c>
      <c r="D6892" s="26">
        <f t="shared" si="565"/>
        <v>2190</v>
      </c>
      <c r="F6892" s="114">
        <f t="shared" si="566"/>
        <v>17</v>
      </c>
    </row>
    <row r="6893" spans="1:10" x14ac:dyDescent="0.25">
      <c r="A6893" s="124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4">
        <f t="shared" si="566"/>
        <v>630</v>
      </c>
    </row>
    <row r="6894" spans="1:10" x14ac:dyDescent="0.25">
      <c r="A6894" s="124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4">
        <f t="shared" si="566"/>
        <v>460</v>
      </c>
    </row>
    <row r="6895" spans="1:10" x14ac:dyDescent="0.25">
      <c r="A6895" s="124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4">
        <f t="shared" si="566"/>
        <v>2319</v>
      </c>
    </row>
    <row r="6896" spans="1:10" x14ac:dyDescent="0.25">
      <c r="A6896" s="124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4">
        <f t="shared" si="566"/>
        <v>138</v>
      </c>
    </row>
    <row r="6897" spans="1:6" x14ac:dyDescent="0.25">
      <c r="A6897" s="124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4">
        <f t="shared" si="566"/>
        <v>535</v>
      </c>
    </row>
    <row r="6898" spans="1:6" x14ac:dyDescent="0.25">
      <c r="A6898" s="124" t="s">
        <v>48</v>
      </c>
      <c r="B6898" s="23">
        <v>44180</v>
      </c>
      <c r="C6898" s="4">
        <v>-1</v>
      </c>
      <c r="D6898" s="26">
        <f t="shared" si="565"/>
        <v>197</v>
      </c>
      <c r="F6898" s="114">
        <f t="shared" si="566"/>
        <v>3</v>
      </c>
    </row>
    <row r="6899" spans="1:6" x14ac:dyDescent="0.25">
      <c r="A6899" s="124" t="s">
        <v>39</v>
      </c>
      <c r="B6899" s="23">
        <v>44180</v>
      </c>
      <c r="C6899" s="4">
        <v>4</v>
      </c>
      <c r="D6899" s="26">
        <f t="shared" si="565"/>
        <v>18459</v>
      </c>
      <c r="F6899" s="114">
        <f t="shared" si="566"/>
        <v>854</v>
      </c>
    </row>
    <row r="6900" spans="1:6" x14ac:dyDescent="0.25">
      <c r="A6900" s="124" t="s">
        <v>40</v>
      </c>
      <c r="B6900" s="23">
        <v>44180</v>
      </c>
      <c r="C6900" s="4">
        <v>163</v>
      </c>
      <c r="D6900" s="26">
        <f t="shared" si="565"/>
        <v>7281</v>
      </c>
      <c r="F6900" s="114">
        <f t="shared" si="566"/>
        <v>104</v>
      </c>
    </row>
    <row r="6901" spans="1:6" x14ac:dyDescent="0.25">
      <c r="A6901" s="124" t="s">
        <v>28</v>
      </c>
      <c r="B6901" s="23">
        <v>44180</v>
      </c>
      <c r="C6901" s="4">
        <v>9</v>
      </c>
      <c r="D6901" s="26">
        <f t="shared" si="565"/>
        <v>8950</v>
      </c>
      <c r="F6901" s="114">
        <f t="shared" si="566"/>
        <v>325</v>
      </c>
    </row>
    <row r="6902" spans="1:6" x14ac:dyDescent="0.25">
      <c r="A6902" s="124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4">
        <f t="shared" si="566"/>
        <v>1184</v>
      </c>
    </row>
    <row r="6903" spans="1:6" x14ac:dyDescent="0.25">
      <c r="A6903" s="124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4">
        <f t="shared" si="566"/>
        <v>11</v>
      </c>
    </row>
    <row r="6904" spans="1:6" x14ac:dyDescent="0.25">
      <c r="A6904" s="124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4">
        <f t="shared" si="566"/>
        <v>682</v>
      </c>
    </row>
    <row r="6905" spans="1:6" x14ac:dyDescent="0.25">
      <c r="A6905" s="124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4">
        <f t="shared" si="566"/>
        <v>848</v>
      </c>
    </row>
    <row r="6906" spans="1:6" x14ac:dyDescent="0.25">
      <c r="A6906" s="124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4">
        <f t="shared" si="566"/>
        <v>1015</v>
      </c>
    </row>
    <row r="6907" spans="1:6" x14ac:dyDescent="0.25">
      <c r="A6907" s="124" t="s">
        <v>42</v>
      </c>
      <c r="B6907" s="23">
        <v>44180</v>
      </c>
      <c r="C6907" s="4">
        <v>204</v>
      </c>
      <c r="D6907" s="26">
        <f t="shared" si="565"/>
        <v>9685</v>
      </c>
      <c r="F6907" s="114">
        <f t="shared" si="566"/>
        <v>196</v>
      </c>
    </row>
    <row r="6908" spans="1:6" x14ac:dyDescent="0.25">
      <c r="A6908" s="124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4">
        <f t="shared" si="566"/>
        <v>257</v>
      </c>
    </row>
    <row r="6909" spans="1:6" x14ac:dyDescent="0.25">
      <c r="A6909" s="124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4">
        <f t="shared" si="566"/>
        <v>342</v>
      </c>
    </row>
    <row r="6910" spans="1:6" x14ac:dyDescent="0.25">
      <c r="A6910" s="124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4">
        <f t="shared" si="566"/>
        <v>2598</v>
      </c>
    </row>
    <row r="6911" spans="1:6" x14ac:dyDescent="0.25">
      <c r="A6911" s="124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4">
        <f t="shared" si="566"/>
        <v>210</v>
      </c>
    </row>
    <row r="6912" spans="1:6" x14ac:dyDescent="0.25">
      <c r="A6912" s="124" t="s">
        <v>46</v>
      </c>
      <c r="B6912" s="23">
        <v>44180</v>
      </c>
      <c r="C6912" s="4">
        <v>72</v>
      </c>
      <c r="D6912" s="26">
        <f t="shared" si="565"/>
        <v>17749</v>
      </c>
      <c r="F6912" s="114">
        <f t="shared" si="566"/>
        <v>242</v>
      </c>
    </row>
    <row r="6913" spans="1:10" ht="15.75" thickBot="1" x14ac:dyDescent="0.3">
      <c r="A6913" s="125" t="s">
        <v>47</v>
      </c>
      <c r="B6913" s="23">
        <v>44180</v>
      </c>
      <c r="C6913" s="4">
        <v>214</v>
      </c>
      <c r="D6913" s="117">
        <f t="shared" si="565"/>
        <v>68855</v>
      </c>
      <c r="E6913" s="4">
        <v>8</v>
      </c>
      <c r="F6913" s="115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6">
        <f t="shared" si="565"/>
        <v>644108</v>
      </c>
      <c r="E6914" s="4">
        <v>38</v>
      </c>
      <c r="F6914" s="113">
        <f t="shared" si="566"/>
        <v>21599</v>
      </c>
    </row>
    <row r="6915" spans="1:10" x14ac:dyDescent="0.25">
      <c r="A6915" s="124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4">
        <f t="shared" si="566"/>
        <v>5330</v>
      </c>
      <c r="J6915" s="73"/>
    </row>
    <row r="6916" spans="1:10" x14ac:dyDescent="0.25">
      <c r="A6916" s="124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4">
        <f t="shared" si="566"/>
        <v>17</v>
      </c>
      <c r="J6916" s="73"/>
    </row>
    <row r="6917" spans="1:10" x14ac:dyDescent="0.25">
      <c r="A6917" s="124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4">
        <f t="shared" si="566"/>
        <v>632</v>
      </c>
      <c r="J6917" s="73"/>
    </row>
    <row r="6918" spans="1:10" x14ac:dyDescent="0.25">
      <c r="A6918" s="124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4">
        <f t="shared" si="566"/>
        <v>463</v>
      </c>
      <c r="J6918" s="73"/>
    </row>
    <row r="6919" spans="1:10" x14ac:dyDescent="0.25">
      <c r="A6919" s="124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4">
        <f t="shared" si="566"/>
        <v>2340</v>
      </c>
      <c r="J6919" s="73"/>
    </row>
    <row r="6920" spans="1:10" x14ac:dyDescent="0.25">
      <c r="A6920" s="124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4">
        <f t="shared" si="566"/>
        <v>138</v>
      </c>
      <c r="J6920" s="73"/>
    </row>
    <row r="6921" spans="1:10" x14ac:dyDescent="0.25">
      <c r="A6921" s="124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4">
        <f t="shared" si="566"/>
        <v>543</v>
      </c>
      <c r="J6921" s="73"/>
    </row>
    <row r="6922" spans="1:10" x14ac:dyDescent="0.25">
      <c r="A6922" s="124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4">
        <f t="shared" si="566"/>
        <v>3</v>
      </c>
      <c r="J6922" s="73"/>
    </row>
    <row r="6923" spans="1:10" x14ac:dyDescent="0.25">
      <c r="A6923" s="124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4">
        <f t="shared" si="566"/>
        <v>854</v>
      </c>
      <c r="J6923" s="73"/>
    </row>
    <row r="6924" spans="1:10" x14ac:dyDescent="0.25">
      <c r="A6924" s="124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4">
        <f t="shared" si="566"/>
        <v>104</v>
      </c>
      <c r="J6924" s="73"/>
    </row>
    <row r="6925" spans="1:10" x14ac:dyDescent="0.25">
      <c r="A6925" s="124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4">
        <f t="shared" si="566"/>
        <v>329</v>
      </c>
      <c r="J6925" s="73"/>
    </row>
    <row r="6926" spans="1:10" x14ac:dyDescent="0.25">
      <c r="A6926" s="124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4">
        <f t="shared" si="566"/>
        <v>1189</v>
      </c>
      <c r="J6926" s="73"/>
    </row>
    <row r="6927" spans="1:10" x14ac:dyDescent="0.25">
      <c r="A6927" s="124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4">
        <f t="shared" si="566"/>
        <v>11</v>
      </c>
      <c r="J6927" s="73"/>
    </row>
    <row r="6928" spans="1:10" x14ac:dyDescent="0.25">
      <c r="A6928" s="124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4">
        <f t="shared" si="566"/>
        <v>683</v>
      </c>
      <c r="J6928" s="73"/>
    </row>
    <row r="6929" spans="1:10" x14ac:dyDescent="0.25">
      <c r="A6929" s="124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4">
        <f t="shared" si="566"/>
        <v>851</v>
      </c>
      <c r="J6929" s="73"/>
    </row>
    <row r="6930" spans="1:10" x14ac:dyDescent="0.25">
      <c r="A6930" s="124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4">
        <f t="shared" si="566"/>
        <v>1020</v>
      </c>
      <c r="J6930" s="73"/>
    </row>
    <row r="6931" spans="1:10" x14ac:dyDescent="0.25">
      <c r="A6931" s="124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4">
        <f t="shared" si="566"/>
        <v>196</v>
      </c>
      <c r="J6931" s="73"/>
    </row>
    <row r="6932" spans="1:10" x14ac:dyDescent="0.25">
      <c r="A6932" s="124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4">
        <f t="shared" si="566"/>
        <v>268</v>
      </c>
      <c r="J6932" s="73"/>
    </row>
    <row r="6933" spans="1:10" x14ac:dyDescent="0.25">
      <c r="A6933" s="124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4">
        <f t="shared" si="566"/>
        <v>346</v>
      </c>
      <c r="J6933" s="73"/>
    </row>
    <row r="6934" spans="1:10" x14ac:dyDescent="0.25">
      <c r="A6934" s="124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4">
        <f t="shared" si="566"/>
        <v>2641</v>
      </c>
      <c r="J6934" s="73"/>
    </row>
    <row r="6935" spans="1:10" x14ac:dyDescent="0.25">
      <c r="A6935" s="124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4">
        <f t="shared" si="566"/>
        <v>210</v>
      </c>
      <c r="J6935" s="73"/>
    </row>
    <row r="6936" spans="1:10" x14ac:dyDescent="0.25">
      <c r="A6936" s="124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4">
        <f t="shared" si="566"/>
        <v>242</v>
      </c>
      <c r="J6936" s="73"/>
    </row>
    <row r="6937" spans="1:10" ht="15.75" thickBot="1" x14ac:dyDescent="0.3">
      <c r="A6937" s="125" t="s">
        <v>47</v>
      </c>
      <c r="B6937" s="23">
        <v>44181</v>
      </c>
      <c r="C6937" s="4">
        <v>228</v>
      </c>
      <c r="D6937" s="117">
        <f t="shared" si="565"/>
        <v>69083</v>
      </c>
      <c r="E6937" s="4">
        <v>4</v>
      </c>
      <c r="F6937" s="115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6">
        <f t="shared" si="565"/>
        <v>646358</v>
      </c>
      <c r="E6938" s="4">
        <v>55</v>
      </c>
      <c r="F6938" s="113">
        <f t="shared" si="566"/>
        <v>21654</v>
      </c>
      <c r="J6938" s="73"/>
    </row>
    <row r="6939" spans="1:10" x14ac:dyDescent="0.25">
      <c r="A6939" s="124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4">
        <f t="shared" si="566"/>
        <v>5343</v>
      </c>
      <c r="J6939" s="73"/>
    </row>
    <row r="6940" spans="1:10" x14ac:dyDescent="0.25">
      <c r="A6940" s="124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4">
        <f t="shared" si="566"/>
        <v>17</v>
      </c>
      <c r="J6940" s="73"/>
    </row>
    <row r="6941" spans="1:10" x14ac:dyDescent="0.25">
      <c r="A6941" s="124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4">
        <f t="shared" si="566"/>
        <v>633</v>
      </c>
      <c r="J6941" s="73"/>
    </row>
    <row r="6942" spans="1:10" x14ac:dyDescent="0.25">
      <c r="A6942" s="124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4">
        <f t="shared" si="566"/>
        <v>469</v>
      </c>
      <c r="J6942" s="73"/>
    </row>
    <row r="6943" spans="1:10" x14ac:dyDescent="0.25">
      <c r="A6943" s="124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4">
        <f t="shared" si="566"/>
        <v>2365</v>
      </c>
      <c r="J6943" s="73"/>
    </row>
    <row r="6944" spans="1:10" x14ac:dyDescent="0.25">
      <c r="A6944" s="124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4">
        <f t="shared" si="566"/>
        <v>138</v>
      </c>
      <c r="J6944" s="73"/>
    </row>
    <row r="6945" spans="1:10" x14ac:dyDescent="0.25">
      <c r="A6945" s="124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4">
        <f t="shared" si="566"/>
        <v>544</v>
      </c>
      <c r="J6945" s="73"/>
    </row>
    <row r="6946" spans="1:10" x14ac:dyDescent="0.25">
      <c r="A6946" s="124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4">
        <f t="shared" si="566"/>
        <v>3</v>
      </c>
      <c r="J6946" s="73"/>
    </row>
    <row r="6947" spans="1:10" x14ac:dyDescent="0.25">
      <c r="A6947" s="124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4">
        <f t="shared" ref="F6947:F7010" si="568">E6947+F6923</f>
        <v>855</v>
      </c>
      <c r="J6947" s="73"/>
    </row>
    <row r="6948" spans="1:10" x14ac:dyDescent="0.25">
      <c r="A6948" s="124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4">
        <f t="shared" si="568"/>
        <v>104</v>
      </c>
      <c r="J6948" s="73"/>
    </row>
    <row r="6949" spans="1:10" x14ac:dyDescent="0.25">
      <c r="A6949" s="124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4">
        <f t="shared" si="568"/>
        <v>329</v>
      </c>
      <c r="J6949" s="73"/>
    </row>
    <row r="6950" spans="1:10" x14ac:dyDescent="0.25">
      <c r="A6950" s="124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4">
        <f t="shared" si="568"/>
        <v>1199</v>
      </c>
      <c r="J6950" s="73"/>
    </row>
    <row r="6951" spans="1:10" x14ac:dyDescent="0.25">
      <c r="A6951" s="124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4">
        <f t="shared" si="568"/>
        <v>11</v>
      </c>
      <c r="J6951" s="73"/>
    </row>
    <row r="6952" spans="1:10" x14ac:dyDescent="0.25">
      <c r="A6952" s="124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4">
        <f t="shared" si="568"/>
        <v>683</v>
      </c>
      <c r="J6952" s="73"/>
    </row>
    <row r="6953" spans="1:10" x14ac:dyDescent="0.25">
      <c r="A6953" s="124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4">
        <f t="shared" si="568"/>
        <v>857</v>
      </c>
      <c r="J6953" s="73"/>
    </row>
    <row r="6954" spans="1:10" x14ac:dyDescent="0.25">
      <c r="A6954" s="124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4">
        <f t="shared" si="568"/>
        <v>1021</v>
      </c>
      <c r="J6954" s="73"/>
    </row>
    <row r="6955" spans="1:10" x14ac:dyDescent="0.25">
      <c r="A6955" s="124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4">
        <f t="shared" si="568"/>
        <v>196</v>
      </c>
      <c r="J6955" s="73"/>
    </row>
    <row r="6956" spans="1:10" x14ac:dyDescent="0.25">
      <c r="A6956" s="124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4">
        <f t="shared" si="568"/>
        <v>274</v>
      </c>
      <c r="J6956" s="73"/>
    </row>
    <row r="6957" spans="1:10" x14ac:dyDescent="0.25">
      <c r="A6957" s="124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4">
        <f t="shared" si="568"/>
        <v>350</v>
      </c>
      <c r="J6957" s="73"/>
    </row>
    <row r="6958" spans="1:10" x14ac:dyDescent="0.25">
      <c r="A6958" s="124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4">
        <f t="shared" si="568"/>
        <v>2673</v>
      </c>
      <c r="J6958" s="73"/>
    </row>
    <row r="6959" spans="1:10" x14ac:dyDescent="0.25">
      <c r="A6959" s="124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4">
        <f t="shared" si="568"/>
        <v>211</v>
      </c>
      <c r="J6959" s="73"/>
    </row>
    <row r="6960" spans="1:10" x14ac:dyDescent="0.25">
      <c r="A6960" s="124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4">
        <f t="shared" si="568"/>
        <v>242</v>
      </c>
      <c r="J6960" s="73"/>
    </row>
    <row r="6961" spans="1:10" ht="15.75" thickBot="1" x14ac:dyDescent="0.3">
      <c r="A6961" s="126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3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6">
        <f t="shared" si="567"/>
        <v>648681</v>
      </c>
      <c r="E6962" s="41">
        <v>49</v>
      </c>
      <c r="F6962" s="113">
        <f t="shared" si="568"/>
        <v>21703</v>
      </c>
    </row>
    <row r="6963" spans="1:10" x14ac:dyDescent="0.25">
      <c r="A6963" s="124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4">
        <f t="shared" si="568"/>
        <v>5344</v>
      </c>
      <c r="J6963" s="73"/>
    </row>
    <row r="6964" spans="1:10" x14ac:dyDescent="0.25">
      <c r="A6964" s="124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4">
        <f t="shared" si="568"/>
        <v>17</v>
      </c>
      <c r="J6964" s="73"/>
    </row>
    <row r="6965" spans="1:10" x14ac:dyDescent="0.25">
      <c r="A6965" s="124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4">
        <f t="shared" si="568"/>
        <v>640</v>
      </c>
      <c r="J6965" s="73"/>
    </row>
    <row r="6966" spans="1:10" x14ac:dyDescent="0.25">
      <c r="A6966" s="124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4">
        <f t="shared" si="568"/>
        <v>473</v>
      </c>
      <c r="J6966" s="73"/>
    </row>
    <row r="6967" spans="1:10" x14ac:dyDescent="0.25">
      <c r="A6967" s="124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4">
        <f t="shared" si="568"/>
        <v>2377</v>
      </c>
      <c r="J6967" s="73"/>
    </row>
    <row r="6968" spans="1:10" x14ac:dyDescent="0.25">
      <c r="A6968" s="124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4">
        <f t="shared" si="568"/>
        <v>141</v>
      </c>
      <c r="J6968" s="73"/>
    </row>
    <row r="6969" spans="1:10" x14ac:dyDescent="0.25">
      <c r="A6969" s="124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4">
        <f t="shared" si="568"/>
        <v>551</v>
      </c>
      <c r="J6969" s="73"/>
    </row>
    <row r="6970" spans="1:10" x14ac:dyDescent="0.25">
      <c r="A6970" s="124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4">
        <f t="shared" si="568"/>
        <v>3</v>
      </c>
      <c r="J6970" s="73"/>
    </row>
    <row r="6971" spans="1:10" x14ac:dyDescent="0.25">
      <c r="A6971" s="124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4">
        <f t="shared" si="568"/>
        <v>856</v>
      </c>
      <c r="J6971" s="73"/>
    </row>
    <row r="6972" spans="1:10" x14ac:dyDescent="0.25">
      <c r="A6972" s="124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4">
        <f t="shared" si="568"/>
        <v>105</v>
      </c>
      <c r="J6972" s="73"/>
    </row>
    <row r="6973" spans="1:10" x14ac:dyDescent="0.25">
      <c r="A6973" s="124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4">
        <f t="shared" si="568"/>
        <v>339</v>
      </c>
      <c r="J6973" s="73"/>
    </row>
    <row r="6974" spans="1:10" x14ac:dyDescent="0.25">
      <c r="A6974" s="124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4">
        <f t="shared" si="568"/>
        <v>1199</v>
      </c>
      <c r="J6974" s="73"/>
    </row>
    <row r="6975" spans="1:10" x14ac:dyDescent="0.25">
      <c r="A6975" s="124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4">
        <f t="shared" si="568"/>
        <v>11</v>
      </c>
      <c r="J6975" s="73"/>
    </row>
    <row r="6976" spans="1:10" x14ac:dyDescent="0.25">
      <c r="A6976" s="124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4">
        <f t="shared" si="568"/>
        <v>683</v>
      </c>
      <c r="J6976" s="73"/>
    </row>
    <row r="6977" spans="1:10" x14ac:dyDescent="0.25">
      <c r="A6977" s="124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4">
        <f t="shared" si="568"/>
        <v>862</v>
      </c>
      <c r="J6977" s="73"/>
    </row>
    <row r="6978" spans="1:10" x14ac:dyDescent="0.25">
      <c r="A6978" s="124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4">
        <f t="shared" si="568"/>
        <v>1022</v>
      </c>
      <c r="J6978" s="73"/>
    </row>
    <row r="6979" spans="1:10" x14ac:dyDescent="0.25">
      <c r="A6979" s="124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4">
        <f t="shared" si="568"/>
        <v>196</v>
      </c>
      <c r="J6979" s="73"/>
    </row>
    <row r="6980" spans="1:10" x14ac:dyDescent="0.25">
      <c r="A6980" s="124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4">
        <f t="shared" si="568"/>
        <v>277</v>
      </c>
      <c r="J6980" s="73"/>
    </row>
    <row r="6981" spans="1:10" x14ac:dyDescent="0.25">
      <c r="A6981" s="124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4">
        <f t="shared" si="568"/>
        <v>353</v>
      </c>
      <c r="J6981" s="73"/>
    </row>
    <row r="6982" spans="1:10" x14ac:dyDescent="0.25">
      <c r="A6982" s="124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4">
        <f t="shared" si="568"/>
        <v>2698</v>
      </c>
      <c r="J6982" s="73"/>
    </row>
    <row r="6983" spans="1:10" x14ac:dyDescent="0.25">
      <c r="A6983" s="124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4">
        <f t="shared" si="568"/>
        <v>213</v>
      </c>
      <c r="J6983" s="73"/>
    </row>
    <row r="6984" spans="1:10" x14ac:dyDescent="0.25">
      <c r="A6984" s="124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4">
        <f t="shared" si="568"/>
        <v>244</v>
      </c>
      <c r="J6984" s="73"/>
    </row>
    <row r="6985" spans="1:10" ht="15.75" thickBot="1" x14ac:dyDescent="0.3">
      <c r="A6985" s="125" t="s">
        <v>47</v>
      </c>
      <c r="B6985" s="44">
        <v>44183</v>
      </c>
      <c r="C6985" s="45">
        <v>201</v>
      </c>
      <c r="D6985" s="117">
        <f t="shared" si="567"/>
        <v>69495</v>
      </c>
      <c r="E6985" s="45">
        <v>2</v>
      </c>
      <c r="F6985" s="115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6">
        <f t="shared" si="567"/>
        <v>650861</v>
      </c>
      <c r="E6986" s="39">
        <v>32</v>
      </c>
      <c r="F6986" s="113">
        <f t="shared" si="568"/>
        <v>21735</v>
      </c>
    </row>
    <row r="6987" spans="1:10" ht="15.75" thickBot="1" x14ac:dyDescent="0.3">
      <c r="A6987" s="124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4">
        <f t="shared" si="568"/>
        <v>5347</v>
      </c>
      <c r="I6987" s="73"/>
    </row>
    <row r="6988" spans="1:10" ht="15.75" thickBot="1" x14ac:dyDescent="0.3">
      <c r="A6988" s="124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4">
        <f t="shared" si="568"/>
        <v>17</v>
      </c>
      <c r="I6988" s="73"/>
    </row>
    <row r="6989" spans="1:10" ht="15.75" thickBot="1" x14ac:dyDescent="0.3">
      <c r="A6989" s="124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4">
        <f t="shared" si="568"/>
        <v>642</v>
      </c>
      <c r="I6989" s="73"/>
    </row>
    <row r="6990" spans="1:10" ht="15.75" thickBot="1" x14ac:dyDescent="0.3">
      <c r="A6990" s="124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4">
        <f t="shared" si="568"/>
        <v>484</v>
      </c>
      <c r="I6990" s="73"/>
    </row>
    <row r="6991" spans="1:10" ht="15.75" thickBot="1" x14ac:dyDescent="0.3">
      <c r="A6991" s="124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4">
        <f t="shared" si="568"/>
        <v>2385</v>
      </c>
      <c r="I6991" s="73"/>
    </row>
    <row r="6992" spans="1:10" ht="15.75" thickBot="1" x14ac:dyDescent="0.3">
      <c r="A6992" s="124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4">
        <f t="shared" si="568"/>
        <v>143</v>
      </c>
      <c r="I6992" s="73"/>
    </row>
    <row r="6993" spans="1:9" ht="15.75" thickBot="1" x14ac:dyDescent="0.3">
      <c r="A6993" s="124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4">
        <f t="shared" si="568"/>
        <v>553</v>
      </c>
      <c r="I6993" s="73"/>
    </row>
    <row r="6994" spans="1:9" ht="15.75" thickBot="1" x14ac:dyDescent="0.3">
      <c r="A6994" s="124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4">
        <f t="shared" si="568"/>
        <v>3</v>
      </c>
      <c r="I6994" s="73"/>
    </row>
    <row r="6995" spans="1:9" ht="15.75" thickBot="1" x14ac:dyDescent="0.3">
      <c r="A6995" s="124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4">
        <f t="shared" si="568"/>
        <v>857</v>
      </c>
      <c r="I6995" s="73"/>
    </row>
    <row r="6996" spans="1:9" ht="15.75" thickBot="1" x14ac:dyDescent="0.3">
      <c r="A6996" s="124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4">
        <f t="shared" si="568"/>
        <v>105</v>
      </c>
      <c r="I6996" s="73"/>
    </row>
    <row r="6997" spans="1:9" ht="15.75" thickBot="1" x14ac:dyDescent="0.3">
      <c r="A6997" s="124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4">
        <f t="shared" si="568"/>
        <v>348</v>
      </c>
      <c r="I6997" s="73"/>
    </row>
    <row r="6998" spans="1:9" ht="15.75" thickBot="1" x14ac:dyDescent="0.3">
      <c r="A6998" s="124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4">
        <f t="shared" si="568"/>
        <v>1199</v>
      </c>
      <c r="I6998" s="73"/>
    </row>
    <row r="6999" spans="1:9" ht="15.75" thickBot="1" x14ac:dyDescent="0.3">
      <c r="A6999" s="124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4">
        <f t="shared" si="568"/>
        <v>11</v>
      </c>
      <c r="I6999" s="73"/>
    </row>
    <row r="7000" spans="1:9" ht="15.75" thickBot="1" x14ac:dyDescent="0.3">
      <c r="A7000" s="124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4">
        <f t="shared" si="568"/>
        <v>683</v>
      </c>
      <c r="I7000" s="73"/>
    </row>
    <row r="7001" spans="1:9" ht="15.75" thickBot="1" x14ac:dyDescent="0.3">
      <c r="A7001" s="124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4">
        <f t="shared" si="568"/>
        <v>867</v>
      </c>
      <c r="I7001" s="73"/>
    </row>
    <row r="7002" spans="1:9" ht="15.75" thickBot="1" x14ac:dyDescent="0.3">
      <c r="A7002" s="124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4">
        <f t="shared" si="568"/>
        <v>1023</v>
      </c>
      <c r="I7002" s="73"/>
    </row>
    <row r="7003" spans="1:9" ht="15.75" thickBot="1" x14ac:dyDescent="0.3">
      <c r="A7003" s="124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4">
        <f t="shared" si="568"/>
        <v>196</v>
      </c>
      <c r="I7003" s="73"/>
    </row>
    <row r="7004" spans="1:9" ht="15.75" thickBot="1" x14ac:dyDescent="0.3">
      <c r="A7004" s="124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4">
        <f t="shared" si="568"/>
        <v>277</v>
      </c>
      <c r="I7004" s="73"/>
    </row>
    <row r="7005" spans="1:9" ht="15.75" thickBot="1" x14ac:dyDescent="0.3">
      <c r="A7005" s="124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4">
        <f t="shared" si="568"/>
        <v>353</v>
      </c>
      <c r="I7005" s="73"/>
    </row>
    <row r="7006" spans="1:9" ht="15.75" thickBot="1" x14ac:dyDescent="0.3">
      <c r="A7006" s="124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4">
        <f t="shared" si="568"/>
        <v>2712</v>
      </c>
      <c r="I7006" s="73"/>
    </row>
    <row r="7007" spans="1:9" ht="15.75" thickBot="1" x14ac:dyDescent="0.3">
      <c r="A7007" s="124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4">
        <f t="shared" si="568"/>
        <v>213</v>
      </c>
      <c r="I7007" s="73"/>
    </row>
    <row r="7008" spans="1:9" ht="15.75" thickBot="1" x14ac:dyDescent="0.3">
      <c r="A7008" s="124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4">
        <f t="shared" si="568"/>
        <v>244</v>
      </c>
      <c r="I7008" s="73"/>
    </row>
    <row r="7009" spans="1:9" ht="15.75" thickBot="1" x14ac:dyDescent="0.3">
      <c r="A7009" s="125" t="s">
        <v>47</v>
      </c>
      <c r="B7009" s="44">
        <v>44184</v>
      </c>
      <c r="C7009" s="4">
        <v>106</v>
      </c>
      <c r="D7009" s="117">
        <f t="shared" si="567"/>
        <v>69601</v>
      </c>
      <c r="E7009" s="4">
        <v>0</v>
      </c>
      <c r="F7009" s="115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6">
        <f t="shared" si="567"/>
        <v>652137</v>
      </c>
      <c r="E7010" s="4">
        <v>9</v>
      </c>
      <c r="F7010" s="113">
        <f t="shared" si="568"/>
        <v>21744</v>
      </c>
    </row>
    <row r="7011" spans="1:9" ht="15.75" thickBot="1" x14ac:dyDescent="0.3">
      <c r="A7011" s="124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4">
        <f t="shared" ref="F7011:F7074" si="570">E7011+F6987</f>
        <v>5354</v>
      </c>
      <c r="I7011" s="73"/>
    </row>
    <row r="7012" spans="1:9" ht="15.75" thickBot="1" x14ac:dyDescent="0.3">
      <c r="A7012" s="124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4">
        <f t="shared" si="570"/>
        <v>17</v>
      </c>
      <c r="I7012" s="73"/>
    </row>
    <row r="7013" spans="1:9" ht="15.75" thickBot="1" x14ac:dyDescent="0.3">
      <c r="A7013" s="124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4">
        <f t="shared" si="570"/>
        <v>646</v>
      </c>
      <c r="I7013" s="73"/>
    </row>
    <row r="7014" spans="1:9" ht="15.75" thickBot="1" x14ac:dyDescent="0.3">
      <c r="A7014" s="124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4">
        <f t="shared" si="570"/>
        <v>484</v>
      </c>
      <c r="I7014" s="73"/>
    </row>
    <row r="7015" spans="1:9" ht="15.75" thickBot="1" x14ac:dyDescent="0.3">
      <c r="A7015" s="124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4">
        <f t="shared" si="570"/>
        <v>2392</v>
      </c>
      <c r="I7015" s="73"/>
    </row>
    <row r="7016" spans="1:9" ht="15.75" thickBot="1" x14ac:dyDescent="0.3">
      <c r="A7016" s="124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4">
        <f t="shared" si="570"/>
        <v>143</v>
      </c>
      <c r="I7016" s="73"/>
    </row>
    <row r="7017" spans="1:9" ht="15.75" thickBot="1" x14ac:dyDescent="0.3">
      <c r="A7017" s="124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4">
        <f t="shared" si="570"/>
        <v>553</v>
      </c>
      <c r="I7017" s="73"/>
    </row>
    <row r="7018" spans="1:9" ht="15.75" thickBot="1" x14ac:dyDescent="0.3">
      <c r="A7018" s="124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4">
        <f t="shared" si="570"/>
        <v>3</v>
      </c>
      <c r="I7018" s="73"/>
    </row>
    <row r="7019" spans="1:9" ht="15.75" thickBot="1" x14ac:dyDescent="0.3">
      <c r="A7019" s="124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4">
        <f t="shared" si="570"/>
        <v>857</v>
      </c>
      <c r="I7019" s="73"/>
    </row>
    <row r="7020" spans="1:9" ht="15.75" thickBot="1" x14ac:dyDescent="0.3">
      <c r="A7020" s="124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4">
        <f t="shared" si="570"/>
        <v>106</v>
      </c>
      <c r="I7020" s="73"/>
    </row>
    <row r="7021" spans="1:9" ht="15.75" thickBot="1" x14ac:dyDescent="0.3">
      <c r="A7021" s="124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4">
        <f t="shared" si="570"/>
        <v>348</v>
      </c>
      <c r="I7021" s="73"/>
    </row>
    <row r="7022" spans="1:9" ht="15.75" thickBot="1" x14ac:dyDescent="0.3">
      <c r="A7022" s="124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4">
        <f t="shared" si="570"/>
        <v>1199</v>
      </c>
      <c r="I7022" s="73"/>
    </row>
    <row r="7023" spans="1:9" ht="15.75" thickBot="1" x14ac:dyDescent="0.3">
      <c r="A7023" s="124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4">
        <f t="shared" si="570"/>
        <v>11</v>
      </c>
      <c r="I7023" s="73"/>
    </row>
    <row r="7024" spans="1:9" ht="15.75" thickBot="1" x14ac:dyDescent="0.3">
      <c r="A7024" s="124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4">
        <f t="shared" si="570"/>
        <v>683</v>
      </c>
      <c r="I7024" s="73"/>
    </row>
    <row r="7025" spans="1:9" ht="15.75" thickBot="1" x14ac:dyDescent="0.3">
      <c r="A7025" s="124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4">
        <f t="shared" si="570"/>
        <v>867</v>
      </c>
      <c r="I7025" s="73"/>
    </row>
    <row r="7026" spans="1:9" ht="15.75" thickBot="1" x14ac:dyDescent="0.3">
      <c r="A7026" s="124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4">
        <f t="shared" si="570"/>
        <v>1025</v>
      </c>
      <c r="I7026" s="73"/>
    </row>
    <row r="7027" spans="1:9" ht="15.75" thickBot="1" x14ac:dyDescent="0.3">
      <c r="A7027" s="124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4">
        <f t="shared" si="570"/>
        <v>196</v>
      </c>
      <c r="I7027" s="73"/>
    </row>
    <row r="7028" spans="1:9" ht="15.75" thickBot="1" x14ac:dyDescent="0.3">
      <c r="A7028" s="124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4">
        <f t="shared" si="570"/>
        <v>278</v>
      </c>
      <c r="I7028" s="73"/>
    </row>
    <row r="7029" spans="1:9" ht="15.75" thickBot="1" x14ac:dyDescent="0.3">
      <c r="A7029" s="124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4">
        <f t="shared" si="570"/>
        <v>355</v>
      </c>
      <c r="I7029" s="73"/>
    </row>
    <row r="7030" spans="1:9" ht="15.75" thickBot="1" x14ac:dyDescent="0.3">
      <c r="A7030" s="124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4">
        <f t="shared" si="570"/>
        <v>2728</v>
      </c>
      <c r="I7030" s="73"/>
    </row>
    <row r="7031" spans="1:9" ht="15.75" thickBot="1" x14ac:dyDescent="0.3">
      <c r="A7031" s="124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4">
        <f t="shared" si="570"/>
        <v>214</v>
      </c>
      <c r="I7031" s="73"/>
    </row>
    <row r="7032" spans="1:9" ht="15.75" thickBot="1" x14ac:dyDescent="0.3">
      <c r="A7032" s="124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4">
        <f t="shared" si="570"/>
        <v>244</v>
      </c>
      <c r="I7032" s="73"/>
    </row>
    <row r="7033" spans="1:9" ht="15.75" thickBot="1" x14ac:dyDescent="0.3">
      <c r="A7033" s="125" t="s">
        <v>47</v>
      </c>
      <c r="B7033" s="44">
        <v>44185</v>
      </c>
      <c r="C7033" s="4">
        <v>46</v>
      </c>
      <c r="D7033" s="117">
        <f t="shared" si="569"/>
        <v>69647</v>
      </c>
      <c r="E7033" s="4">
        <v>0</v>
      </c>
      <c r="F7033" s="115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6">
        <f t="shared" si="569"/>
        <v>654186</v>
      </c>
      <c r="E7034" s="4">
        <v>48</v>
      </c>
      <c r="F7034" s="113">
        <f t="shared" si="570"/>
        <v>21792</v>
      </c>
      <c r="I7034" s="73"/>
    </row>
    <row r="7035" spans="1:9" ht="15.75" thickBot="1" x14ac:dyDescent="0.3">
      <c r="A7035" s="124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4">
        <f t="shared" si="570"/>
        <v>5375</v>
      </c>
      <c r="I7035" s="73"/>
    </row>
    <row r="7036" spans="1:9" ht="15.75" thickBot="1" x14ac:dyDescent="0.3">
      <c r="A7036" s="124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4">
        <f t="shared" si="570"/>
        <v>17</v>
      </c>
      <c r="I7036" s="73"/>
    </row>
    <row r="7037" spans="1:9" ht="15.75" thickBot="1" x14ac:dyDescent="0.3">
      <c r="A7037" s="124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4">
        <f t="shared" si="570"/>
        <v>653</v>
      </c>
      <c r="I7037" s="73"/>
    </row>
    <row r="7038" spans="1:9" ht="15.75" thickBot="1" x14ac:dyDescent="0.3">
      <c r="A7038" s="124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4">
        <f t="shared" si="570"/>
        <v>485</v>
      </c>
      <c r="I7038" s="73"/>
    </row>
    <row r="7039" spans="1:9" ht="15.75" thickBot="1" x14ac:dyDescent="0.3">
      <c r="A7039" s="124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4">
        <f t="shared" si="570"/>
        <v>2408</v>
      </c>
      <c r="I7039" s="73"/>
    </row>
    <row r="7040" spans="1:9" ht="15.75" thickBot="1" x14ac:dyDescent="0.3">
      <c r="A7040" s="124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4">
        <f t="shared" si="570"/>
        <v>147</v>
      </c>
      <c r="I7040" s="73"/>
    </row>
    <row r="7041" spans="1:9" ht="15.75" thickBot="1" x14ac:dyDescent="0.3">
      <c r="A7041" s="124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4">
        <f t="shared" si="570"/>
        <v>560</v>
      </c>
      <c r="I7041" s="73"/>
    </row>
    <row r="7042" spans="1:9" ht="15.75" thickBot="1" x14ac:dyDescent="0.3">
      <c r="A7042" s="124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4">
        <f t="shared" si="570"/>
        <v>3</v>
      </c>
      <c r="I7042" s="73"/>
    </row>
    <row r="7043" spans="1:9" ht="15.75" thickBot="1" x14ac:dyDescent="0.3">
      <c r="A7043" s="124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4">
        <f t="shared" si="570"/>
        <v>857</v>
      </c>
      <c r="I7043" s="73"/>
    </row>
    <row r="7044" spans="1:9" ht="15.75" thickBot="1" x14ac:dyDescent="0.3">
      <c r="A7044" s="124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4">
        <f t="shared" si="570"/>
        <v>116</v>
      </c>
      <c r="I7044" s="73"/>
    </row>
    <row r="7045" spans="1:9" ht="15.75" thickBot="1" x14ac:dyDescent="0.3">
      <c r="A7045" s="124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4">
        <f t="shared" si="570"/>
        <v>358</v>
      </c>
      <c r="I7045" s="73"/>
    </row>
    <row r="7046" spans="1:9" ht="15.75" thickBot="1" x14ac:dyDescent="0.3">
      <c r="A7046" s="124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4">
        <f t="shared" si="570"/>
        <v>1199</v>
      </c>
      <c r="I7046" s="73"/>
    </row>
    <row r="7047" spans="1:9" ht="15.75" thickBot="1" x14ac:dyDescent="0.3">
      <c r="A7047" s="124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4">
        <f t="shared" si="570"/>
        <v>11</v>
      </c>
      <c r="I7047" s="73"/>
    </row>
    <row r="7048" spans="1:9" ht="15.75" thickBot="1" x14ac:dyDescent="0.3">
      <c r="A7048" s="124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4">
        <f t="shared" si="570"/>
        <v>683</v>
      </c>
      <c r="I7048" s="73"/>
    </row>
    <row r="7049" spans="1:9" ht="15.75" thickBot="1" x14ac:dyDescent="0.3">
      <c r="A7049" s="124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4">
        <f t="shared" si="570"/>
        <v>871</v>
      </c>
      <c r="I7049" s="73"/>
    </row>
    <row r="7050" spans="1:9" ht="15.75" thickBot="1" x14ac:dyDescent="0.3">
      <c r="A7050" s="124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4">
        <f t="shared" si="570"/>
        <v>1027</v>
      </c>
      <c r="I7050" s="73"/>
    </row>
    <row r="7051" spans="1:9" ht="15.75" thickBot="1" x14ac:dyDescent="0.3">
      <c r="A7051" s="124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4">
        <f t="shared" si="570"/>
        <v>196</v>
      </c>
      <c r="I7051" s="73"/>
    </row>
    <row r="7052" spans="1:9" ht="15.75" thickBot="1" x14ac:dyDescent="0.3">
      <c r="A7052" s="124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4">
        <f t="shared" si="570"/>
        <v>287</v>
      </c>
      <c r="I7052" s="73"/>
    </row>
    <row r="7053" spans="1:9" ht="15.75" thickBot="1" x14ac:dyDescent="0.3">
      <c r="A7053" s="124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4">
        <f t="shared" si="570"/>
        <v>358</v>
      </c>
      <c r="I7053" s="73"/>
    </row>
    <row r="7054" spans="1:9" ht="15.75" thickBot="1" x14ac:dyDescent="0.3">
      <c r="A7054" s="124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4">
        <f t="shared" si="570"/>
        <v>2752</v>
      </c>
      <c r="I7054" s="73"/>
    </row>
    <row r="7055" spans="1:9" ht="15.75" thickBot="1" x14ac:dyDescent="0.3">
      <c r="A7055" s="124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4">
        <f t="shared" si="570"/>
        <v>214</v>
      </c>
      <c r="I7055" s="73"/>
    </row>
    <row r="7056" spans="1:9" ht="15.75" thickBot="1" x14ac:dyDescent="0.3">
      <c r="A7056" s="124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4">
        <f t="shared" si="570"/>
        <v>246</v>
      </c>
      <c r="I7056" s="73"/>
    </row>
    <row r="7057" spans="1:10" ht="15.75" thickBot="1" x14ac:dyDescent="0.3">
      <c r="A7057" s="126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3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6">
        <f t="shared" si="569"/>
        <v>657205</v>
      </c>
      <c r="E7058" s="41">
        <v>151</v>
      </c>
      <c r="F7058" s="113">
        <f t="shared" si="570"/>
        <v>21943</v>
      </c>
      <c r="J7058" s="73"/>
    </row>
    <row r="7059" spans="1:10" x14ac:dyDescent="0.25">
      <c r="A7059" s="124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4">
        <f t="shared" si="570"/>
        <v>5392</v>
      </c>
      <c r="J7059" s="73"/>
    </row>
    <row r="7060" spans="1:10" x14ac:dyDescent="0.25">
      <c r="A7060" s="124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4">
        <f t="shared" si="570"/>
        <v>17</v>
      </c>
      <c r="J7060" s="73"/>
    </row>
    <row r="7061" spans="1:10" x14ac:dyDescent="0.25">
      <c r="A7061" s="124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4">
        <f t="shared" si="570"/>
        <v>653</v>
      </c>
      <c r="J7061" s="73"/>
    </row>
    <row r="7062" spans="1:10" x14ac:dyDescent="0.25">
      <c r="A7062" s="124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4">
        <f t="shared" si="570"/>
        <v>486</v>
      </c>
      <c r="J7062" s="73"/>
    </row>
    <row r="7063" spans="1:10" x14ac:dyDescent="0.25">
      <c r="A7063" s="124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4">
        <f t="shared" si="570"/>
        <v>2418</v>
      </c>
      <c r="J7063" s="73"/>
    </row>
    <row r="7064" spans="1:10" x14ac:dyDescent="0.25">
      <c r="A7064" s="124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4">
        <f t="shared" si="570"/>
        <v>150</v>
      </c>
      <c r="J7064" s="73"/>
    </row>
    <row r="7065" spans="1:10" x14ac:dyDescent="0.25">
      <c r="A7065" s="124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4">
        <f t="shared" si="570"/>
        <v>567</v>
      </c>
      <c r="J7065" s="73"/>
    </row>
    <row r="7066" spans="1:10" x14ac:dyDescent="0.25">
      <c r="A7066" s="124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4">
        <f t="shared" si="570"/>
        <v>3</v>
      </c>
      <c r="J7066" s="73"/>
    </row>
    <row r="7067" spans="1:10" x14ac:dyDescent="0.25">
      <c r="A7067" s="124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4">
        <f t="shared" si="570"/>
        <v>857</v>
      </c>
      <c r="J7067" s="73"/>
    </row>
    <row r="7068" spans="1:10" x14ac:dyDescent="0.25">
      <c r="A7068" s="124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4">
        <f t="shared" si="570"/>
        <v>116</v>
      </c>
      <c r="J7068" s="73"/>
    </row>
    <row r="7069" spans="1:10" x14ac:dyDescent="0.25">
      <c r="A7069" s="124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4">
        <f t="shared" si="570"/>
        <v>361</v>
      </c>
      <c r="J7069" s="73"/>
    </row>
    <row r="7070" spans="1:10" x14ac:dyDescent="0.25">
      <c r="A7070" s="124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4">
        <f t="shared" si="570"/>
        <v>1217</v>
      </c>
      <c r="J7070" s="73"/>
    </row>
    <row r="7071" spans="1:10" x14ac:dyDescent="0.25">
      <c r="A7071" s="124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4">
        <f t="shared" si="570"/>
        <v>11</v>
      </c>
      <c r="J7071" s="73"/>
    </row>
    <row r="7072" spans="1:10" x14ac:dyDescent="0.25">
      <c r="A7072" s="124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4">
        <f t="shared" si="570"/>
        <v>683</v>
      </c>
      <c r="J7072" s="73"/>
    </row>
    <row r="7073" spans="1:10" x14ac:dyDescent="0.25">
      <c r="A7073" s="124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4">
        <f t="shared" si="570"/>
        <v>875</v>
      </c>
      <c r="J7073" s="73"/>
    </row>
    <row r="7074" spans="1:10" x14ac:dyDescent="0.25">
      <c r="A7074" s="124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4">
        <f t="shared" si="570"/>
        <v>1027</v>
      </c>
      <c r="J7074" s="73"/>
    </row>
    <row r="7075" spans="1:10" x14ac:dyDescent="0.25">
      <c r="A7075" s="124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4">
        <f t="shared" ref="F7075:F7138" si="572">E7075+F7051</f>
        <v>196</v>
      </c>
      <c r="J7075" s="73"/>
    </row>
    <row r="7076" spans="1:10" x14ac:dyDescent="0.25">
      <c r="A7076" s="124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4">
        <f t="shared" si="572"/>
        <v>287</v>
      </c>
      <c r="J7076" s="73"/>
    </row>
    <row r="7077" spans="1:10" x14ac:dyDescent="0.25">
      <c r="A7077" s="124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4">
        <f t="shared" si="572"/>
        <v>359</v>
      </c>
      <c r="J7077" s="73"/>
    </row>
    <row r="7078" spans="1:10" x14ac:dyDescent="0.25">
      <c r="A7078" s="124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4">
        <f t="shared" si="572"/>
        <v>2789</v>
      </c>
      <c r="J7078" s="73"/>
    </row>
    <row r="7079" spans="1:10" x14ac:dyDescent="0.25">
      <c r="A7079" s="124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4">
        <f t="shared" si="572"/>
        <v>214</v>
      </c>
      <c r="J7079" s="73"/>
    </row>
    <row r="7080" spans="1:10" x14ac:dyDescent="0.25">
      <c r="A7080" s="124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4">
        <f t="shared" si="572"/>
        <v>246</v>
      </c>
      <c r="J7080" s="73"/>
    </row>
    <row r="7081" spans="1:10" ht="15.75" thickBot="1" x14ac:dyDescent="0.3">
      <c r="A7081" s="126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3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6">
        <f t="shared" si="571"/>
        <v>660672</v>
      </c>
      <c r="E7082" s="41">
        <v>12</v>
      </c>
      <c r="F7082" s="113">
        <f t="shared" si="572"/>
        <v>21955</v>
      </c>
    </row>
    <row r="7083" spans="1:10" x14ac:dyDescent="0.25">
      <c r="A7083" s="124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4">
        <f t="shared" si="572"/>
        <v>5396</v>
      </c>
      <c r="I7083" s="73"/>
    </row>
    <row r="7084" spans="1:10" x14ac:dyDescent="0.25">
      <c r="A7084" s="124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4">
        <f t="shared" si="572"/>
        <v>17</v>
      </c>
      <c r="I7084" s="73"/>
    </row>
    <row r="7085" spans="1:10" x14ac:dyDescent="0.25">
      <c r="A7085" s="124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4">
        <f t="shared" si="572"/>
        <v>656</v>
      </c>
      <c r="I7085" s="73"/>
    </row>
    <row r="7086" spans="1:10" x14ac:dyDescent="0.25">
      <c r="A7086" s="124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4">
        <f t="shared" si="572"/>
        <v>486</v>
      </c>
      <c r="I7086" s="73"/>
    </row>
    <row r="7087" spans="1:10" x14ac:dyDescent="0.25">
      <c r="A7087" s="124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4">
        <f t="shared" si="572"/>
        <v>2430</v>
      </c>
      <c r="I7087" s="73"/>
    </row>
    <row r="7088" spans="1:10" x14ac:dyDescent="0.25">
      <c r="A7088" s="124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4">
        <f t="shared" si="572"/>
        <v>152</v>
      </c>
      <c r="I7088" s="73"/>
    </row>
    <row r="7089" spans="1:9" x14ac:dyDescent="0.25">
      <c r="A7089" s="124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4">
        <f t="shared" si="572"/>
        <v>569</v>
      </c>
      <c r="I7089" s="73"/>
    </row>
    <row r="7090" spans="1:9" x14ac:dyDescent="0.25">
      <c r="A7090" s="124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4">
        <f t="shared" si="572"/>
        <v>3</v>
      </c>
      <c r="I7090" s="73"/>
    </row>
    <row r="7091" spans="1:9" x14ac:dyDescent="0.25">
      <c r="A7091" s="124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4">
        <f t="shared" si="572"/>
        <v>857</v>
      </c>
      <c r="I7091" s="73"/>
    </row>
    <row r="7092" spans="1:9" x14ac:dyDescent="0.25">
      <c r="A7092" s="124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4">
        <f t="shared" si="572"/>
        <v>116</v>
      </c>
      <c r="I7092" s="73"/>
    </row>
    <row r="7093" spans="1:9" x14ac:dyDescent="0.25">
      <c r="A7093" s="124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4">
        <f t="shared" si="572"/>
        <v>361</v>
      </c>
      <c r="I7093" s="73"/>
    </row>
    <row r="7094" spans="1:9" x14ac:dyDescent="0.25">
      <c r="A7094" s="124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4">
        <f t="shared" si="572"/>
        <v>1219</v>
      </c>
      <c r="I7094" s="73"/>
    </row>
    <row r="7095" spans="1:9" x14ac:dyDescent="0.25">
      <c r="A7095" s="124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4">
        <f t="shared" si="572"/>
        <v>11</v>
      </c>
      <c r="I7095" s="73"/>
    </row>
    <row r="7096" spans="1:9" x14ac:dyDescent="0.25">
      <c r="A7096" s="124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4">
        <f t="shared" si="572"/>
        <v>690</v>
      </c>
      <c r="I7096" s="73"/>
    </row>
    <row r="7097" spans="1:9" x14ac:dyDescent="0.25">
      <c r="A7097" s="124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4">
        <f t="shared" si="572"/>
        <v>877</v>
      </c>
      <c r="I7097" s="73"/>
    </row>
    <row r="7098" spans="1:9" x14ac:dyDescent="0.25">
      <c r="A7098" s="124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4">
        <f t="shared" si="572"/>
        <v>1027</v>
      </c>
      <c r="I7098" s="73"/>
    </row>
    <row r="7099" spans="1:9" x14ac:dyDescent="0.25">
      <c r="A7099" s="124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4">
        <f t="shared" si="572"/>
        <v>196</v>
      </c>
      <c r="I7099" s="73"/>
    </row>
    <row r="7100" spans="1:9" x14ac:dyDescent="0.25">
      <c r="A7100" s="124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4">
        <f t="shared" si="572"/>
        <v>292</v>
      </c>
      <c r="I7100" s="73"/>
    </row>
    <row r="7101" spans="1:9" x14ac:dyDescent="0.25">
      <c r="A7101" s="124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4">
        <f t="shared" si="572"/>
        <v>360</v>
      </c>
      <c r="I7101" s="73"/>
    </row>
    <row r="7102" spans="1:9" x14ac:dyDescent="0.25">
      <c r="A7102" s="124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4">
        <f t="shared" si="572"/>
        <v>2797</v>
      </c>
      <c r="I7102" s="73"/>
    </row>
    <row r="7103" spans="1:9" x14ac:dyDescent="0.25">
      <c r="A7103" s="124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4">
        <f t="shared" si="572"/>
        <v>214</v>
      </c>
      <c r="I7103" s="73"/>
    </row>
    <row r="7104" spans="1:9" x14ac:dyDescent="0.25">
      <c r="A7104" s="124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4">
        <f t="shared" si="572"/>
        <v>246</v>
      </c>
      <c r="I7104" s="73"/>
    </row>
    <row r="7105" spans="1:9" ht="15.75" thickBot="1" x14ac:dyDescent="0.3">
      <c r="A7105" s="125" t="s">
        <v>47</v>
      </c>
      <c r="B7105" s="44">
        <v>44188</v>
      </c>
      <c r="C7105" s="45">
        <v>126</v>
      </c>
      <c r="D7105" s="117">
        <f t="shared" si="571"/>
        <v>70143</v>
      </c>
      <c r="E7105" s="45">
        <v>0</v>
      </c>
      <c r="F7105" s="115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6">
        <f t="shared" si="571"/>
        <v>663549</v>
      </c>
      <c r="E7106" s="39">
        <v>17</v>
      </c>
      <c r="F7106" s="113">
        <f t="shared" si="572"/>
        <v>21972</v>
      </c>
    </row>
    <row r="7107" spans="1:9" x14ac:dyDescent="0.25">
      <c r="A7107" s="124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4">
        <f t="shared" si="572"/>
        <v>5401</v>
      </c>
    </row>
    <row r="7108" spans="1:9" x14ac:dyDescent="0.25">
      <c r="A7108" s="124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4">
        <f t="shared" si="572"/>
        <v>17</v>
      </c>
    </row>
    <row r="7109" spans="1:9" x14ac:dyDescent="0.25">
      <c r="A7109" s="124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4">
        <f t="shared" si="572"/>
        <v>659</v>
      </c>
    </row>
    <row r="7110" spans="1:9" x14ac:dyDescent="0.25">
      <c r="A7110" s="124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4">
        <f t="shared" si="572"/>
        <v>486</v>
      </c>
    </row>
    <row r="7111" spans="1:9" x14ac:dyDescent="0.25">
      <c r="A7111" s="124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4">
        <f t="shared" si="572"/>
        <v>2445</v>
      </c>
    </row>
    <row r="7112" spans="1:9" x14ac:dyDescent="0.25">
      <c r="A7112" s="124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4">
        <f t="shared" si="572"/>
        <v>154</v>
      </c>
    </row>
    <row r="7113" spans="1:9" x14ac:dyDescent="0.25">
      <c r="A7113" s="124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4">
        <f t="shared" si="572"/>
        <v>571</v>
      </c>
    </row>
    <row r="7114" spans="1:9" x14ac:dyDescent="0.25">
      <c r="A7114" s="124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4">
        <f t="shared" si="572"/>
        <v>3</v>
      </c>
    </row>
    <row r="7115" spans="1:9" x14ac:dyDescent="0.25">
      <c r="A7115" s="124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4">
        <f t="shared" si="572"/>
        <v>857</v>
      </c>
    </row>
    <row r="7116" spans="1:9" x14ac:dyDescent="0.25">
      <c r="A7116" s="124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4">
        <f t="shared" si="572"/>
        <v>116</v>
      </c>
    </row>
    <row r="7117" spans="1:9" x14ac:dyDescent="0.25">
      <c r="A7117" s="124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4">
        <f t="shared" si="572"/>
        <v>374</v>
      </c>
    </row>
    <row r="7118" spans="1:9" x14ac:dyDescent="0.25">
      <c r="A7118" s="124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4">
        <f t="shared" si="572"/>
        <v>1219</v>
      </c>
    </row>
    <row r="7119" spans="1:9" x14ac:dyDescent="0.25">
      <c r="A7119" s="124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4">
        <f t="shared" si="572"/>
        <v>11</v>
      </c>
    </row>
    <row r="7120" spans="1:9" x14ac:dyDescent="0.25">
      <c r="A7120" s="124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4">
        <f t="shared" si="572"/>
        <v>690</v>
      </c>
    </row>
    <row r="7121" spans="1:6" x14ac:dyDescent="0.25">
      <c r="A7121" s="124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4">
        <f t="shared" si="572"/>
        <v>880</v>
      </c>
    </row>
    <row r="7122" spans="1:6" x14ac:dyDescent="0.25">
      <c r="A7122" s="124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4">
        <f t="shared" si="572"/>
        <v>1028</v>
      </c>
    </row>
    <row r="7123" spans="1:6" x14ac:dyDescent="0.25">
      <c r="A7123" s="124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4">
        <f t="shared" si="572"/>
        <v>196</v>
      </c>
    </row>
    <row r="7124" spans="1:6" x14ac:dyDescent="0.25">
      <c r="A7124" s="124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4">
        <f t="shared" si="572"/>
        <v>293</v>
      </c>
    </row>
    <row r="7125" spans="1:6" x14ac:dyDescent="0.25">
      <c r="A7125" s="124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4">
        <f t="shared" si="572"/>
        <v>362</v>
      </c>
    </row>
    <row r="7126" spans="1:6" x14ac:dyDescent="0.25">
      <c r="A7126" s="124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4">
        <f t="shared" si="572"/>
        <v>2810</v>
      </c>
    </row>
    <row r="7127" spans="1:6" x14ac:dyDescent="0.25">
      <c r="A7127" s="124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4">
        <f t="shared" si="572"/>
        <v>214</v>
      </c>
    </row>
    <row r="7128" spans="1:6" x14ac:dyDescent="0.25">
      <c r="A7128" s="124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4">
        <f t="shared" si="572"/>
        <v>246</v>
      </c>
    </row>
    <row r="7129" spans="1:6" ht="15.75" thickBot="1" x14ac:dyDescent="0.3">
      <c r="A7129" s="125" t="s">
        <v>47</v>
      </c>
      <c r="B7129" s="23">
        <v>44189</v>
      </c>
      <c r="C7129" s="4">
        <v>113</v>
      </c>
      <c r="D7129" s="117">
        <f t="shared" si="571"/>
        <v>70256</v>
      </c>
      <c r="E7129" s="4">
        <v>1</v>
      </c>
      <c r="F7129" s="115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6">
        <f t="shared" si="571"/>
        <v>664651</v>
      </c>
      <c r="E7130" s="4">
        <v>2</v>
      </c>
      <c r="F7130" s="113">
        <f t="shared" si="572"/>
        <v>21974</v>
      </c>
    </row>
    <row r="7131" spans="1:6" x14ac:dyDescent="0.25">
      <c r="A7131" s="124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4">
        <f t="shared" si="572"/>
        <v>5413</v>
      </c>
    </row>
    <row r="7132" spans="1:6" x14ac:dyDescent="0.25">
      <c r="A7132" s="124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4">
        <f t="shared" si="572"/>
        <v>17</v>
      </c>
    </row>
    <row r="7133" spans="1:6" x14ac:dyDescent="0.25">
      <c r="A7133" s="124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4">
        <f t="shared" si="572"/>
        <v>666</v>
      </c>
    </row>
    <row r="7134" spans="1:6" x14ac:dyDescent="0.25">
      <c r="A7134" s="124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4">
        <f t="shared" si="572"/>
        <v>486</v>
      </c>
    </row>
    <row r="7135" spans="1:6" x14ac:dyDescent="0.25">
      <c r="A7135" s="124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4">
        <f t="shared" si="572"/>
        <v>2448</v>
      </c>
    </row>
    <row r="7136" spans="1:6" x14ac:dyDescent="0.25">
      <c r="A7136" s="124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4">
        <f t="shared" si="572"/>
        <v>154</v>
      </c>
    </row>
    <row r="7137" spans="1:6" x14ac:dyDescent="0.25">
      <c r="A7137" s="124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4">
        <f t="shared" si="572"/>
        <v>571</v>
      </c>
    </row>
    <row r="7138" spans="1:6" x14ac:dyDescent="0.25">
      <c r="A7138" s="124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4">
        <f t="shared" si="572"/>
        <v>3</v>
      </c>
    </row>
    <row r="7139" spans="1:6" x14ac:dyDescent="0.25">
      <c r="A7139" s="124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4">
        <f t="shared" ref="F7139:F7202" si="574">E7139+F7115</f>
        <v>857</v>
      </c>
    </row>
    <row r="7140" spans="1:6" x14ac:dyDescent="0.25">
      <c r="A7140" s="124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4">
        <f t="shared" si="574"/>
        <v>116</v>
      </c>
    </row>
    <row r="7141" spans="1:6" x14ac:dyDescent="0.25">
      <c r="A7141" s="124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4">
        <f t="shared" si="574"/>
        <v>379</v>
      </c>
    </row>
    <row r="7142" spans="1:6" x14ac:dyDescent="0.25">
      <c r="A7142" s="124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4">
        <f t="shared" si="574"/>
        <v>1219</v>
      </c>
    </row>
    <row r="7143" spans="1:6" x14ac:dyDescent="0.25">
      <c r="A7143" s="124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4">
        <f t="shared" si="574"/>
        <v>11</v>
      </c>
    </row>
    <row r="7144" spans="1:6" x14ac:dyDescent="0.25">
      <c r="A7144" s="124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4">
        <f t="shared" si="574"/>
        <v>690</v>
      </c>
    </row>
    <row r="7145" spans="1:6" x14ac:dyDescent="0.25">
      <c r="A7145" s="124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4">
        <f t="shared" si="574"/>
        <v>881</v>
      </c>
    </row>
    <row r="7146" spans="1:6" x14ac:dyDescent="0.25">
      <c r="A7146" s="124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4">
        <f t="shared" si="574"/>
        <v>1028</v>
      </c>
    </row>
    <row r="7147" spans="1:6" x14ac:dyDescent="0.25">
      <c r="A7147" s="124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4">
        <f t="shared" si="574"/>
        <v>196</v>
      </c>
    </row>
    <row r="7148" spans="1:6" x14ac:dyDescent="0.25">
      <c r="A7148" s="124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4">
        <f t="shared" si="574"/>
        <v>293</v>
      </c>
    </row>
    <row r="7149" spans="1:6" x14ac:dyDescent="0.25">
      <c r="A7149" s="124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4">
        <f t="shared" si="574"/>
        <v>362</v>
      </c>
    </row>
    <row r="7150" spans="1:6" x14ac:dyDescent="0.25">
      <c r="A7150" s="124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4">
        <f t="shared" si="574"/>
        <v>2810</v>
      </c>
    </row>
    <row r="7151" spans="1:6" x14ac:dyDescent="0.25">
      <c r="A7151" s="124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4">
        <f t="shared" si="574"/>
        <v>214</v>
      </c>
    </row>
    <row r="7152" spans="1:6" x14ac:dyDescent="0.25">
      <c r="A7152" s="124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4">
        <f t="shared" si="574"/>
        <v>246</v>
      </c>
    </row>
    <row r="7153" spans="1:9" ht="15.75" thickBot="1" x14ac:dyDescent="0.3">
      <c r="A7153" s="125" t="s">
        <v>47</v>
      </c>
      <c r="B7153" s="23">
        <v>44190</v>
      </c>
      <c r="C7153" s="4">
        <v>23</v>
      </c>
      <c r="D7153" s="117">
        <f t="shared" si="573"/>
        <v>70279</v>
      </c>
      <c r="E7153" s="4">
        <v>0</v>
      </c>
      <c r="F7153" s="115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6">
        <f t="shared" si="573"/>
        <v>665994</v>
      </c>
      <c r="E7154" s="4">
        <v>39</v>
      </c>
      <c r="F7154" s="113">
        <f t="shared" si="574"/>
        <v>22013</v>
      </c>
    </row>
    <row r="7155" spans="1:9" x14ac:dyDescent="0.25">
      <c r="A7155" s="124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4">
        <f t="shared" si="574"/>
        <v>5415</v>
      </c>
      <c r="I7155" s="73"/>
    </row>
    <row r="7156" spans="1:9" x14ac:dyDescent="0.25">
      <c r="A7156" s="124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4">
        <f t="shared" si="574"/>
        <v>17</v>
      </c>
      <c r="I7156" s="73"/>
    </row>
    <row r="7157" spans="1:9" x14ac:dyDescent="0.25">
      <c r="A7157" s="124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4">
        <f t="shared" si="574"/>
        <v>670</v>
      </c>
      <c r="I7157" s="73"/>
    </row>
    <row r="7158" spans="1:9" x14ac:dyDescent="0.25">
      <c r="A7158" s="124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4">
        <f t="shared" si="574"/>
        <v>486</v>
      </c>
      <c r="I7158" s="73"/>
    </row>
    <row r="7159" spans="1:9" x14ac:dyDescent="0.25">
      <c r="A7159" s="124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4">
        <f t="shared" si="574"/>
        <v>2452</v>
      </c>
      <c r="I7159" s="73"/>
    </row>
    <row r="7160" spans="1:9" x14ac:dyDescent="0.25">
      <c r="A7160" s="124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4">
        <f t="shared" si="574"/>
        <v>157</v>
      </c>
      <c r="I7160" s="73"/>
    </row>
    <row r="7161" spans="1:9" x14ac:dyDescent="0.25">
      <c r="A7161" s="124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4">
        <f t="shared" si="574"/>
        <v>571</v>
      </c>
      <c r="I7161" s="73"/>
    </row>
    <row r="7162" spans="1:9" x14ac:dyDescent="0.25">
      <c r="A7162" s="124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4">
        <f t="shared" si="574"/>
        <v>3</v>
      </c>
      <c r="I7162" s="73"/>
    </row>
    <row r="7163" spans="1:9" x14ac:dyDescent="0.25">
      <c r="A7163" s="124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4">
        <f t="shared" si="574"/>
        <v>857</v>
      </c>
      <c r="I7163" s="73"/>
    </row>
    <row r="7164" spans="1:9" x14ac:dyDescent="0.25">
      <c r="A7164" s="124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4">
        <f t="shared" si="574"/>
        <v>116</v>
      </c>
      <c r="I7164" s="73"/>
    </row>
    <row r="7165" spans="1:9" x14ac:dyDescent="0.25">
      <c r="A7165" s="124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4">
        <f t="shared" si="574"/>
        <v>385</v>
      </c>
      <c r="I7165" s="73"/>
    </row>
    <row r="7166" spans="1:9" x14ac:dyDescent="0.25">
      <c r="A7166" s="124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4">
        <f t="shared" si="574"/>
        <v>1220</v>
      </c>
      <c r="I7166" s="73"/>
    </row>
    <row r="7167" spans="1:9" x14ac:dyDescent="0.25">
      <c r="A7167" s="124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4">
        <f t="shared" si="574"/>
        <v>11</v>
      </c>
      <c r="I7167" s="73"/>
    </row>
    <row r="7168" spans="1:9" x14ac:dyDescent="0.25">
      <c r="A7168" s="124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4">
        <f t="shared" si="574"/>
        <v>690</v>
      </c>
      <c r="I7168" s="73"/>
    </row>
    <row r="7169" spans="1:9" x14ac:dyDescent="0.25">
      <c r="A7169" s="124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4">
        <f t="shared" si="574"/>
        <v>883</v>
      </c>
      <c r="I7169" s="73"/>
    </row>
    <row r="7170" spans="1:9" x14ac:dyDescent="0.25">
      <c r="A7170" s="124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4">
        <f t="shared" si="574"/>
        <v>1028</v>
      </c>
      <c r="I7170" s="73"/>
    </row>
    <row r="7171" spans="1:9" x14ac:dyDescent="0.25">
      <c r="A7171" s="124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4">
        <f t="shared" si="574"/>
        <v>196</v>
      </c>
      <c r="I7171" s="73"/>
    </row>
    <row r="7172" spans="1:9" x14ac:dyDescent="0.25">
      <c r="A7172" s="124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4">
        <f t="shared" si="574"/>
        <v>293</v>
      </c>
      <c r="I7172" s="73"/>
    </row>
    <row r="7173" spans="1:9" x14ac:dyDescent="0.25">
      <c r="A7173" s="124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4">
        <f t="shared" si="574"/>
        <v>363</v>
      </c>
      <c r="I7173" s="73"/>
    </row>
    <row r="7174" spans="1:9" x14ac:dyDescent="0.25">
      <c r="A7174" s="124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4">
        <f t="shared" si="574"/>
        <v>2827</v>
      </c>
      <c r="I7174" s="73"/>
    </row>
    <row r="7175" spans="1:9" x14ac:dyDescent="0.25">
      <c r="A7175" s="124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4">
        <f t="shared" si="574"/>
        <v>214</v>
      </c>
      <c r="I7175" s="73"/>
    </row>
    <row r="7176" spans="1:9" x14ac:dyDescent="0.25">
      <c r="A7176" s="124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4">
        <f t="shared" si="574"/>
        <v>246</v>
      </c>
      <c r="I7176" s="73"/>
    </row>
    <row r="7177" spans="1:9" ht="15.75" thickBot="1" x14ac:dyDescent="0.3">
      <c r="A7177" s="125" t="s">
        <v>47</v>
      </c>
      <c r="B7177" s="23">
        <v>44191</v>
      </c>
      <c r="C7177" s="4">
        <v>77</v>
      </c>
      <c r="D7177" s="117">
        <f t="shared" si="573"/>
        <v>70356</v>
      </c>
      <c r="E7177" s="4">
        <v>0</v>
      </c>
      <c r="F7177" s="115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6">
        <f t="shared" si="573"/>
        <v>667990</v>
      </c>
      <c r="E7178" s="4">
        <v>110</v>
      </c>
      <c r="F7178" s="113">
        <f t="shared" si="574"/>
        <v>22123</v>
      </c>
      <c r="I7178" s="73"/>
    </row>
    <row r="7179" spans="1:9" x14ac:dyDescent="0.25">
      <c r="A7179" s="124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4">
        <f t="shared" si="574"/>
        <v>5418</v>
      </c>
      <c r="I7179" s="73"/>
    </row>
    <row r="7180" spans="1:9" x14ac:dyDescent="0.25">
      <c r="A7180" s="124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4">
        <f t="shared" si="574"/>
        <v>17</v>
      </c>
      <c r="I7180" s="73"/>
    </row>
    <row r="7181" spans="1:9" x14ac:dyDescent="0.25">
      <c r="A7181" s="124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4">
        <f t="shared" si="574"/>
        <v>671</v>
      </c>
      <c r="I7181" s="73"/>
    </row>
    <row r="7182" spans="1:9" x14ac:dyDescent="0.25">
      <c r="A7182" s="124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4">
        <f t="shared" si="574"/>
        <v>487</v>
      </c>
      <c r="I7182" s="73"/>
    </row>
    <row r="7183" spans="1:9" x14ac:dyDescent="0.25">
      <c r="A7183" s="124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4">
        <f t="shared" si="574"/>
        <v>2452</v>
      </c>
      <c r="I7183" s="73"/>
    </row>
    <row r="7184" spans="1:9" x14ac:dyDescent="0.25">
      <c r="A7184" s="124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4">
        <f t="shared" si="574"/>
        <v>157</v>
      </c>
      <c r="I7184" s="73"/>
    </row>
    <row r="7185" spans="1:9" x14ac:dyDescent="0.25">
      <c r="A7185" s="124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4">
        <f t="shared" si="574"/>
        <v>572</v>
      </c>
      <c r="I7185" s="73"/>
    </row>
    <row r="7186" spans="1:9" x14ac:dyDescent="0.25">
      <c r="A7186" s="124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4">
        <f t="shared" si="574"/>
        <v>3</v>
      </c>
      <c r="I7186" s="73"/>
    </row>
    <row r="7187" spans="1:9" x14ac:dyDescent="0.25">
      <c r="A7187" s="124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4">
        <f t="shared" si="574"/>
        <v>857</v>
      </c>
      <c r="I7187" s="73"/>
    </row>
    <row r="7188" spans="1:9" x14ac:dyDescent="0.25">
      <c r="A7188" s="124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4">
        <f t="shared" si="574"/>
        <v>116</v>
      </c>
      <c r="I7188" s="73"/>
    </row>
    <row r="7189" spans="1:9" x14ac:dyDescent="0.25">
      <c r="A7189" s="124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4">
        <f t="shared" si="574"/>
        <v>388</v>
      </c>
      <c r="I7189" s="73"/>
    </row>
    <row r="7190" spans="1:9" x14ac:dyDescent="0.25">
      <c r="A7190" s="124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4">
        <f t="shared" si="574"/>
        <v>1220</v>
      </c>
      <c r="I7190" s="73"/>
    </row>
    <row r="7191" spans="1:9" x14ac:dyDescent="0.25">
      <c r="A7191" s="124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4">
        <f t="shared" si="574"/>
        <v>11</v>
      </c>
      <c r="I7191" s="73"/>
    </row>
    <row r="7192" spans="1:9" x14ac:dyDescent="0.25">
      <c r="A7192" s="124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4">
        <f t="shared" si="574"/>
        <v>690</v>
      </c>
      <c r="I7192" s="73"/>
    </row>
    <row r="7193" spans="1:9" x14ac:dyDescent="0.25">
      <c r="A7193" s="124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4">
        <f t="shared" si="574"/>
        <v>884</v>
      </c>
      <c r="I7193" s="73"/>
    </row>
    <row r="7194" spans="1:9" x14ac:dyDescent="0.25">
      <c r="A7194" s="124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4">
        <f t="shared" si="574"/>
        <v>1029</v>
      </c>
      <c r="I7194" s="73"/>
    </row>
    <row r="7195" spans="1:9" x14ac:dyDescent="0.25">
      <c r="A7195" s="124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4">
        <f t="shared" si="574"/>
        <v>196</v>
      </c>
      <c r="I7195" s="73"/>
    </row>
    <row r="7196" spans="1:9" x14ac:dyDescent="0.25">
      <c r="A7196" s="124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4">
        <f t="shared" si="574"/>
        <v>295</v>
      </c>
      <c r="I7196" s="73"/>
    </row>
    <row r="7197" spans="1:9" x14ac:dyDescent="0.25">
      <c r="A7197" s="124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4">
        <f t="shared" si="574"/>
        <v>366</v>
      </c>
      <c r="I7197" s="73"/>
    </row>
    <row r="7198" spans="1:9" x14ac:dyDescent="0.25">
      <c r="A7198" s="124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4">
        <f t="shared" si="574"/>
        <v>2843</v>
      </c>
      <c r="I7198" s="73"/>
    </row>
    <row r="7199" spans="1:9" x14ac:dyDescent="0.25">
      <c r="A7199" s="124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4">
        <f t="shared" si="574"/>
        <v>217</v>
      </c>
      <c r="I7199" s="73"/>
    </row>
    <row r="7200" spans="1:9" x14ac:dyDescent="0.25">
      <c r="A7200" s="124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4">
        <f t="shared" si="574"/>
        <v>248</v>
      </c>
      <c r="I7200" s="73"/>
    </row>
    <row r="7201" spans="1:9" ht="15.75" thickBot="1" x14ac:dyDescent="0.3">
      <c r="A7201" s="126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3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6">
        <f t="shared" si="573"/>
        <v>670863</v>
      </c>
      <c r="E7202" s="41">
        <v>90</v>
      </c>
      <c r="F7202" s="113">
        <f t="shared" si="574"/>
        <v>22213</v>
      </c>
      <c r="I7202" s="73"/>
    </row>
    <row r="7203" spans="1:9" x14ac:dyDescent="0.25">
      <c r="A7203" s="124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4">
        <f t="shared" ref="F7203:F7249" si="576">E7203+F7179</f>
        <v>5438</v>
      </c>
      <c r="I7203" s="73"/>
    </row>
    <row r="7204" spans="1:9" x14ac:dyDescent="0.25">
      <c r="A7204" s="124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4">
        <f t="shared" si="576"/>
        <v>17</v>
      </c>
      <c r="I7204" s="73"/>
    </row>
    <row r="7205" spans="1:9" x14ac:dyDescent="0.25">
      <c r="A7205" s="124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4">
        <f t="shared" si="576"/>
        <v>678</v>
      </c>
      <c r="I7205" s="73"/>
    </row>
    <row r="7206" spans="1:9" x14ac:dyDescent="0.25">
      <c r="A7206" s="124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4">
        <f t="shared" si="576"/>
        <v>491</v>
      </c>
      <c r="I7206" s="73"/>
    </row>
    <row r="7207" spans="1:9" x14ac:dyDescent="0.25">
      <c r="A7207" s="124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4">
        <f t="shared" si="576"/>
        <v>2459</v>
      </c>
      <c r="I7207" s="73"/>
    </row>
    <row r="7208" spans="1:9" x14ac:dyDescent="0.25">
      <c r="A7208" s="124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4">
        <f t="shared" si="576"/>
        <v>158</v>
      </c>
      <c r="I7208" s="73"/>
    </row>
    <row r="7209" spans="1:9" x14ac:dyDescent="0.25">
      <c r="A7209" s="124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4">
        <f t="shared" si="576"/>
        <v>574</v>
      </c>
      <c r="I7209" s="73"/>
    </row>
    <row r="7210" spans="1:9" x14ac:dyDescent="0.25">
      <c r="A7210" s="124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4">
        <f t="shared" si="576"/>
        <v>3</v>
      </c>
      <c r="I7210" s="73"/>
    </row>
    <row r="7211" spans="1:9" x14ac:dyDescent="0.25">
      <c r="A7211" s="124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4">
        <f t="shared" si="576"/>
        <v>858</v>
      </c>
      <c r="I7211" s="73"/>
    </row>
    <row r="7212" spans="1:9" x14ac:dyDescent="0.25">
      <c r="A7212" s="124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4">
        <f t="shared" si="576"/>
        <v>124</v>
      </c>
      <c r="I7212" s="73"/>
    </row>
    <row r="7213" spans="1:9" x14ac:dyDescent="0.25">
      <c r="A7213" s="124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4">
        <f t="shared" si="576"/>
        <v>388</v>
      </c>
      <c r="I7213" s="73"/>
    </row>
    <row r="7214" spans="1:9" x14ac:dyDescent="0.25">
      <c r="A7214" s="124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4">
        <f t="shared" si="576"/>
        <v>1223</v>
      </c>
      <c r="I7214" s="73"/>
    </row>
    <row r="7215" spans="1:9" x14ac:dyDescent="0.25">
      <c r="A7215" s="124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4">
        <f t="shared" si="576"/>
        <v>11</v>
      </c>
      <c r="I7215" s="73"/>
    </row>
    <row r="7216" spans="1:9" x14ac:dyDescent="0.25">
      <c r="A7216" s="124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4">
        <f t="shared" si="576"/>
        <v>690</v>
      </c>
      <c r="I7216" s="73"/>
    </row>
    <row r="7217" spans="1:9" x14ac:dyDescent="0.25">
      <c r="A7217" s="124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4">
        <f t="shared" si="576"/>
        <v>890</v>
      </c>
      <c r="I7217" s="73"/>
    </row>
    <row r="7218" spans="1:9" x14ac:dyDescent="0.25">
      <c r="A7218" s="124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4">
        <f t="shared" si="576"/>
        <v>1030</v>
      </c>
      <c r="I7218" s="73"/>
    </row>
    <row r="7219" spans="1:9" x14ac:dyDescent="0.25">
      <c r="A7219" s="124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4">
        <f t="shared" si="576"/>
        <v>197</v>
      </c>
      <c r="I7219" s="73"/>
    </row>
    <row r="7220" spans="1:9" x14ac:dyDescent="0.25">
      <c r="A7220" s="124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4">
        <f t="shared" si="576"/>
        <v>296</v>
      </c>
      <c r="I7220" s="73"/>
    </row>
    <row r="7221" spans="1:9" x14ac:dyDescent="0.25">
      <c r="A7221" s="124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4">
        <f t="shared" si="576"/>
        <v>375</v>
      </c>
      <c r="I7221" s="73"/>
    </row>
    <row r="7222" spans="1:9" x14ac:dyDescent="0.25">
      <c r="A7222" s="124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4">
        <f t="shared" si="576"/>
        <v>2898</v>
      </c>
      <c r="I7222" s="73"/>
    </row>
    <row r="7223" spans="1:9" x14ac:dyDescent="0.25">
      <c r="A7223" s="124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4">
        <f t="shared" si="576"/>
        <v>217</v>
      </c>
      <c r="I7223" s="73"/>
    </row>
    <row r="7224" spans="1:9" x14ac:dyDescent="0.25">
      <c r="A7224" s="124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4">
        <f t="shared" si="576"/>
        <v>248</v>
      </c>
      <c r="I7224" s="73"/>
    </row>
    <row r="7225" spans="1:9" x14ac:dyDescent="0.25">
      <c r="A7225" s="126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3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379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380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4">
        <v>44196</v>
      </c>
      <c r="C7274" s="208">
        <v>4724</v>
      </c>
      <c r="D7274" s="205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4">
        <v>44196</v>
      </c>
      <c r="C7275" s="208">
        <v>1337</v>
      </c>
      <c r="D7275" s="205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4">
        <v>44196</v>
      </c>
      <c r="C7276" s="208">
        <v>82</v>
      </c>
      <c r="D7276" s="205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4">
        <v>44196</v>
      </c>
      <c r="C7277" s="208">
        <v>259</v>
      </c>
      <c r="D7277" s="205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4">
        <v>44196</v>
      </c>
      <c r="C7278" s="208">
        <v>455</v>
      </c>
      <c r="D7278" s="205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4">
        <v>44196</v>
      </c>
      <c r="C7279" s="208">
        <v>780</v>
      </c>
      <c r="D7279" s="205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4">
        <v>44196</v>
      </c>
      <c r="C7280" s="208">
        <v>75</v>
      </c>
      <c r="D7280" s="205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4">
        <v>44196</v>
      </c>
      <c r="C7281" s="208">
        <v>491</v>
      </c>
      <c r="D7281" s="205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4">
        <v>44196</v>
      </c>
      <c r="C7282" s="208">
        <v>6</v>
      </c>
      <c r="D7282" s="205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4">
        <v>44196</v>
      </c>
      <c r="C7283" s="208">
        <v>6</v>
      </c>
      <c r="D7283" s="205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4">
        <v>44196</v>
      </c>
      <c r="C7284" s="208">
        <v>302</v>
      </c>
      <c r="D7284" s="205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4">
        <v>44196</v>
      </c>
      <c r="C7285" s="208">
        <v>9</v>
      </c>
      <c r="D7285" s="205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4">
        <v>44196</v>
      </c>
      <c r="C7286" s="208">
        <v>131</v>
      </c>
      <c r="D7286" s="205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4">
        <v>44196</v>
      </c>
      <c r="C7287" s="208">
        <v>6</v>
      </c>
      <c r="D7287" s="205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4">
        <v>44196</v>
      </c>
      <c r="C7288" s="208">
        <v>403</v>
      </c>
      <c r="D7288" s="205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4">
        <v>44196</v>
      </c>
      <c r="C7289" s="208">
        <v>272</v>
      </c>
      <c r="D7289" s="205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4">
        <v>44196</v>
      </c>
      <c r="C7290" s="208">
        <v>71</v>
      </c>
      <c r="D7290" s="205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4">
        <v>44196</v>
      </c>
      <c r="C7291" s="208">
        <v>45</v>
      </c>
      <c r="D7291" s="205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4">
        <v>44196</v>
      </c>
      <c r="C7292" s="208">
        <v>32</v>
      </c>
      <c r="D7292" s="205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4">
        <v>44196</v>
      </c>
      <c r="C7293" s="208">
        <v>420</v>
      </c>
      <c r="D7293" s="205">
        <f t="shared" si="577"/>
        <v>23755</v>
      </c>
      <c r="E7293" s="4">
        <v>1</v>
      </c>
      <c r="F7293" s="67">
        <f t="shared" si="578"/>
        <v>381</v>
      </c>
      <c r="G7293" s="73"/>
    </row>
    <row r="7294" spans="1:7" x14ac:dyDescent="0.25">
      <c r="A7294" s="50" t="s">
        <v>29</v>
      </c>
      <c r="B7294" s="204">
        <v>44196</v>
      </c>
      <c r="C7294" s="208">
        <v>1354</v>
      </c>
      <c r="D7294" s="205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4">
        <v>44196</v>
      </c>
      <c r="C7295" s="208">
        <v>100</v>
      </c>
      <c r="D7295" s="205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4">
        <v>44196</v>
      </c>
      <c r="C7296" s="208">
        <v>111</v>
      </c>
      <c r="D7296" s="205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4">
        <v>44196</v>
      </c>
      <c r="C7297" s="208">
        <v>116</v>
      </c>
      <c r="D7297" s="205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4">
        <v>44197</v>
      </c>
      <c r="C7298" s="39">
        <v>1486</v>
      </c>
      <c r="D7298" s="205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4">
        <v>44197</v>
      </c>
      <c r="C7299" s="4">
        <v>574</v>
      </c>
      <c r="D7299" s="205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4">
        <v>44197</v>
      </c>
      <c r="C7300" s="4">
        <v>0</v>
      </c>
      <c r="D7300" s="205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4">
        <v>44197</v>
      </c>
      <c r="C7301" s="4">
        <v>101</v>
      </c>
      <c r="D7301" s="205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4">
        <v>44197</v>
      </c>
      <c r="C7302" s="4">
        <v>117</v>
      </c>
      <c r="D7302" s="205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4">
        <v>44197</v>
      </c>
      <c r="C7303" s="4">
        <v>244</v>
      </c>
      <c r="D7303" s="205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4">
        <v>44197</v>
      </c>
      <c r="C7304" s="4">
        <v>40</v>
      </c>
      <c r="D7304" s="205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4">
        <v>44197</v>
      </c>
      <c r="C7305" s="4">
        <v>259</v>
      </c>
      <c r="D7305" s="205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4">
        <v>44197</v>
      </c>
      <c r="C7306" s="4">
        <v>1</v>
      </c>
      <c r="D7306" s="205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4">
        <v>44197</v>
      </c>
      <c r="C7307" s="4">
        <v>12</v>
      </c>
      <c r="D7307" s="205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4">
        <v>44197</v>
      </c>
      <c r="C7308" s="4">
        <v>226</v>
      </c>
      <c r="D7308" s="205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4">
        <v>44197</v>
      </c>
      <c r="C7309" s="4">
        <v>18</v>
      </c>
      <c r="D7309" s="205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4">
        <v>44197</v>
      </c>
      <c r="C7310" s="4">
        <v>41</v>
      </c>
      <c r="D7310" s="205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4">
        <v>44197</v>
      </c>
      <c r="C7311" s="4">
        <v>0</v>
      </c>
      <c r="D7311" s="205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4">
        <v>44197</v>
      </c>
      <c r="C7312" s="4">
        <v>199</v>
      </c>
      <c r="D7312" s="205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4">
        <v>44197</v>
      </c>
      <c r="C7313" s="4">
        <v>114</v>
      </c>
      <c r="D7313" s="205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4">
        <v>44197</v>
      </c>
      <c r="C7314" s="4">
        <v>14</v>
      </c>
      <c r="D7314" s="205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4">
        <v>44197</v>
      </c>
      <c r="C7315" s="4">
        <v>13</v>
      </c>
      <c r="D7315" s="205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4">
        <v>44197</v>
      </c>
      <c r="C7316" s="4">
        <v>8</v>
      </c>
      <c r="D7316" s="205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4">
        <v>44197</v>
      </c>
      <c r="C7317" s="4">
        <v>134</v>
      </c>
      <c r="D7317" s="205">
        <f t="shared" si="579"/>
        <v>23889</v>
      </c>
      <c r="E7317" s="4">
        <v>1</v>
      </c>
      <c r="F7317" s="67">
        <f t="shared" si="580"/>
        <v>382</v>
      </c>
      <c r="G7317" s="73"/>
      <c r="I7317" s="73"/>
      <c r="J7317" s="73"/>
    </row>
    <row r="7318" spans="1:10" x14ac:dyDescent="0.25">
      <c r="A7318" s="50" t="s">
        <v>29</v>
      </c>
      <c r="B7318" s="204">
        <v>44197</v>
      </c>
      <c r="C7318" s="4">
        <v>352</v>
      </c>
      <c r="D7318" s="205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4">
        <v>44197</v>
      </c>
      <c r="C7319" s="4">
        <v>9</v>
      </c>
      <c r="D7319" s="205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4">
        <v>44197</v>
      </c>
      <c r="C7320" s="4">
        <v>82</v>
      </c>
      <c r="D7320" s="205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4">
        <v>44197</v>
      </c>
      <c r="C7321" s="4">
        <v>35</v>
      </c>
      <c r="D7321" s="205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4">
        <v>44198</v>
      </c>
      <c r="C7322" s="4">
        <v>2098</v>
      </c>
      <c r="D7322" s="205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4">
        <v>44198</v>
      </c>
      <c r="C7323" s="4">
        <v>495</v>
      </c>
      <c r="D7323" s="205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4">
        <v>44198</v>
      </c>
      <c r="C7324" s="4">
        <v>51</v>
      </c>
      <c r="D7324" s="205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4">
        <v>44198</v>
      </c>
      <c r="C7325" s="4">
        <v>152</v>
      </c>
      <c r="D7325" s="205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4">
        <v>44198</v>
      </c>
      <c r="C7326" s="4">
        <v>204</v>
      </c>
      <c r="D7326" s="205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4">
        <v>44198</v>
      </c>
      <c r="C7327" s="4">
        <v>83</v>
      </c>
      <c r="D7327" s="205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4">
        <v>44198</v>
      </c>
      <c r="C7328" s="4">
        <v>103</v>
      </c>
      <c r="D7328" s="205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4">
        <v>44198</v>
      </c>
      <c r="C7329" s="4">
        <v>143</v>
      </c>
      <c r="D7329" s="205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4">
        <v>44198</v>
      </c>
      <c r="C7330" s="4">
        <v>1</v>
      </c>
      <c r="D7330" s="205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4">
        <v>44198</v>
      </c>
      <c r="C7331" s="4">
        <v>-1</v>
      </c>
      <c r="D7331" s="205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4">
        <v>44198</v>
      </c>
      <c r="C7332" s="4">
        <v>197</v>
      </c>
      <c r="D7332" s="205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4">
        <v>44198</v>
      </c>
      <c r="C7333" s="4">
        <v>9</v>
      </c>
      <c r="D7333" s="205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4">
        <v>44198</v>
      </c>
      <c r="C7334" s="4">
        <v>65</v>
      </c>
      <c r="D7334" s="205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4">
        <v>44198</v>
      </c>
      <c r="C7335" s="4">
        <v>2</v>
      </c>
      <c r="D7335" s="205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4">
        <v>44198</v>
      </c>
      <c r="C7336" s="4">
        <v>305</v>
      </c>
      <c r="D7336" s="205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4">
        <v>44198</v>
      </c>
      <c r="C7337" s="4">
        <v>160</v>
      </c>
      <c r="D7337" s="205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4">
        <v>44198</v>
      </c>
      <c r="C7338" s="4">
        <v>12</v>
      </c>
      <c r="D7338" s="205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4">
        <v>44198</v>
      </c>
      <c r="C7339" s="4">
        <v>4</v>
      </c>
      <c r="D7339" s="205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4">
        <v>44198</v>
      </c>
      <c r="C7340" s="4">
        <v>2</v>
      </c>
      <c r="D7340" s="205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4">
        <v>44198</v>
      </c>
      <c r="C7341" s="4">
        <v>305</v>
      </c>
      <c r="D7341" s="205">
        <f t="shared" si="579"/>
        <v>24194</v>
      </c>
      <c r="E7341" s="4">
        <v>2</v>
      </c>
      <c r="F7341" s="67">
        <f t="shared" si="580"/>
        <v>384</v>
      </c>
      <c r="I7341" s="73"/>
    </row>
    <row r="7342" spans="1:9" x14ac:dyDescent="0.25">
      <c r="A7342" s="50" t="s">
        <v>29</v>
      </c>
      <c r="B7342" s="204">
        <v>44198</v>
      </c>
      <c r="C7342" s="4">
        <v>568</v>
      </c>
      <c r="D7342" s="205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4">
        <v>44198</v>
      </c>
      <c r="C7343" s="4">
        <v>128</v>
      </c>
      <c r="D7343" s="205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4">
        <v>44198</v>
      </c>
      <c r="C7344" s="4">
        <v>108</v>
      </c>
      <c r="D7344" s="205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4">
        <v>44198</v>
      </c>
      <c r="C7345" s="4">
        <v>46</v>
      </c>
      <c r="D7345" s="205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4">
        <v>44199</v>
      </c>
      <c r="C7346" s="4">
        <v>2034</v>
      </c>
      <c r="D7346" s="205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4">
        <v>44199</v>
      </c>
      <c r="C7347" s="4">
        <v>827</v>
      </c>
      <c r="D7347" s="205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4">
        <v>44199</v>
      </c>
      <c r="C7348" s="4">
        <v>33</v>
      </c>
      <c r="D7348" s="205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4">
        <v>44199</v>
      </c>
      <c r="C7349" s="4">
        <v>113</v>
      </c>
      <c r="D7349" s="205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4">
        <v>44199</v>
      </c>
      <c r="C7350" s="4">
        <v>202</v>
      </c>
      <c r="D7350" s="205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4">
        <v>44199</v>
      </c>
      <c r="C7351" s="4">
        <v>356</v>
      </c>
      <c r="D7351" s="205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4">
        <v>44199</v>
      </c>
      <c r="C7352" s="4">
        <v>104</v>
      </c>
      <c r="D7352" s="205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4">
        <v>44199</v>
      </c>
      <c r="C7353" s="4">
        <v>264</v>
      </c>
      <c r="D7353" s="205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4">
        <v>44199</v>
      </c>
      <c r="C7354" s="4">
        <v>1</v>
      </c>
      <c r="D7354" s="205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4">
        <v>44199</v>
      </c>
      <c r="C7355" s="4">
        <v>5</v>
      </c>
      <c r="D7355" s="205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4">
        <v>44199</v>
      </c>
      <c r="C7356" s="4">
        <v>194</v>
      </c>
      <c r="D7356" s="205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4">
        <v>44199</v>
      </c>
      <c r="C7357" s="4">
        <v>3</v>
      </c>
      <c r="D7357" s="205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4">
        <v>44199</v>
      </c>
      <c r="C7358" s="4">
        <v>77</v>
      </c>
      <c r="D7358" s="205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4">
        <v>44199</v>
      </c>
      <c r="C7359" s="4">
        <v>40</v>
      </c>
      <c r="D7359" s="205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4">
        <v>44199</v>
      </c>
      <c r="C7360" s="4">
        <v>372</v>
      </c>
      <c r="D7360" s="205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4">
        <v>44199</v>
      </c>
      <c r="C7361" s="4">
        <v>212</v>
      </c>
      <c r="D7361" s="205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4">
        <v>44199</v>
      </c>
      <c r="C7362" s="4">
        <v>8</v>
      </c>
      <c r="D7362" s="205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4">
        <v>44199</v>
      </c>
      <c r="C7363" s="4">
        <v>33</v>
      </c>
      <c r="D7363" s="205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4">
        <v>44199</v>
      </c>
      <c r="C7364" s="4">
        <v>24</v>
      </c>
      <c r="D7364" s="205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4">
        <v>44199</v>
      </c>
      <c r="C7365" s="4">
        <v>207</v>
      </c>
      <c r="D7365" s="205">
        <f t="shared" si="579"/>
        <v>24401</v>
      </c>
      <c r="E7365" s="4">
        <v>6</v>
      </c>
      <c r="F7365" s="67">
        <f t="shared" si="580"/>
        <v>390</v>
      </c>
      <c r="I7365" s="73"/>
    </row>
    <row r="7366" spans="1:9" x14ac:dyDescent="0.25">
      <c r="A7366" s="50" t="s">
        <v>29</v>
      </c>
      <c r="B7366" s="204">
        <v>44199</v>
      </c>
      <c r="C7366" s="4">
        <v>516</v>
      </c>
      <c r="D7366" s="205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4">
        <v>44199</v>
      </c>
      <c r="C7367" s="4">
        <v>50</v>
      </c>
      <c r="D7367" s="205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4">
        <v>44199</v>
      </c>
      <c r="C7368" s="4">
        <v>103</v>
      </c>
      <c r="D7368" s="205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4">
        <v>44199</v>
      </c>
      <c r="C7369" s="4">
        <v>106</v>
      </c>
      <c r="D7369" s="205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4">
        <v>44200</v>
      </c>
      <c r="C7370" s="4">
        <v>2961</v>
      </c>
      <c r="D7370" s="205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4">
        <v>44200</v>
      </c>
      <c r="C7371" s="4">
        <v>1075</v>
      </c>
      <c r="D7371" s="205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4">
        <v>44200</v>
      </c>
      <c r="C7372" s="4">
        <v>18</v>
      </c>
      <c r="D7372" s="205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4">
        <v>44200</v>
      </c>
      <c r="C7373" s="4">
        <v>175</v>
      </c>
      <c r="D7373" s="205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4">
        <v>44200</v>
      </c>
      <c r="C7374" s="4">
        <v>315</v>
      </c>
      <c r="D7374" s="205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4">
        <v>44200</v>
      </c>
      <c r="C7375" s="4">
        <v>302</v>
      </c>
      <c r="D7375" s="205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4">
        <v>44200</v>
      </c>
      <c r="C7376" s="4">
        <v>237</v>
      </c>
      <c r="D7376" s="205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4">
        <v>44200</v>
      </c>
      <c r="C7377" s="4">
        <v>258</v>
      </c>
      <c r="D7377" s="205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4">
        <v>44200</v>
      </c>
      <c r="C7378" s="4">
        <v>0</v>
      </c>
      <c r="D7378" s="205">
        <f t="shared" ref="D7378:D7441" si="581">C7378+D7354</f>
        <v>221</v>
      </c>
      <c r="E7378" s="4">
        <v>0</v>
      </c>
      <c r="F7378" s="67">
        <f t="shared" ref="F7378:F7441" si="582">E7378+F7354</f>
        <v>3</v>
      </c>
      <c r="I7378" s="73"/>
    </row>
    <row r="7379" spans="1:9" x14ac:dyDescent="0.25">
      <c r="A7379" s="50" t="s">
        <v>39</v>
      </c>
      <c r="B7379" s="204">
        <v>44200</v>
      </c>
      <c r="C7379" s="4">
        <v>2</v>
      </c>
      <c r="D7379" s="205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4">
        <v>44200</v>
      </c>
      <c r="C7380" s="4">
        <v>171</v>
      </c>
      <c r="D7380" s="205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4">
        <v>44200</v>
      </c>
      <c r="C7381" s="4">
        <v>3</v>
      </c>
      <c r="D7381" s="205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4">
        <v>44200</v>
      </c>
      <c r="C7382" s="4">
        <v>69</v>
      </c>
      <c r="D7382" s="205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4">
        <v>44200</v>
      </c>
      <c r="C7383" s="4">
        <v>33</v>
      </c>
      <c r="D7383" s="205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4">
        <v>44200</v>
      </c>
      <c r="C7384" s="4">
        <v>305</v>
      </c>
      <c r="D7384" s="205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4">
        <v>44200</v>
      </c>
      <c r="C7385" s="4">
        <v>290</v>
      </c>
      <c r="D7385" s="205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4">
        <v>44200</v>
      </c>
      <c r="C7386" s="4">
        <v>21</v>
      </c>
      <c r="D7386" s="205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4">
        <v>44200</v>
      </c>
      <c r="C7387" s="4">
        <v>79</v>
      </c>
      <c r="D7387" s="205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4">
        <v>44200</v>
      </c>
      <c r="C7388" s="4">
        <v>48</v>
      </c>
      <c r="D7388" s="205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4">
        <v>44200</v>
      </c>
      <c r="C7389" s="4">
        <v>309</v>
      </c>
      <c r="D7389" s="205">
        <f t="shared" si="581"/>
        <v>24710</v>
      </c>
      <c r="E7389" s="4">
        <v>11</v>
      </c>
      <c r="F7389" s="67">
        <f t="shared" si="582"/>
        <v>401</v>
      </c>
      <c r="I7389" s="73"/>
    </row>
    <row r="7390" spans="1:9" x14ac:dyDescent="0.25">
      <c r="A7390" s="50" t="s">
        <v>29</v>
      </c>
      <c r="B7390" s="204">
        <v>44200</v>
      </c>
      <c r="C7390" s="4">
        <v>1046</v>
      </c>
      <c r="D7390" s="205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4">
        <v>44200</v>
      </c>
      <c r="C7391" s="4">
        <v>116</v>
      </c>
      <c r="D7391" s="205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4">
        <v>44200</v>
      </c>
      <c r="C7392" s="4">
        <v>100</v>
      </c>
      <c r="D7392" s="205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4">
        <v>44200</v>
      </c>
      <c r="C7393" s="4">
        <v>289</v>
      </c>
      <c r="D7393" s="205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4">
        <v>44201</v>
      </c>
      <c r="C7394" s="4">
        <v>5419</v>
      </c>
      <c r="D7394" s="205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4">
        <v>44201</v>
      </c>
      <c r="C7395" s="4">
        <v>1445</v>
      </c>
      <c r="D7395" s="205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4">
        <v>44201</v>
      </c>
      <c r="C7396" s="4">
        <v>61</v>
      </c>
      <c r="D7396" s="205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4">
        <v>44201</v>
      </c>
      <c r="C7397" s="4">
        <v>300</v>
      </c>
      <c r="D7397" s="205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4">
        <v>44201</v>
      </c>
      <c r="C7398" s="4">
        <v>583</v>
      </c>
      <c r="D7398" s="205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4">
        <v>44201</v>
      </c>
      <c r="C7399" s="4">
        <v>907</v>
      </c>
      <c r="D7399" s="205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4">
        <v>44201</v>
      </c>
      <c r="C7400" s="4">
        <v>176</v>
      </c>
      <c r="D7400" s="205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4">
        <v>44201</v>
      </c>
      <c r="C7401" s="4">
        <v>550</v>
      </c>
      <c r="D7401" s="205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4">
        <v>44201</v>
      </c>
      <c r="C7402" s="4">
        <v>5</v>
      </c>
      <c r="D7402" s="205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4">
        <v>44201</v>
      </c>
      <c r="C7403" s="4">
        <v>19</v>
      </c>
      <c r="D7403" s="205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4">
        <v>44201</v>
      </c>
      <c r="C7404" s="4">
        <v>300</v>
      </c>
      <c r="D7404" s="205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4">
        <v>44201</v>
      </c>
      <c r="C7405" s="4">
        <v>10</v>
      </c>
      <c r="D7405" s="205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4">
        <v>44201</v>
      </c>
      <c r="C7406" s="4">
        <v>155</v>
      </c>
      <c r="D7406" s="205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4">
        <v>44201</v>
      </c>
      <c r="C7407" s="4">
        <v>5</v>
      </c>
      <c r="D7407" s="205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4">
        <v>44201</v>
      </c>
      <c r="C7408" s="4">
        <v>673</v>
      </c>
      <c r="D7408" s="205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4">
        <v>44201</v>
      </c>
      <c r="C7409" s="4">
        <v>382</v>
      </c>
      <c r="D7409" s="205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4">
        <v>44201</v>
      </c>
      <c r="C7410" s="4">
        <v>25</v>
      </c>
      <c r="D7410" s="205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4">
        <v>44201</v>
      </c>
      <c r="C7411" s="4">
        <v>210</v>
      </c>
      <c r="D7411" s="205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4">
        <v>44201</v>
      </c>
      <c r="C7412" s="4">
        <v>62</v>
      </c>
      <c r="D7412" s="205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4">
        <v>44201</v>
      </c>
      <c r="C7413" s="4">
        <v>528</v>
      </c>
      <c r="D7413" s="205">
        <f t="shared" si="581"/>
        <v>25238</v>
      </c>
      <c r="E7413" s="4">
        <v>5</v>
      </c>
      <c r="F7413" s="67">
        <f t="shared" si="582"/>
        <v>406</v>
      </c>
      <c r="I7413" s="73"/>
    </row>
    <row r="7414" spans="1:9" x14ac:dyDescent="0.25">
      <c r="A7414" s="50" t="s">
        <v>29</v>
      </c>
      <c r="B7414" s="204">
        <v>44201</v>
      </c>
      <c r="C7414" s="4">
        <v>1477</v>
      </c>
      <c r="D7414" s="205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4">
        <v>44201</v>
      </c>
      <c r="C7415" s="4">
        <v>118</v>
      </c>
      <c r="D7415" s="205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4">
        <v>44201</v>
      </c>
      <c r="C7416" s="4">
        <v>136</v>
      </c>
      <c r="D7416" s="205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4">
        <v>44201</v>
      </c>
      <c r="C7417" s="4">
        <v>244</v>
      </c>
      <c r="D7417" s="205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4">
        <v>44202</v>
      </c>
      <c r="C7418" s="4">
        <v>5251</v>
      </c>
      <c r="D7418" s="205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20</v>
      </c>
      <c r="B7419" s="204">
        <v>44202</v>
      </c>
      <c r="C7419" s="4">
        <v>1418</v>
      </c>
      <c r="D7419" s="205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4">
        <v>44202</v>
      </c>
      <c r="C7420" s="4">
        <v>39</v>
      </c>
      <c r="D7420" s="205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4">
        <v>44202</v>
      </c>
      <c r="C7421" s="4">
        <v>274</v>
      </c>
      <c r="D7421" s="205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4">
        <v>44202</v>
      </c>
      <c r="C7422" s="4">
        <v>486</v>
      </c>
      <c r="D7422" s="205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4">
        <v>44202</v>
      </c>
      <c r="C7423" s="4">
        <v>914</v>
      </c>
      <c r="D7423" s="205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4">
        <v>44202</v>
      </c>
      <c r="C7424" s="4">
        <v>205</v>
      </c>
      <c r="D7424" s="205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4">
        <v>44202</v>
      </c>
      <c r="C7425" s="4">
        <v>534</v>
      </c>
      <c r="D7425" s="205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4">
        <v>44202</v>
      </c>
      <c r="C7426" s="4">
        <v>7</v>
      </c>
      <c r="D7426" s="205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4">
        <v>44202</v>
      </c>
      <c r="C7427" s="4">
        <v>14</v>
      </c>
      <c r="D7427" s="205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4">
        <v>44202</v>
      </c>
      <c r="C7428" s="4">
        <v>402</v>
      </c>
      <c r="D7428" s="205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4">
        <v>44202</v>
      </c>
      <c r="C7429" s="4">
        <v>9</v>
      </c>
      <c r="D7429" s="205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4">
        <v>44202</v>
      </c>
      <c r="C7430" s="4">
        <v>157</v>
      </c>
      <c r="D7430" s="205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4">
        <v>44202</v>
      </c>
      <c r="C7431" s="4">
        <v>4</v>
      </c>
      <c r="D7431" s="205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4">
        <v>44202</v>
      </c>
      <c r="C7432" s="4">
        <v>568</v>
      </c>
      <c r="D7432" s="205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4">
        <v>44202</v>
      </c>
      <c r="C7433" s="4">
        <v>381</v>
      </c>
      <c r="D7433" s="205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4">
        <v>44202</v>
      </c>
      <c r="C7434" s="4">
        <v>50</v>
      </c>
      <c r="D7434" s="205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4">
        <v>44202</v>
      </c>
      <c r="C7435" s="4">
        <v>113</v>
      </c>
      <c r="D7435" s="205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4">
        <v>44202</v>
      </c>
      <c r="C7436" s="4">
        <v>62</v>
      </c>
      <c r="D7436" s="205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4">
        <v>44202</v>
      </c>
      <c r="C7437" s="4">
        <v>461</v>
      </c>
      <c r="D7437" s="205">
        <f t="shared" si="581"/>
        <v>25699</v>
      </c>
      <c r="E7437" s="4">
        <v>7</v>
      </c>
      <c r="F7437" s="67">
        <f t="shared" si="582"/>
        <v>413</v>
      </c>
      <c r="I7437" s="73"/>
    </row>
    <row r="7438" spans="1:9" x14ac:dyDescent="0.25">
      <c r="A7438" s="50" t="s">
        <v>29</v>
      </c>
      <c r="B7438" s="204">
        <v>44202</v>
      </c>
      <c r="C7438" s="4">
        <v>1511</v>
      </c>
      <c r="D7438" s="205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4">
        <v>44202</v>
      </c>
      <c r="C7439" s="4">
        <v>181</v>
      </c>
      <c r="D7439" s="205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4">
        <v>44202</v>
      </c>
      <c r="C7440" s="4">
        <v>171</v>
      </c>
      <c r="D7440" s="205">
        <f t="shared" si="581"/>
        <v>19839</v>
      </c>
      <c r="E7440" s="4">
        <v>4</v>
      </c>
      <c r="F7440" s="67">
        <f t="shared" si="582"/>
        <v>259</v>
      </c>
      <c r="I7440" s="73"/>
    </row>
    <row r="7441" spans="1:6" x14ac:dyDescent="0.25">
      <c r="A7441" s="50" t="s">
        <v>47</v>
      </c>
      <c r="B7441" s="204">
        <v>44202</v>
      </c>
      <c r="C7441" s="4">
        <v>229</v>
      </c>
      <c r="D7441" s="205">
        <f t="shared" si="581"/>
        <v>72059</v>
      </c>
      <c r="F7441" s="67">
        <f t="shared" si="582"/>
        <v>1373</v>
      </c>
    </row>
  </sheetData>
  <autoFilter ref="A1:E736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7" t="s">
        <v>32</v>
      </c>
      <c r="I162" s="137" t="s">
        <v>31</v>
      </c>
      <c r="J162" s="137" t="s">
        <v>148</v>
      </c>
      <c r="K162" s="137" t="s">
        <v>146</v>
      </c>
      <c r="L162" s="137" t="s">
        <v>147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11">
        <v>61.1</v>
      </c>
      <c r="E171" s="109">
        <f t="shared" si="0"/>
        <v>3860.8837970540098</v>
      </c>
      <c r="F171" s="110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8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3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3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3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3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3">
        <v>0.42</v>
      </c>
      <c r="K178">
        <f>139+39+8</f>
        <v>186</v>
      </c>
      <c r="L178" s="138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topLeftCell="A22" zoomScaleNormal="100" workbookViewId="0">
      <selection activeCell="D3" sqref="D3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4.5703125" style="100" customWidth="1"/>
    <col min="15" max="15" width="13.7109375" style="100" customWidth="1"/>
    <col min="16" max="16" width="15" style="100" customWidth="1"/>
    <col min="17" max="17" width="13.7109375" style="100" customWidth="1"/>
    <col min="18" max="18" width="15.140625" style="84" customWidth="1"/>
    <col min="19" max="19" width="11.42578125" style="100"/>
    <col min="20" max="16384" width="11.42578125" style="84"/>
  </cols>
  <sheetData>
    <row r="1" spans="1:19" s="100" customFormat="1" ht="52.5" customHeight="1" thickBot="1" x14ac:dyDescent="0.3">
      <c r="C1" s="211" t="s">
        <v>143</v>
      </c>
      <c r="D1" s="211"/>
      <c r="E1" s="211"/>
      <c r="F1" s="211"/>
      <c r="G1" s="211"/>
      <c r="H1" s="211"/>
      <c r="K1" s="135">
        <v>547</v>
      </c>
      <c r="M1" s="212" t="s">
        <v>144</v>
      </c>
      <c r="N1" s="212"/>
      <c r="O1" s="212"/>
      <c r="P1" s="212"/>
      <c r="Q1" s="212"/>
      <c r="R1" s="212"/>
      <c r="S1" s="212"/>
    </row>
    <row r="2" spans="1:19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5">
        <v>1398</v>
      </c>
      <c r="M2" s="88" t="s">
        <v>31</v>
      </c>
      <c r="N2" s="89">
        <v>44043</v>
      </c>
      <c r="O2" s="89">
        <v>44074</v>
      </c>
      <c r="P2" s="90" t="s">
        <v>142</v>
      </c>
      <c r="Q2" s="91" t="s">
        <v>140</v>
      </c>
      <c r="R2" s="92" t="s">
        <v>145</v>
      </c>
    </row>
    <row r="3" spans="1:19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5">
        <v>1365</v>
      </c>
      <c r="L3" s="101"/>
      <c r="M3" s="93" t="s">
        <v>22</v>
      </c>
      <c r="N3" s="102">
        <v>114573</v>
      </c>
      <c r="O3" s="102">
        <v>258793</v>
      </c>
      <c r="P3" s="103">
        <f>(O3-N3)/N3</f>
        <v>1.2587607900639768</v>
      </c>
      <c r="Q3" s="102">
        <v>316506</v>
      </c>
      <c r="R3" s="104">
        <f>(Q3-O3)/O3</f>
        <v>0.22300835030313804</v>
      </c>
      <c r="S3" s="101"/>
    </row>
    <row r="4" spans="1:19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5">
        <v>1195</v>
      </c>
      <c r="L4" s="101"/>
      <c r="M4" s="95" t="s">
        <v>51</v>
      </c>
      <c r="N4" s="102">
        <v>59708</v>
      </c>
      <c r="O4" s="102">
        <v>95604</v>
      </c>
      <c r="P4" s="103">
        <f t="shared" ref="P4:P26" si="2">(O4-N4)/N4</f>
        <v>0.6011924700207677</v>
      </c>
      <c r="Q4" s="102">
        <v>107857</v>
      </c>
      <c r="R4" s="104">
        <f t="shared" ref="R4:R26" si="3">(Q4-O4)/O4</f>
        <v>0.12816409355257102</v>
      </c>
      <c r="S4" s="101"/>
    </row>
    <row r="5" spans="1:19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5">
        <v>1478</v>
      </c>
      <c r="L5" s="101"/>
      <c r="M5" s="95" t="s">
        <v>35</v>
      </c>
      <c r="N5" s="102">
        <v>61</v>
      </c>
      <c r="O5" s="102">
        <v>66</v>
      </c>
      <c r="P5" s="103">
        <f t="shared" si="2"/>
        <v>8.1967213114754092E-2</v>
      </c>
      <c r="Q5" s="102">
        <v>111</v>
      </c>
      <c r="R5" s="104">
        <f t="shared" si="3"/>
        <v>0.68181818181818177</v>
      </c>
      <c r="S5" s="101"/>
    </row>
    <row r="6" spans="1:19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5">
        <v>1359</v>
      </c>
      <c r="L6" s="101"/>
      <c r="M6" s="95" t="s">
        <v>21</v>
      </c>
      <c r="N6" s="102">
        <v>3579</v>
      </c>
      <c r="O6" s="102">
        <v>5417</v>
      </c>
      <c r="P6" s="103">
        <f t="shared" si="2"/>
        <v>0.5135512713048338</v>
      </c>
      <c r="Q6" s="102">
        <v>6418</v>
      </c>
      <c r="R6" s="104">
        <f t="shared" si="3"/>
        <v>0.18478862839209895</v>
      </c>
      <c r="S6" s="101"/>
    </row>
    <row r="7" spans="1:19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102">
        <v>275</v>
      </c>
      <c r="O7" s="102">
        <v>899</v>
      </c>
      <c r="P7" s="103">
        <f t="shared" si="2"/>
        <v>2.269090909090909</v>
      </c>
      <c r="Q7" s="102">
        <v>1390</v>
      </c>
      <c r="R7" s="104">
        <f t="shared" si="3"/>
        <v>0.5461624026696329</v>
      </c>
      <c r="S7" s="101"/>
    </row>
    <row r="8" spans="1:19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27</v>
      </c>
      <c r="N8" s="102">
        <v>2256</v>
      </c>
      <c r="O8" s="102">
        <v>8522</v>
      </c>
      <c r="P8" s="103">
        <f t="shared" si="2"/>
        <v>2.7774822695035462</v>
      </c>
      <c r="Q8" s="102">
        <v>13009</v>
      </c>
      <c r="R8" s="104">
        <f t="shared" si="3"/>
        <v>0.52651959633888756</v>
      </c>
      <c r="S8" s="101"/>
    </row>
    <row r="9" spans="1:19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37</v>
      </c>
      <c r="N9" s="102">
        <v>168</v>
      </c>
      <c r="O9" s="102">
        <v>311</v>
      </c>
      <c r="P9" s="103">
        <f t="shared" si="2"/>
        <v>0.85119047619047616</v>
      </c>
      <c r="Q9" s="102">
        <v>491</v>
      </c>
      <c r="R9" s="104">
        <f t="shared" si="3"/>
        <v>0.5787781350482315</v>
      </c>
      <c r="S9" s="101"/>
    </row>
    <row r="10" spans="1:19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102">
        <v>813</v>
      </c>
      <c r="O10" s="102">
        <v>3338</v>
      </c>
      <c r="P10" s="103">
        <f t="shared" si="2"/>
        <v>3.105781057810578</v>
      </c>
      <c r="Q10" s="102">
        <v>4844</v>
      </c>
      <c r="R10" s="104">
        <f t="shared" si="3"/>
        <v>0.45116836428999402</v>
      </c>
      <c r="S10" s="101"/>
    </row>
    <row r="11" spans="1:19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102">
        <v>79</v>
      </c>
      <c r="O11" s="102">
        <v>84</v>
      </c>
      <c r="P11" s="103">
        <f t="shared" si="2"/>
        <v>6.3291139240506333E-2</v>
      </c>
      <c r="Q11" s="102">
        <v>92</v>
      </c>
      <c r="R11" s="104">
        <f t="shared" si="3"/>
        <v>9.5238095238095233E-2</v>
      </c>
      <c r="S11" s="101"/>
    </row>
    <row r="12" spans="1:19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102">
        <v>2256</v>
      </c>
      <c r="O12" s="102">
        <v>8418</v>
      </c>
      <c r="P12" s="103">
        <f t="shared" si="2"/>
        <v>2.7313829787234041</v>
      </c>
      <c r="Q12" s="102">
        <v>11397</v>
      </c>
      <c r="R12" s="104">
        <f t="shared" si="3"/>
        <v>0.35388453314326446</v>
      </c>
      <c r="S12" s="101"/>
    </row>
    <row r="13" spans="1:19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102">
        <v>117</v>
      </c>
      <c r="O13" s="102">
        <v>204</v>
      </c>
      <c r="P13" s="103">
        <f t="shared" si="2"/>
        <v>0.74358974358974361</v>
      </c>
      <c r="Q13" s="102">
        <v>294</v>
      </c>
      <c r="R13" s="104">
        <f t="shared" si="3"/>
        <v>0.44117647058823528</v>
      </c>
      <c r="S13" s="101"/>
    </row>
    <row r="14" spans="1:19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102">
        <v>337</v>
      </c>
      <c r="O14" s="102">
        <v>1588</v>
      </c>
      <c r="P14" s="103">
        <f t="shared" si="2"/>
        <v>3.7121661721068251</v>
      </c>
      <c r="Q14" s="102">
        <v>2503</v>
      </c>
      <c r="R14" s="104">
        <f t="shared" si="3"/>
        <v>0.57619647355163728</v>
      </c>
      <c r="S14" s="101"/>
    </row>
    <row r="15" spans="1:19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102">
        <v>1215</v>
      </c>
      <c r="O15" s="102">
        <v>6830</v>
      </c>
      <c r="P15" s="103">
        <f t="shared" si="2"/>
        <v>4.6213991769547329</v>
      </c>
      <c r="Q15" s="102">
        <v>12365</v>
      </c>
      <c r="R15" s="104">
        <f>(Q15-O15)/O15</f>
        <v>0.81039531478770133</v>
      </c>
      <c r="S15" s="101"/>
    </row>
    <row r="16" spans="1:19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102">
        <v>51</v>
      </c>
      <c r="O16" s="102">
        <v>62</v>
      </c>
      <c r="P16" s="103">
        <f t="shared" si="2"/>
        <v>0.21568627450980393</v>
      </c>
      <c r="Q16" s="102">
        <v>65</v>
      </c>
      <c r="R16" s="104">
        <f t="shared" si="3"/>
        <v>4.8387096774193547E-2</v>
      </c>
      <c r="S16" s="101"/>
    </row>
    <row r="17" spans="1:19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102">
        <v>1187</v>
      </c>
      <c r="O17" s="102">
        <v>3036</v>
      </c>
      <c r="P17" s="103">
        <f t="shared" si="2"/>
        <v>1.5577085088458298</v>
      </c>
      <c r="Q17" s="102">
        <v>4298</v>
      </c>
      <c r="R17" s="104">
        <f t="shared" si="3"/>
        <v>0.41567852437417657</v>
      </c>
      <c r="S17" s="101"/>
    </row>
    <row r="18" spans="1:19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102">
        <v>1947</v>
      </c>
      <c r="O18" s="102">
        <v>5996</v>
      </c>
      <c r="P18" s="103">
        <f t="shared" si="2"/>
        <v>2.0796096558808421</v>
      </c>
      <c r="Q18" s="102">
        <v>8042</v>
      </c>
      <c r="R18" s="104">
        <f t="shared" si="3"/>
        <v>0.34122748498999333</v>
      </c>
      <c r="S18" s="101"/>
    </row>
    <row r="19" spans="1:19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102">
        <v>259</v>
      </c>
      <c r="O19" s="102">
        <v>3320</v>
      </c>
      <c r="P19" s="103">
        <f t="shared" si="2"/>
        <v>11.818532818532818</v>
      </c>
      <c r="Q19" s="102">
        <v>5837</v>
      </c>
      <c r="R19" s="104">
        <f t="shared" si="3"/>
        <v>0.75813253012048187</v>
      </c>
      <c r="S19" s="101"/>
    </row>
    <row r="20" spans="1:19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102">
        <v>20</v>
      </c>
      <c r="O20" s="102">
        <v>223</v>
      </c>
      <c r="P20" s="103">
        <f t="shared" si="2"/>
        <v>10.15</v>
      </c>
      <c r="Q20" s="102">
        <v>385</v>
      </c>
      <c r="R20" s="104">
        <f t="shared" si="3"/>
        <v>0.726457399103139</v>
      </c>
      <c r="S20" s="101"/>
    </row>
    <row r="21" spans="1:19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102">
        <v>26</v>
      </c>
      <c r="O21" s="102">
        <v>147</v>
      </c>
      <c r="P21" s="103">
        <f t="shared" si="2"/>
        <v>4.6538461538461542</v>
      </c>
      <c r="Q21" s="102">
        <v>356</v>
      </c>
      <c r="R21" s="104">
        <f t="shared" si="3"/>
        <v>1.4217687074829932</v>
      </c>
      <c r="S21" s="101"/>
    </row>
    <row r="22" spans="1:19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102">
        <v>454</v>
      </c>
      <c r="O22" s="102">
        <v>1771</v>
      </c>
      <c r="P22" s="103">
        <f t="shared" si="2"/>
        <v>2.9008810572687223</v>
      </c>
      <c r="Q22" s="102">
        <v>2626</v>
      </c>
      <c r="R22" s="104">
        <f t="shared" si="3"/>
        <v>0.48277809147374362</v>
      </c>
      <c r="S22" s="101"/>
    </row>
    <row r="23" spans="1:19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102">
        <v>1216</v>
      </c>
      <c r="O23" s="102">
        <v>7905</v>
      </c>
      <c r="P23" s="103">
        <f t="shared" si="2"/>
        <v>5.5008223684210522</v>
      </c>
      <c r="Q23" s="102">
        <v>15743</v>
      </c>
      <c r="R23" s="104">
        <f t="shared" si="3"/>
        <v>0.99152435167615438</v>
      </c>
      <c r="S23" s="101"/>
    </row>
    <row r="24" spans="1:19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139</v>
      </c>
      <c r="N24" s="102">
        <v>44</v>
      </c>
      <c r="O24" s="102">
        <v>938</v>
      </c>
      <c r="P24" s="103">
        <f t="shared" si="2"/>
        <v>20.318181818181817</v>
      </c>
      <c r="Q24" s="102">
        <v>1558</v>
      </c>
      <c r="R24" s="104">
        <f t="shared" si="3"/>
        <v>0.66098081023454158</v>
      </c>
      <c r="S24" s="101"/>
    </row>
    <row r="25" spans="1:19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102">
        <v>457</v>
      </c>
      <c r="O25" s="102">
        <v>2020</v>
      </c>
      <c r="P25" s="103">
        <f t="shared" si="2"/>
        <v>3.4201312910284463</v>
      </c>
      <c r="Q25" s="102">
        <v>2592</v>
      </c>
      <c r="R25" s="104">
        <f t="shared" si="3"/>
        <v>0.28316831683168314</v>
      </c>
      <c r="S25" s="101"/>
    </row>
    <row r="26" spans="1:19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105">
        <v>204</v>
      </c>
      <c r="O26" s="105">
        <v>2243</v>
      </c>
      <c r="P26" s="106">
        <f t="shared" si="2"/>
        <v>9.9950980392156854</v>
      </c>
      <c r="Q26" s="105">
        <v>5419</v>
      </c>
      <c r="R26" s="107">
        <f t="shared" si="3"/>
        <v>1.4159607668301382</v>
      </c>
      <c r="S26" s="101"/>
    </row>
    <row r="27" spans="1:19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19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19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19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19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19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2021-01-06T23:13:21Z</dcterms:modified>
</cp:coreProperties>
</file>