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FB994D5-B828-4214-9682-293E18CDFFE2}" xr6:coauthVersionLast="45" xr6:coauthVersionMax="45" xr10:uidLastSave="{00000000-0000-0000-0000-000000000000}"/>
  <bookViews>
    <workbookView xWindow="-480" yWindow="420" windowWidth="11430" windowHeight="10695" tabRatio="786" xr2:uid="{00000000-000D-0000-FFFF-FFFF00000000}"/>
  </bookViews>
  <sheets>
    <sheet name="argentina_gral" sheetId="1" r:id="rId1"/>
    <sheet name="casos_provincias" sheetId="3" r:id="rId2"/>
    <sheet name="Hoja3" sheetId="16" r:id="rId3"/>
    <sheet name="Hoja2" sheetId="15" r:id="rId4"/>
    <sheet name="casos_provincias (2)" sheetId="14" r:id="rId5"/>
    <sheet name="POBLAC_AMBA" sheetId="9" r:id="rId6"/>
    <sheet name="UTI" sheetId="5" r:id="rId7"/>
    <sheet name="Hoja1" sheetId="12" r:id="rId8"/>
    <sheet name="argentina_fallecidos" sheetId="2" r:id="rId9"/>
  </sheets>
  <definedNames>
    <definedName name="_xlnm._FilterDatabase" localSheetId="8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4" hidden="1">'casos_provincias (2)'!$B$1:$F$4945</definedName>
    <definedName name="_xlnm._FilterDatabase" localSheetId="5" hidden="1">POBLAC_AMBA!$A$1:$AW$31</definedName>
  </definedNames>
  <calcPr calcId="181029"/>
  <pivotCaches>
    <pivotCache cacheId="59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4" i="1" l="1"/>
  <c r="C214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I213" i="1"/>
  <c r="C213" i="1"/>
  <c r="I212" i="1" l="1"/>
  <c r="C212" i="1"/>
  <c r="L211" i="1"/>
  <c r="S197" i="1" l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I211" i="1"/>
  <c r="C211" i="1"/>
  <c r="L210" i="1"/>
  <c r="E5015" i="3" l="1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I210" i="1"/>
  <c r="C210" i="1"/>
  <c r="L209" i="1"/>
  <c r="L208" i="1"/>
  <c r="E4990" i="3" l="1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I209" i="1"/>
  <c r="C209" i="1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I208" i="1"/>
  <c r="C208" i="1"/>
  <c r="I509" i="14"/>
  <c r="I1106" i="14"/>
  <c r="I1570" i="14"/>
  <c r="I1746" i="14"/>
  <c r="J1753" i="14" s="1"/>
  <c r="I1906" i="14"/>
  <c r="I2066" i="14"/>
  <c r="I2194" i="14"/>
  <c r="I2386" i="14"/>
  <c r="I2546" i="14"/>
  <c r="I2738" i="14"/>
  <c r="I2898" i="14"/>
  <c r="J2905" i="14" s="1"/>
  <c r="I3026" i="14"/>
  <c r="I3594" i="14"/>
  <c r="I3754" i="14"/>
  <c r="I4234" i="14"/>
  <c r="I4394" i="14"/>
  <c r="I4554" i="14"/>
  <c r="I4694" i="14"/>
  <c r="H414" i="14"/>
  <c r="I414" i="14" s="1"/>
  <c r="H415" i="14"/>
  <c r="I415" i="14" s="1"/>
  <c r="H416" i="14"/>
  <c r="I416" i="14" s="1"/>
  <c r="H417" i="14"/>
  <c r="I417" i="14" s="1"/>
  <c r="H418" i="14"/>
  <c r="I418" i="14" s="1"/>
  <c r="H419" i="14"/>
  <c r="I419" i="14" s="1"/>
  <c r="H420" i="14"/>
  <c r="I420" i="14" s="1"/>
  <c r="H421" i="14"/>
  <c r="I421" i="14" s="1"/>
  <c r="H422" i="14"/>
  <c r="I422" i="14" s="1"/>
  <c r="H423" i="14"/>
  <c r="I423" i="14" s="1"/>
  <c r="H424" i="14"/>
  <c r="I424" i="14" s="1"/>
  <c r="H425" i="14"/>
  <c r="I425" i="14" s="1"/>
  <c r="H426" i="14"/>
  <c r="I426" i="14" s="1"/>
  <c r="H427" i="14"/>
  <c r="I427" i="14" s="1"/>
  <c r="H428" i="14"/>
  <c r="I428" i="14" s="1"/>
  <c r="H429" i="14"/>
  <c r="I429" i="14" s="1"/>
  <c r="H430" i="14"/>
  <c r="I430" i="14" s="1"/>
  <c r="H431" i="14"/>
  <c r="I431" i="14" s="1"/>
  <c r="H432" i="14"/>
  <c r="I432" i="14" s="1"/>
  <c r="H433" i="14"/>
  <c r="I433" i="14" s="1"/>
  <c r="H434" i="14"/>
  <c r="I434" i="14" s="1"/>
  <c r="H435" i="14"/>
  <c r="I435" i="14" s="1"/>
  <c r="H436" i="14"/>
  <c r="I436" i="14" s="1"/>
  <c r="H437" i="14"/>
  <c r="I437" i="14" s="1"/>
  <c r="H438" i="14"/>
  <c r="I438" i="14" s="1"/>
  <c r="H439" i="14"/>
  <c r="I439" i="14" s="1"/>
  <c r="H440" i="14"/>
  <c r="I440" i="14" s="1"/>
  <c r="H441" i="14"/>
  <c r="I441" i="14" s="1"/>
  <c r="H442" i="14"/>
  <c r="I442" i="14" s="1"/>
  <c r="H443" i="14"/>
  <c r="I443" i="14" s="1"/>
  <c r="H444" i="14"/>
  <c r="I444" i="14" s="1"/>
  <c r="H445" i="14"/>
  <c r="I445" i="14" s="1"/>
  <c r="H446" i="14"/>
  <c r="I446" i="14" s="1"/>
  <c r="H447" i="14"/>
  <c r="I447" i="14" s="1"/>
  <c r="H448" i="14"/>
  <c r="I448" i="14" s="1"/>
  <c r="H449" i="14"/>
  <c r="I449" i="14" s="1"/>
  <c r="H450" i="14"/>
  <c r="I450" i="14" s="1"/>
  <c r="H451" i="14"/>
  <c r="I451" i="14" s="1"/>
  <c r="H452" i="14"/>
  <c r="I452" i="14" s="1"/>
  <c r="H453" i="14"/>
  <c r="I453" i="14" s="1"/>
  <c r="H454" i="14"/>
  <c r="I454" i="14" s="1"/>
  <c r="H455" i="14"/>
  <c r="I455" i="14" s="1"/>
  <c r="H456" i="14"/>
  <c r="I456" i="14" s="1"/>
  <c r="H457" i="14"/>
  <c r="I457" i="14" s="1"/>
  <c r="H458" i="14"/>
  <c r="I458" i="14" s="1"/>
  <c r="H459" i="14"/>
  <c r="I459" i="14" s="1"/>
  <c r="H460" i="14"/>
  <c r="I460" i="14" s="1"/>
  <c r="H461" i="14"/>
  <c r="I461" i="14" s="1"/>
  <c r="H462" i="14"/>
  <c r="I462" i="14" s="1"/>
  <c r="H463" i="14"/>
  <c r="I463" i="14" s="1"/>
  <c r="H464" i="14"/>
  <c r="I464" i="14" s="1"/>
  <c r="H465" i="14"/>
  <c r="I465" i="14" s="1"/>
  <c r="H466" i="14"/>
  <c r="I466" i="14" s="1"/>
  <c r="H467" i="14"/>
  <c r="I467" i="14" s="1"/>
  <c r="H468" i="14"/>
  <c r="I468" i="14" s="1"/>
  <c r="H469" i="14"/>
  <c r="I469" i="14" s="1"/>
  <c r="H470" i="14"/>
  <c r="I470" i="14" s="1"/>
  <c r="H471" i="14"/>
  <c r="I471" i="14" s="1"/>
  <c r="H472" i="14"/>
  <c r="I472" i="14" s="1"/>
  <c r="H473" i="14"/>
  <c r="I473" i="14" s="1"/>
  <c r="H474" i="14"/>
  <c r="I474" i="14" s="1"/>
  <c r="H475" i="14"/>
  <c r="I475" i="14" s="1"/>
  <c r="H476" i="14"/>
  <c r="I476" i="14" s="1"/>
  <c r="H477" i="14"/>
  <c r="I477" i="14" s="1"/>
  <c r="H478" i="14"/>
  <c r="I478" i="14" s="1"/>
  <c r="H479" i="14"/>
  <c r="I479" i="14" s="1"/>
  <c r="H480" i="14"/>
  <c r="I480" i="14" s="1"/>
  <c r="H481" i="14"/>
  <c r="I481" i="14" s="1"/>
  <c r="H482" i="14"/>
  <c r="I482" i="14" s="1"/>
  <c r="H483" i="14"/>
  <c r="I483" i="14" s="1"/>
  <c r="H484" i="14"/>
  <c r="I484" i="14" s="1"/>
  <c r="H485" i="14"/>
  <c r="I485" i="14" s="1"/>
  <c r="H486" i="14"/>
  <c r="I486" i="14" s="1"/>
  <c r="H487" i="14"/>
  <c r="I487" i="14" s="1"/>
  <c r="H488" i="14"/>
  <c r="I488" i="14" s="1"/>
  <c r="H489" i="14"/>
  <c r="I489" i="14" s="1"/>
  <c r="H490" i="14"/>
  <c r="I490" i="14" s="1"/>
  <c r="H491" i="14"/>
  <c r="I491" i="14" s="1"/>
  <c r="H492" i="14"/>
  <c r="I492" i="14" s="1"/>
  <c r="H493" i="14"/>
  <c r="I493" i="14" s="1"/>
  <c r="H494" i="14"/>
  <c r="I494" i="14" s="1"/>
  <c r="H495" i="14"/>
  <c r="I495" i="14" s="1"/>
  <c r="H496" i="14"/>
  <c r="I496" i="14" s="1"/>
  <c r="H497" i="14"/>
  <c r="I497" i="14" s="1"/>
  <c r="H498" i="14"/>
  <c r="I498" i="14" s="1"/>
  <c r="H499" i="14"/>
  <c r="I499" i="14" s="1"/>
  <c r="H500" i="14"/>
  <c r="I500" i="14" s="1"/>
  <c r="H501" i="14"/>
  <c r="I501" i="14" s="1"/>
  <c r="H502" i="14"/>
  <c r="I502" i="14" s="1"/>
  <c r="H503" i="14"/>
  <c r="I503" i="14" s="1"/>
  <c r="H504" i="14"/>
  <c r="I504" i="14" s="1"/>
  <c r="H505" i="14"/>
  <c r="I505" i="14" s="1"/>
  <c r="H506" i="14"/>
  <c r="I506" i="14" s="1"/>
  <c r="H507" i="14"/>
  <c r="I507" i="14" s="1"/>
  <c r="H508" i="14"/>
  <c r="I508" i="14" s="1"/>
  <c r="H509" i="14"/>
  <c r="H510" i="14"/>
  <c r="I510" i="14" s="1"/>
  <c r="H511" i="14"/>
  <c r="I511" i="14" s="1"/>
  <c r="H512" i="14"/>
  <c r="I512" i="14" s="1"/>
  <c r="H513" i="14"/>
  <c r="I513" i="14" s="1"/>
  <c r="H514" i="14"/>
  <c r="I514" i="14" s="1"/>
  <c r="H515" i="14"/>
  <c r="I515" i="14" s="1"/>
  <c r="H516" i="14"/>
  <c r="I516" i="14" s="1"/>
  <c r="H517" i="14"/>
  <c r="I517" i="14" s="1"/>
  <c r="H518" i="14"/>
  <c r="I518" i="14" s="1"/>
  <c r="H519" i="14"/>
  <c r="I519" i="14" s="1"/>
  <c r="H520" i="14"/>
  <c r="I520" i="14" s="1"/>
  <c r="H521" i="14"/>
  <c r="I521" i="14" s="1"/>
  <c r="H522" i="14"/>
  <c r="I522" i="14" s="1"/>
  <c r="H523" i="14"/>
  <c r="I523" i="14" s="1"/>
  <c r="H524" i="14"/>
  <c r="I524" i="14" s="1"/>
  <c r="H525" i="14"/>
  <c r="I525" i="14" s="1"/>
  <c r="H526" i="14"/>
  <c r="I526" i="14" s="1"/>
  <c r="H527" i="14"/>
  <c r="I527" i="14" s="1"/>
  <c r="H528" i="14"/>
  <c r="I528" i="14" s="1"/>
  <c r="H529" i="14"/>
  <c r="I529" i="14" s="1"/>
  <c r="H530" i="14"/>
  <c r="I530" i="14" s="1"/>
  <c r="H531" i="14"/>
  <c r="I531" i="14" s="1"/>
  <c r="H532" i="14"/>
  <c r="I532" i="14" s="1"/>
  <c r="H533" i="14"/>
  <c r="I533" i="14" s="1"/>
  <c r="H534" i="14"/>
  <c r="I534" i="14" s="1"/>
  <c r="H535" i="14"/>
  <c r="I535" i="14" s="1"/>
  <c r="H536" i="14"/>
  <c r="I536" i="14" s="1"/>
  <c r="H537" i="14"/>
  <c r="I537" i="14" s="1"/>
  <c r="H538" i="14"/>
  <c r="I538" i="14" s="1"/>
  <c r="H539" i="14"/>
  <c r="I539" i="14" s="1"/>
  <c r="H540" i="14"/>
  <c r="I540" i="14" s="1"/>
  <c r="H541" i="14"/>
  <c r="I541" i="14" s="1"/>
  <c r="H542" i="14"/>
  <c r="I542" i="14" s="1"/>
  <c r="H543" i="14"/>
  <c r="I543" i="14" s="1"/>
  <c r="H544" i="14"/>
  <c r="I544" i="14" s="1"/>
  <c r="H545" i="14"/>
  <c r="I545" i="14" s="1"/>
  <c r="H546" i="14"/>
  <c r="I546" i="14" s="1"/>
  <c r="H547" i="14"/>
  <c r="I547" i="14" s="1"/>
  <c r="H548" i="14"/>
  <c r="I548" i="14" s="1"/>
  <c r="H549" i="14"/>
  <c r="I549" i="14" s="1"/>
  <c r="H550" i="14"/>
  <c r="I550" i="14" s="1"/>
  <c r="H551" i="14"/>
  <c r="I551" i="14" s="1"/>
  <c r="H552" i="14"/>
  <c r="I552" i="14" s="1"/>
  <c r="H553" i="14"/>
  <c r="I553" i="14" s="1"/>
  <c r="H554" i="14"/>
  <c r="I554" i="14" s="1"/>
  <c r="H555" i="14"/>
  <c r="I555" i="14" s="1"/>
  <c r="H556" i="14"/>
  <c r="I556" i="14" s="1"/>
  <c r="H557" i="14"/>
  <c r="I557" i="14" s="1"/>
  <c r="H558" i="14"/>
  <c r="I558" i="14" s="1"/>
  <c r="H559" i="14"/>
  <c r="I559" i="14" s="1"/>
  <c r="H560" i="14"/>
  <c r="I560" i="14" s="1"/>
  <c r="H561" i="14"/>
  <c r="I561" i="14" s="1"/>
  <c r="H562" i="14"/>
  <c r="I562" i="14" s="1"/>
  <c r="H563" i="14"/>
  <c r="I563" i="14" s="1"/>
  <c r="H564" i="14"/>
  <c r="I564" i="14" s="1"/>
  <c r="H565" i="14"/>
  <c r="I565" i="14" s="1"/>
  <c r="H566" i="14"/>
  <c r="I566" i="14" s="1"/>
  <c r="H567" i="14"/>
  <c r="I567" i="14" s="1"/>
  <c r="H568" i="14"/>
  <c r="I568" i="14" s="1"/>
  <c r="H569" i="14"/>
  <c r="I569" i="14" s="1"/>
  <c r="H570" i="14"/>
  <c r="I570" i="14" s="1"/>
  <c r="H571" i="14"/>
  <c r="I571" i="14" s="1"/>
  <c r="H572" i="14"/>
  <c r="I572" i="14" s="1"/>
  <c r="H573" i="14"/>
  <c r="I573" i="14" s="1"/>
  <c r="H574" i="14"/>
  <c r="I574" i="14" s="1"/>
  <c r="H575" i="14"/>
  <c r="I575" i="14" s="1"/>
  <c r="H576" i="14"/>
  <c r="I576" i="14" s="1"/>
  <c r="H620" i="14"/>
  <c r="I620" i="14" s="1"/>
  <c r="H621" i="14"/>
  <c r="I621" i="14" s="1"/>
  <c r="H622" i="14"/>
  <c r="I622" i="14" s="1"/>
  <c r="H623" i="14"/>
  <c r="I623" i="14" s="1"/>
  <c r="H624" i="14"/>
  <c r="I624" i="14" s="1"/>
  <c r="H625" i="14"/>
  <c r="I625" i="14" s="1"/>
  <c r="H626" i="14"/>
  <c r="I626" i="14" s="1"/>
  <c r="H627" i="14"/>
  <c r="I627" i="14" s="1"/>
  <c r="J634" i="14" s="1"/>
  <c r="H628" i="14"/>
  <c r="I628" i="14" s="1"/>
  <c r="J635" i="14" s="1"/>
  <c r="H629" i="14"/>
  <c r="I629" i="14" s="1"/>
  <c r="J636" i="14" s="1"/>
  <c r="H630" i="14"/>
  <c r="I630" i="14" s="1"/>
  <c r="J637" i="14" s="1"/>
  <c r="H631" i="14"/>
  <c r="I631" i="14" s="1"/>
  <c r="J638" i="14" s="1"/>
  <c r="H632" i="14"/>
  <c r="I632" i="14" s="1"/>
  <c r="J639" i="14" s="1"/>
  <c r="H633" i="14"/>
  <c r="I633" i="14" s="1"/>
  <c r="J640" i="14" s="1"/>
  <c r="H634" i="14"/>
  <c r="I634" i="14" s="1"/>
  <c r="J641" i="14" s="1"/>
  <c r="H635" i="14"/>
  <c r="I635" i="14" s="1"/>
  <c r="J642" i="14" s="1"/>
  <c r="H636" i="14"/>
  <c r="I636" i="14" s="1"/>
  <c r="J643" i="14" s="1"/>
  <c r="H637" i="14"/>
  <c r="I637" i="14" s="1"/>
  <c r="J644" i="14" s="1"/>
  <c r="H638" i="14"/>
  <c r="I638" i="14" s="1"/>
  <c r="J645" i="14" s="1"/>
  <c r="H639" i="14"/>
  <c r="I639" i="14" s="1"/>
  <c r="J646" i="14" s="1"/>
  <c r="H640" i="14"/>
  <c r="I640" i="14" s="1"/>
  <c r="J647" i="14" s="1"/>
  <c r="H641" i="14"/>
  <c r="I641" i="14" s="1"/>
  <c r="J648" i="14" s="1"/>
  <c r="H642" i="14"/>
  <c r="I642" i="14" s="1"/>
  <c r="J649" i="14" s="1"/>
  <c r="H643" i="14"/>
  <c r="I643" i="14" s="1"/>
  <c r="J650" i="14" s="1"/>
  <c r="H644" i="14"/>
  <c r="I644" i="14" s="1"/>
  <c r="J651" i="14" s="1"/>
  <c r="H645" i="14"/>
  <c r="I645" i="14" s="1"/>
  <c r="J652" i="14" s="1"/>
  <c r="H646" i="14"/>
  <c r="I646" i="14" s="1"/>
  <c r="J653" i="14" s="1"/>
  <c r="H647" i="14"/>
  <c r="I647" i="14" s="1"/>
  <c r="J654" i="14" s="1"/>
  <c r="H648" i="14"/>
  <c r="I648" i="14" s="1"/>
  <c r="J655" i="14" s="1"/>
  <c r="H649" i="14"/>
  <c r="I649" i="14" s="1"/>
  <c r="J656" i="14" s="1"/>
  <c r="H650" i="14"/>
  <c r="I650" i="14" s="1"/>
  <c r="J657" i="14" s="1"/>
  <c r="H651" i="14"/>
  <c r="I651" i="14" s="1"/>
  <c r="J658" i="14" s="1"/>
  <c r="H652" i="14"/>
  <c r="I652" i="14" s="1"/>
  <c r="J659" i="14" s="1"/>
  <c r="H653" i="14"/>
  <c r="I653" i="14" s="1"/>
  <c r="J660" i="14" s="1"/>
  <c r="H654" i="14"/>
  <c r="I654" i="14" s="1"/>
  <c r="J661" i="14" s="1"/>
  <c r="H655" i="14"/>
  <c r="I655" i="14" s="1"/>
  <c r="J662" i="14" s="1"/>
  <c r="H656" i="14"/>
  <c r="I656" i="14" s="1"/>
  <c r="J663" i="14" s="1"/>
  <c r="H657" i="14"/>
  <c r="I657" i="14" s="1"/>
  <c r="J664" i="14" s="1"/>
  <c r="H658" i="14"/>
  <c r="I658" i="14" s="1"/>
  <c r="J665" i="14" s="1"/>
  <c r="H659" i="14"/>
  <c r="I659" i="14" s="1"/>
  <c r="J666" i="14" s="1"/>
  <c r="H660" i="14"/>
  <c r="I660" i="14" s="1"/>
  <c r="J667" i="14" s="1"/>
  <c r="H661" i="14"/>
  <c r="I661" i="14" s="1"/>
  <c r="J668" i="14" s="1"/>
  <c r="H662" i="14"/>
  <c r="I662" i="14" s="1"/>
  <c r="J669" i="14" s="1"/>
  <c r="H663" i="14"/>
  <c r="I663" i="14" s="1"/>
  <c r="H664" i="14"/>
  <c r="I664" i="14" s="1"/>
  <c r="H665" i="14"/>
  <c r="I665" i="14" s="1"/>
  <c r="H666" i="14"/>
  <c r="I666" i="14" s="1"/>
  <c r="H667" i="14"/>
  <c r="I667" i="14" s="1"/>
  <c r="H668" i="14"/>
  <c r="I668" i="14" s="1"/>
  <c r="H669" i="14"/>
  <c r="I669" i="14" s="1"/>
  <c r="H670" i="14"/>
  <c r="I670" i="14" s="1"/>
  <c r="H671" i="14"/>
  <c r="I671" i="14" s="1"/>
  <c r="H672" i="14"/>
  <c r="I672" i="14" s="1"/>
  <c r="H673" i="14"/>
  <c r="I673" i="14" s="1"/>
  <c r="H674" i="14"/>
  <c r="I674" i="14" s="1"/>
  <c r="H675" i="14"/>
  <c r="I675" i="14" s="1"/>
  <c r="H676" i="14"/>
  <c r="I676" i="14" s="1"/>
  <c r="H677" i="14"/>
  <c r="I677" i="14" s="1"/>
  <c r="H678" i="14"/>
  <c r="I678" i="14" s="1"/>
  <c r="H679" i="14"/>
  <c r="I679" i="14" s="1"/>
  <c r="H680" i="14"/>
  <c r="I680" i="14" s="1"/>
  <c r="H681" i="14"/>
  <c r="I681" i="14" s="1"/>
  <c r="H682" i="14"/>
  <c r="I682" i="14" s="1"/>
  <c r="H683" i="14"/>
  <c r="I683" i="14" s="1"/>
  <c r="H684" i="14"/>
  <c r="I684" i="14" s="1"/>
  <c r="H685" i="14"/>
  <c r="I685" i="14" s="1"/>
  <c r="H686" i="14"/>
  <c r="I686" i="14" s="1"/>
  <c r="H687" i="14"/>
  <c r="I687" i="14" s="1"/>
  <c r="H688" i="14"/>
  <c r="I688" i="14" s="1"/>
  <c r="H689" i="14"/>
  <c r="I689" i="14" s="1"/>
  <c r="H690" i="14"/>
  <c r="I690" i="14" s="1"/>
  <c r="H691" i="14"/>
  <c r="I691" i="14" s="1"/>
  <c r="H692" i="14"/>
  <c r="I692" i="14" s="1"/>
  <c r="H693" i="14"/>
  <c r="I693" i="14" s="1"/>
  <c r="H694" i="14"/>
  <c r="I694" i="14" s="1"/>
  <c r="H695" i="14"/>
  <c r="I695" i="14" s="1"/>
  <c r="H696" i="14"/>
  <c r="I696" i="14" s="1"/>
  <c r="H697" i="14"/>
  <c r="I697" i="14" s="1"/>
  <c r="H698" i="14"/>
  <c r="I698" i="14" s="1"/>
  <c r="H699" i="14"/>
  <c r="I699" i="14" s="1"/>
  <c r="H700" i="14"/>
  <c r="I700" i="14" s="1"/>
  <c r="H701" i="14"/>
  <c r="I701" i="14" s="1"/>
  <c r="H702" i="14"/>
  <c r="I702" i="14" s="1"/>
  <c r="H703" i="14"/>
  <c r="I703" i="14" s="1"/>
  <c r="H704" i="14"/>
  <c r="I704" i="14" s="1"/>
  <c r="H705" i="14"/>
  <c r="I705" i="14" s="1"/>
  <c r="H706" i="14"/>
  <c r="I706" i="14" s="1"/>
  <c r="H707" i="14"/>
  <c r="I707" i="14" s="1"/>
  <c r="H708" i="14"/>
  <c r="I708" i="14" s="1"/>
  <c r="H709" i="14"/>
  <c r="I709" i="14" s="1"/>
  <c r="H710" i="14"/>
  <c r="I710" i="14" s="1"/>
  <c r="H711" i="14"/>
  <c r="I711" i="14" s="1"/>
  <c r="H712" i="14"/>
  <c r="I712" i="14" s="1"/>
  <c r="H713" i="14"/>
  <c r="I713" i="14" s="1"/>
  <c r="H714" i="14"/>
  <c r="I714" i="14" s="1"/>
  <c r="H715" i="14"/>
  <c r="I715" i="14" s="1"/>
  <c r="H716" i="14"/>
  <c r="I716" i="14" s="1"/>
  <c r="H717" i="14"/>
  <c r="I717" i="14" s="1"/>
  <c r="H718" i="14"/>
  <c r="I718" i="14" s="1"/>
  <c r="H719" i="14"/>
  <c r="I719" i="14" s="1"/>
  <c r="H720" i="14"/>
  <c r="I720" i="14" s="1"/>
  <c r="H721" i="14"/>
  <c r="I721" i="14" s="1"/>
  <c r="H722" i="14"/>
  <c r="I722" i="14" s="1"/>
  <c r="H723" i="14"/>
  <c r="I723" i="14" s="1"/>
  <c r="H724" i="14"/>
  <c r="I724" i="14" s="1"/>
  <c r="H725" i="14"/>
  <c r="I725" i="14" s="1"/>
  <c r="H726" i="14"/>
  <c r="I726" i="14" s="1"/>
  <c r="H727" i="14"/>
  <c r="I727" i="14" s="1"/>
  <c r="H728" i="14"/>
  <c r="I728" i="14" s="1"/>
  <c r="H729" i="14"/>
  <c r="I729" i="14" s="1"/>
  <c r="H730" i="14"/>
  <c r="I730" i="14" s="1"/>
  <c r="H731" i="14"/>
  <c r="I731" i="14" s="1"/>
  <c r="H732" i="14"/>
  <c r="I732" i="14" s="1"/>
  <c r="H733" i="14"/>
  <c r="I733" i="14" s="1"/>
  <c r="H734" i="14"/>
  <c r="I734" i="14" s="1"/>
  <c r="H735" i="14"/>
  <c r="I735" i="14" s="1"/>
  <c r="H736" i="14"/>
  <c r="I736" i="14" s="1"/>
  <c r="H737" i="14"/>
  <c r="I737" i="14" s="1"/>
  <c r="H738" i="14"/>
  <c r="I738" i="14" s="1"/>
  <c r="H739" i="14"/>
  <c r="I739" i="14" s="1"/>
  <c r="H740" i="14"/>
  <c r="I740" i="14" s="1"/>
  <c r="H741" i="14"/>
  <c r="I741" i="14" s="1"/>
  <c r="H742" i="14"/>
  <c r="I742" i="14" s="1"/>
  <c r="H743" i="14"/>
  <c r="I743" i="14" s="1"/>
  <c r="H744" i="14"/>
  <c r="I744" i="14" s="1"/>
  <c r="H745" i="14"/>
  <c r="I745" i="14" s="1"/>
  <c r="H746" i="14"/>
  <c r="I746" i="14" s="1"/>
  <c r="H747" i="14"/>
  <c r="I747" i="14" s="1"/>
  <c r="H748" i="14"/>
  <c r="I748" i="14" s="1"/>
  <c r="H749" i="14"/>
  <c r="I749" i="14" s="1"/>
  <c r="H750" i="14"/>
  <c r="I750" i="14" s="1"/>
  <c r="H751" i="14"/>
  <c r="I751" i="14" s="1"/>
  <c r="H752" i="14"/>
  <c r="I752" i="14" s="1"/>
  <c r="H753" i="14"/>
  <c r="I753" i="14" s="1"/>
  <c r="H754" i="14"/>
  <c r="I754" i="14" s="1"/>
  <c r="H755" i="14"/>
  <c r="I755" i="14" s="1"/>
  <c r="H756" i="14"/>
  <c r="I756" i="14" s="1"/>
  <c r="H757" i="14"/>
  <c r="I757" i="14" s="1"/>
  <c r="H758" i="14"/>
  <c r="I758" i="14" s="1"/>
  <c r="H759" i="14"/>
  <c r="I759" i="14" s="1"/>
  <c r="H760" i="14"/>
  <c r="I760" i="14" s="1"/>
  <c r="H761" i="14"/>
  <c r="I761" i="14" s="1"/>
  <c r="H762" i="14"/>
  <c r="I762" i="14" s="1"/>
  <c r="H763" i="14"/>
  <c r="I763" i="14" s="1"/>
  <c r="H764" i="14"/>
  <c r="I764" i="14" s="1"/>
  <c r="H765" i="14"/>
  <c r="I765" i="14" s="1"/>
  <c r="H766" i="14"/>
  <c r="I766" i="14" s="1"/>
  <c r="H767" i="14"/>
  <c r="I767" i="14" s="1"/>
  <c r="H768" i="14"/>
  <c r="I768" i="14" s="1"/>
  <c r="H769" i="14"/>
  <c r="I769" i="14" s="1"/>
  <c r="H770" i="14"/>
  <c r="I770" i="14" s="1"/>
  <c r="H771" i="14"/>
  <c r="I771" i="14" s="1"/>
  <c r="H772" i="14"/>
  <c r="I772" i="14" s="1"/>
  <c r="H773" i="14"/>
  <c r="I773" i="14" s="1"/>
  <c r="H774" i="14"/>
  <c r="I774" i="14" s="1"/>
  <c r="H775" i="14"/>
  <c r="I775" i="14" s="1"/>
  <c r="H776" i="14"/>
  <c r="I776" i="14" s="1"/>
  <c r="H777" i="14"/>
  <c r="I777" i="14" s="1"/>
  <c r="H778" i="14"/>
  <c r="I778" i="14" s="1"/>
  <c r="H779" i="14"/>
  <c r="I779" i="14" s="1"/>
  <c r="H780" i="14"/>
  <c r="I780" i="14" s="1"/>
  <c r="H781" i="14"/>
  <c r="I781" i="14" s="1"/>
  <c r="H782" i="14"/>
  <c r="I782" i="14" s="1"/>
  <c r="H789" i="14"/>
  <c r="I789" i="14" s="1"/>
  <c r="H826" i="14"/>
  <c r="I826" i="14" s="1"/>
  <c r="H827" i="14"/>
  <c r="I827" i="14" s="1"/>
  <c r="H828" i="14"/>
  <c r="I828" i="14" s="1"/>
  <c r="H829" i="14"/>
  <c r="I829" i="14" s="1"/>
  <c r="H830" i="14"/>
  <c r="I830" i="14" s="1"/>
  <c r="H831" i="14"/>
  <c r="I831" i="14" s="1"/>
  <c r="H832" i="14"/>
  <c r="I832" i="14" s="1"/>
  <c r="H833" i="14"/>
  <c r="I833" i="14" s="1"/>
  <c r="H834" i="14"/>
  <c r="I834" i="14" s="1"/>
  <c r="H835" i="14"/>
  <c r="I835" i="14" s="1"/>
  <c r="H836" i="14"/>
  <c r="I836" i="14" s="1"/>
  <c r="H837" i="14"/>
  <c r="I837" i="14" s="1"/>
  <c r="H838" i="14"/>
  <c r="I838" i="14" s="1"/>
  <c r="H839" i="14"/>
  <c r="I839" i="14" s="1"/>
  <c r="H840" i="14"/>
  <c r="I840" i="14" s="1"/>
  <c r="H841" i="14"/>
  <c r="I841" i="14" s="1"/>
  <c r="H842" i="14"/>
  <c r="I842" i="14" s="1"/>
  <c r="H843" i="14"/>
  <c r="I843" i="14" s="1"/>
  <c r="H844" i="14"/>
  <c r="I844" i="14" s="1"/>
  <c r="H845" i="14"/>
  <c r="I845" i="14" s="1"/>
  <c r="H846" i="14"/>
  <c r="I846" i="14" s="1"/>
  <c r="H847" i="14"/>
  <c r="I847" i="14" s="1"/>
  <c r="H848" i="14"/>
  <c r="I848" i="14" s="1"/>
  <c r="H849" i="14"/>
  <c r="I849" i="14" s="1"/>
  <c r="H850" i="14"/>
  <c r="I850" i="14" s="1"/>
  <c r="J857" i="14" s="1"/>
  <c r="H851" i="14"/>
  <c r="I851" i="14" s="1"/>
  <c r="H852" i="14"/>
  <c r="I852" i="14" s="1"/>
  <c r="H853" i="14"/>
  <c r="I853" i="14" s="1"/>
  <c r="H854" i="14"/>
  <c r="I854" i="14" s="1"/>
  <c r="H855" i="14"/>
  <c r="I855" i="14" s="1"/>
  <c r="H856" i="14"/>
  <c r="I856" i="14" s="1"/>
  <c r="H857" i="14"/>
  <c r="I857" i="14" s="1"/>
  <c r="H858" i="14"/>
  <c r="I858" i="14" s="1"/>
  <c r="H859" i="14"/>
  <c r="I859" i="14" s="1"/>
  <c r="H860" i="14"/>
  <c r="I860" i="14" s="1"/>
  <c r="H861" i="14"/>
  <c r="I861" i="14" s="1"/>
  <c r="H862" i="14"/>
  <c r="I862" i="14" s="1"/>
  <c r="H863" i="14"/>
  <c r="I863" i="14" s="1"/>
  <c r="H864" i="14"/>
  <c r="I864" i="14" s="1"/>
  <c r="H865" i="14"/>
  <c r="I865" i="14" s="1"/>
  <c r="H866" i="14"/>
  <c r="I866" i="14" s="1"/>
  <c r="H867" i="14"/>
  <c r="I867" i="14" s="1"/>
  <c r="H868" i="14"/>
  <c r="I868" i="14" s="1"/>
  <c r="H869" i="14"/>
  <c r="I869" i="14" s="1"/>
  <c r="H870" i="14"/>
  <c r="I870" i="14" s="1"/>
  <c r="H871" i="14"/>
  <c r="I871" i="14" s="1"/>
  <c r="H872" i="14"/>
  <c r="I872" i="14" s="1"/>
  <c r="H873" i="14"/>
  <c r="I873" i="14" s="1"/>
  <c r="H874" i="14"/>
  <c r="I874" i="14" s="1"/>
  <c r="H875" i="14"/>
  <c r="I875" i="14" s="1"/>
  <c r="H876" i="14"/>
  <c r="I876" i="14" s="1"/>
  <c r="H877" i="14"/>
  <c r="I877" i="14" s="1"/>
  <c r="H878" i="14"/>
  <c r="I878" i="14" s="1"/>
  <c r="H879" i="14"/>
  <c r="I879" i="14" s="1"/>
  <c r="H880" i="14"/>
  <c r="I880" i="14" s="1"/>
  <c r="H881" i="14"/>
  <c r="I881" i="14" s="1"/>
  <c r="H882" i="14"/>
  <c r="I882" i="14" s="1"/>
  <c r="H883" i="14"/>
  <c r="I883" i="14" s="1"/>
  <c r="H884" i="14"/>
  <c r="I884" i="14" s="1"/>
  <c r="H885" i="14"/>
  <c r="I885" i="14" s="1"/>
  <c r="H886" i="14"/>
  <c r="I886" i="14" s="1"/>
  <c r="H887" i="14"/>
  <c r="I887" i="14" s="1"/>
  <c r="H888" i="14"/>
  <c r="I888" i="14" s="1"/>
  <c r="H889" i="14"/>
  <c r="I889" i="14" s="1"/>
  <c r="H890" i="14"/>
  <c r="I890" i="14" s="1"/>
  <c r="H891" i="14"/>
  <c r="I891" i="14" s="1"/>
  <c r="H892" i="14"/>
  <c r="I892" i="14" s="1"/>
  <c r="H893" i="14"/>
  <c r="I893" i="14" s="1"/>
  <c r="H894" i="14"/>
  <c r="I894" i="14" s="1"/>
  <c r="H895" i="14"/>
  <c r="I895" i="14" s="1"/>
  <c r="H896" i="14"/>
  <c r="I896" i="14" s="1"/>
  <c r="H897" i="14"/>
  <c r="I897" i="14" s="1"/>
  <c r="H898" i="14"/>
  <c r="I898" i="14" s="1"/>
  <c r="H899" i="14"/>
  <c r="I899" i="14" s="1"/>
  <c r="H900" i="14"/>
  <c r="I900" i="14" s="1"/>
  <c r="H901" i="14"/>
  <c r="I901" i="14" s="1"/>
  <c r="H902" i="14"/>
  <c r="I902" i="14" s="1"/>
  <c r="H903" i="14"/>
  <c r="I903" i="14" s="1"/>
  <c r="H904" i="14"/>
  <c r="I904" i="14" s="1"/>
  <c r="H905" i="14"/>
  <c r="I905" i="14" s="1"/>
  <c r="H906" i="14"/>
  <c r="I906" i="14" s="1"/>
  <c r="H907" i="14"/>
  <c r="I907" i="14" s="1"/>
  <c r="H908" i="14"/>
  <c r="I908" i="14" s="1"/>
  <c r="H909" i="14"/>
  <c r="I909" i="14" s="1"/>
  <c r="H910" i="14"/>
  <c r="I910" i="14" s="1"/>
  <c r="H911" i="14"/>
  <c r="I911" i="14" s="1"/>
  <c r="H912" i="14"/>
  <c r="I912" i="14" s="1"/>
  <c r="H913" i="14"/>
  <c r="I913" i="14" s="1"/>
  <c r="H914" i="14"/>
  <c r="I914" i="14" s="1"/>
  <c r="H915" i="14"/>
  <c r="I915" i="14" s="1"/>
  <c r="H916" i="14"/>
  <c r="I916" i="14" s="1"/>
  <c r="H917" i="14"/>
  <c r="I917" i="14" s="1"/>
  <c r="H918" i="14"/>
  <c r="I918" i="14" s="1"/>
  <c r="H919" i="14"/>
  <c r="I919" i="14" s="1"/>
  <c r="H920" i="14"/>
  <c r="I920" i="14" s="1"/>
  <c r="H921" i="14"/>
  <c r="I921" i="14" s="1"/>
  <c r="H922" i="14"/>
  <c r="I922" i="14" s="1"/>
  <c r="H923" i="14"/>
  <c r="I923" i="14" s="1"/>
  <c r="H924" i="14"/>
  <c r="I924" i="14" s="1"/>
  <c r="H925" i="14"/>
  <c r="I925" i="14" s="1"/>
  <c r="H926" i="14"/>
  <c r="I926" i="14" s="1"/>
  <c r="H927" i="14"/>
  <c r="I927" i="14" s="1"/>
  <c r="H928" i="14"/>
  <c r="I928" i="14" s="1"/>
  <c r="H929" i="14"/>
  <c r="I929" i="14" s="1"/>
  <c r="H930" i="14"/>
  <c r="I930" i="14" s="1"/>
  <c r="H931" i="14"/>
  <c r="I931" i="14" s="1"/>
  <c r="H932" i="14"/>
  <c r="I932" i="14" s="1"/>
  <c r="H933" i="14"/>
  <c r="I933" i="14" s="1"/>
  <c r="H934" i="14"/>
  <c r="I934" i="14" s="1"/>
  <c r="H935" i="14"/>
  <c r="I935" i="14" s="1"/>
  <c r="H936" i="14"/>
  <c r="I936" i="14" s="1"/>
  <c r="H937" i="14"/>
  <c r="I937" i="14" s="1"/>
  <c r="H938" i="14"/>
  <c r="I938" i="14" s="1"/>
  <c r="H939" i="14"/>
  <c r="I939" i="14" s="1"/>
  <c r="H940" i="14"/>
  <c r="I940" i="14" s="1"/>
  <c r="H941" i="14"/>
  <c r="I941" i="14" s="1"/>
  <c r="H942" i="14"/>
  <c r="I942" i="14" s="1"/>
  <c r="H943" i="14"/>
  <c r="I943" i="14" s="1"/>
  <c r="H944" i="14"/>
  <c r="I944" i="14" s="1"/>
  <c r="H945" i="14"/>
  <c r="I945" i="14" s="1"/>
  <c r="H946" i="14"/>
  <c r="I946" i="14" s="1"/>
  <c r="H947" i="14"/>
  <c r="I947" i="14" s="1"/>
  <c r="H948" i="14"/>
  <c r="I948" i="14" s="1"/>
  <c r="H949" i="14"/>
  <c r="I949" i="14" s="1"/>
  <c r="H950" i="14"/>
  <c r="I950" i="14" s="1"/>
  <c r="H951" i="14"/>
  <c r="I951" i="14" s="1"/>
  <c r="H952" i="14"/>
  <c r="I952" i="14" s="1"/>
  <c r="H953" i="14"/>
  <c r="I953" i="14" s="1"/>
  <c r="H954" i="14"/>
  <c r="I954" i="14" s="1"/>
  <c r="H955" i="14"/>
  <c r="I955" i="14" s="1"/>
  <c r="H956" i="14"/>
  <c r="I956" i="14" s="1"/>
  <c r="H957" i="14"/>
  <c r="I957" i="14" s="1"/>
  <c r="H958" i="14"/>
  <c r="I958" i="14" s="1"/>
  <c r="H959" i="14"/>
  <c r="I959" i="14" s="1"/>
  <c r="H960" i="14"/>
  <c r="I960" i="14" s="1"/>
  <c r="H961" i="14"/>
  <c r="I961" i="14" s="1"/>
  <c r="H962" i="14"/>
  <c r="I962" i="14" s="1"/>
  <c r="H963" i="14"/>
  <c r="I963" i="14" s="1"/>
  <c r="H964" i="14"/>
  <c r="I964" i="14" s="1"/>
  <c r="H965" i="14"/>
  <c r="I965" i="14" s="1"/>
  <c r="H966" i="14"/>
  <c r="I966" i="14" s="1"/>
  <c r="H967" i="14"/>
  <c r="I967" i="14" s="1"/>
  <c r="H968" i="14"/>
  <c r="I968" i="14" s="1"/>
  <c r="H969" i="14"/>
  <c r="I969" i="14" s="1"/>
  <c r="H970" i="14"/>
  <c r="I970" i="14" s="1"/>
  <c r="H971" i="14"/>
  <c r="I971" i="14" s="1"/>
  <c r="H972" i="14"/>
  <c r="I972" i="14" s="1"/>
  <c r="H973" i="14"/>
  <c r="I973" i="14" s="1"/>
  <c r="H974" i="14"/>
  <c r="I974" i="14" s="1"/>
  <c r="H975" i="14"/>
  <c r="I975" i="14" s="1"/>
  <c r="H976" i="14"/>
  <c r="I976" i="14" s="1"/>
  <c r="H977" i="14"/>
  <c r="I977" i="14" s="1"/>
  <c r="H978" i="14"/>
  <c r="I978" i="14" s="1"/>
  <c r="H979" i="14"/>
  <c r="I979" i="14" s="1"/>
  <c r="H980" i="14"/>
  <c r="I980" i="14" s="1"/>
  <c r="H981" i="14"/>
  <c r="I981" i="14" s="1"/>
  <c r="H982" i="14"/>
  <c r="I982" i="14" s="1"/>
  <c r="H983" i="14"/>
  <c r="I983" i="14" s="1"/>
  <c r="H984" i="14"/>
  <c r="I984" i="14" s="1"/>
  <c r="H985" i="14"/>
  <c r="I985" i="14" s="1"/>
  <c r="H986" i="14"/>
  <c r="I986" i="14" s="1"/>
  <c r="H987" i="14"/>
  <c r="I987" i="14" s="1"/>
  <c r="H988" i="14"/>
  <c r="I988" i="14" s="1"/>
  <c r="H995" i="14"/>
  <c r="I995" i="14" s="1"/>
  <c r="H1032" i="14"/>
  <c r="I1032" i="14" s="1"/>
  <c r="H1033" i="14"/>
  <c r="I1033" i="14" s="1"/>
  <c r="H1034" i="14"/>
  <c r="I1034" i="14" s="1"/>
  <c r="H1035" i="14"/>
  <c r="I1035" i="14" s="1"/>
  <c r="H1036" i="14"/>
  <c r="I1036" i="14" s="1"/>
  <c r="H1037" i="14"/>
  <c r="I1037" i="14" s="1"/>
  <c r="H1038" i="14"/>
  <c r="I1038" i="14" s="1"/>
  <c r="H1039" i="14"/>
  <c r="I1039" i="14" s="1"/>
  <c r="H1040" i="14"/>
  <c r="I1040" i="14" s="1"/>
  <c r="H1041" i="14"/>
  <c r="I1041" i="14" s="1"/>
  <c r="H1042" i="14"/>
  <c r="I1042" i="14" s="1"/>
  <c r="H1043" i="14"/>
  <c r="I1043" i="14" s="1"/>
  <c r="H1044" i="14"/>
  <c r="I1044" i="14" s="1"/>
  <c r="H1045" i="14"/>
  <c r="I1045" i="14" s="1"/>
  <c r="H1046" i="14"/>
  <c r="I1046" i="14" s="1"/>
  <c r="H1047" i="14"/>
  <c r="I1047" i="14" s="1"/>
  <c r="H1048" i="14"/>
  <c r="I1048" i="14" s="1"/>
  <c r="H1049" i="14"/>
  <c r="I1049" i="14" s="1"/>
  <c r="H1050" i="14"/>
  <c r="I1050" i="14" s="1"/>
  <c r="H1051" i="14"/>
  <c r="I1051" i="14" s="1"/>
  <c r="H1052" i="14"/>
  <c r="I1052" i="14" s="1"/>
  <c r="H1053" i="14"/>
  <c r="I1053" i="14" s="1"/>
  <c r="H1054" i="14"/>
  <c r="I1054" i="14" s="1"/>
  <c r="H1055" i="14"/>
  <c r="I1055" i="14" s="1"/>
  <c r="H1056" i="14"/>
  <c r="I1056" i="14" s="1"/>
  <c r="H1057" i="14"/>
  <c r="I1057" i="14" s="1"/>
  <c r="H1058" i="14"/>
  <c r="I1058" i="14" s="1"/>
  <c r="H1059" i="14"/>
  <c r="I1059" i="14" s="1"/>
  <c r="H1060" i="14"/>
  <c r="I1060" i="14" s="1"/>
  <c r="H1061" i="14"/>
  <c r="I1061" i="14" s="1"/>
  <c r="H1062" i="14"/>
  <c r="I1062" i="14" s="1"/>
  <c r="H1063" i="14"/>
  <c r="I1063" i="14" s="1"/>
  <c r="J1070" i="14" s="1"/>
  <c r="H1064" i="14"/>
  <c r="I1064" i="14" s="1"/>
  <c r="H1065" i="14"/>
  <c r="I1065" i="14" s="1"/>
  <c r="H1066" i="14"/>
  <c r="I1066" i="14" s="1"/>
  <c r="H1067" i="14"/>
  <c r="I1067" i="14" s="1"/>
  <c r="H1068" i="14"/>
  <c r="I1068" i="14" s="1"/>
  <c r="H1069" i="14"/>
  <c r="I1069" i="14" s="1"/>
  <c r="H1070" i="14"/>
  <c r="I1070" i="14" s="1"/>
  <c r="H1071" i="14"/>
  <c r="I1071" i="14" s="1"/>
  <c r="H1072" i="14"/>
  <c r="I1072" i="14" s="1"/>
  <c r="H1073" i="14"/>
  <c r="I1073" i="14" s="1"/>
  <c r="H1074" i="14"/>
  <c r="I1074" i="14" s="1"/>
  <c r="H1075" i="14"/>
  <c r="I1075" i="14" s="1"/>
  <c r="H1076" i="14"/>
  <c r="I1076" i="14" s="1"/>
  <c r="H1077" i="14"/>
  <c r="I1077" i="14" s="1"/>
  <c r="H1078" i="14"/>
  <c r="I1078" i="14" s="1"/>
  <c r="H1079" i="14"/>
  <c r="I1079" i="14" s="1"/>
  <c r="H1080" i="14"/>
  <c r="I1080" i="14" s="1"/>
  <c r="H1081" i="14"/>
  <c r="I1081" i="14" s="1"/>
  <c r="H1082" i="14"/>
  <c r="I1082" i="14" s="1"/>
  <c r="H1083" i="14"/>
  <c r="I1083" i="14" s="1"/>
  <c r="H1084" i="14"/>
  <c r="I1084" i="14" s="1"/>
  <c r="H1085" i="14"/>
  <c r="I1085" i="14" s="1"/>
  <c r="H1086" i="14"/>
  <c r="I1086" i="14" s="1"/>
  <c r="H1087" i="14"/>
  <c r="I1087" i="14" s="1"/>
  <c r="H1088" i="14"/>
  <c r="I1088" i="14" s="1"/>
  <c r="H1089" i="14"/>
  <c r="I1089" i="14" s="1"/>
  <c r="H1090" i="14"/>
  <c r="I1090" i="14" s="1"/>
  <c r="H1091" i="14"/>
  <c r="I1091" i="14" s="1"/>
  <c r="H1092" i="14"/>
  <c r="I1092" i="14" s="1"/>
  <c r="H1093" i="14"/>
  <c r="I1093" i="14" s="1"/>
  <c r="H1094" i="14"/>
  <c r="I1094" i="14" s="1"/>
  <c r="H1095" i="14"/>
  <c r="I1095" i="14" s="1"/>
  <c r="H1096" i="14"/>
  <c r="I1096" i="14" s="1"/>
  <c r="H1097" i="14"/>
  <c r="I1097" i="14" s="1"/>
  <c r="H1098" i="14"/>
  <c r="I1098" i="14" s="1"/>
  <c r="H1099" i="14"/>
  <c r="I1099" i="14" s="1"/>
  <c r="H1100" i="14"/>
  <c r="I1100" i="14" s="1"/>
  <c r="H1101" i="14"/>
  <c r="I1101" i="14" s="1"/>
  <c r="H1102" i="14"/>
  <c r="I1102" i="14" s="1"/>
  <c r="H1103" i="14"/>
  <c r="I1103" i="14" s="1"/>
  <c r="H1104" i="14"/>
  <c r="I1104" i="14" s="1"/>
  <c r="H1105" i="14"/>
  <c r="I1105" i="14" s="1"/>
  <c r="H1106" i="14"/>
  <c r="H1107" i="14"/>
  <c r="I1107" i="14" s="1"/>
  <c r="H1108" i="14"/>
  <c r="I1108" i="14" s="1"/>
  <c r="H1109" i="14"/>
  <c r="I1109" i="14" s="1"/>
  <c r="H1110" i="14"/>
  <c r="I1110" i="14" s="1"/>
  <c r="H1111" i="14"/>
  <c r="I1111" i="14" s="1"/>
  <c r="H1112" i="14"/>
  <c r="I1112" i="14" s="1"/>
  <c r="H1113" i="14"/>
  <c r="I1113" i="14" s="1"/>
  <c r="H1114" i="14"/>
  <c r="I1114" i="14" s="1"/>
  <c r="H1115" i="14"/>
  <c r="I1115" i="14" s="1"/>
  <c r="H1116" i="14"/>
  <c r="I1116" i="14" s="1"/>
  <c r="H1117" i="14"/>
  <c r="I1117" i="14" s="1"/>
  <c r="H1118" i="14"/>
  <c r="I1118" i="14" s="1"/>
  <c r="H1119" i="14"/>
  <c r="I1119" i="14" s="1"/>
  <c r="H1120" i="14"/>
  <c r="I1120" i="14" s="1"/>
  <c r="H1121" i="14"/>
  <c r="I1121" i="14" s="1"/>
  <c r="H1122" i="14"/>
  <c r="I1122" i="14" s="1"/>
  <c r="H1123" i="14"/>
  <c r="I1123" i="14" s="1"/>
  <c r="H1124" i="14"/>
  <c r="I1124" i="14" s="1"/>
  <c r="H1125" i="14"/>
  <c r="I1125" i="14" s="1"/>
  <c r="H1126" i="14"/>
  <c r="I1126" i="14" s="1"/>
  <c r="H1127" i="14"/>
  <c r="I1127" i="14" s="1"/>
  <c r="J1134" i="14" s="1"/>
  <c r="H1128" i="14"/>
  <c r="I1128" i="14" s="1"/>
  <c r="H1129" i="14"/>
  <c r="I1129" i="14" s="1"/>
  <c r="H1130" i="14"/>
  <c r="I1130" i="14" s="1"/>
  <c r="H1131" i="14"/>
  <c r="I1131" i="14" s="1"/>
  <c r="H1132" i="14"/>
  <c r="I1132" i="14" s="1"/>
  <c r="H1133" i="14"/>
  <c r="I1133" i="14" s="1"/>
  <c r="H1134" i="14"/>
  <c r="I1134" i="14" s="1"/>
  <c r="H1135" i="14"/>
  <c r="I1135" i="14" s="1"/>
  <c r="H1136" i="14"/>
  <c r="I1136" i="14" s="1"/>
  <c r="H1137" i="14"/>
  <c r="I1137" i="14" s="1"/>
  <c r="H1138" i="14"/>
  <c r="I1138" i="14" s="1"/>
  <c r="H1139" i="14"/>
  <c r="I1139" i="14" s="1"/>
  <c r="H1140" i="14"/>
  <c r="I1140" i="14" s="1"/>
  <c r="H1141" i="14"/>
  <c r="I1141" i="14" s="1"/>
  <c r="H1142" i="14"/>
  <c r="I1142" i="14" s="1"/>
  <c r="H1143" i="14"/>
  <c r="I1143" i="14" s="1"/>
  <c r="H1144" i="14"/>
  <c r="I1144" i="14" s="1"/>
  <c r="H1145" i="14"/>
  <c r="I1145" i="14" s="1"/>
  <c r="H1146" i="14"/>
  <c r="I1146" i="14" s="1"/>
  <c r="H1147" i="14"/>
  <c r="I1147" i="14" s="1"/>
  <c r="H1148" i="14"/>
  <c r="I1148" i="14" s="1"/>
  <c r="H1149" i="14"/>
  <c r="I1149" i="14" s="1"/>
  <c r="H1150" i="14"/>
  <c r="I1150" i="14" s="1"/>
  <c r="H1151" i="14"/>
  <c r="I1151" i="14" s="1"/>
  <c r="H1152" i="14"/>
  <c r="I1152" i="14" s="1"/>
  <c r="H1153" i="14"/>
  <c r="I1153" i="14" s="1"/>
  <c r="H1154" i="14"/>
  <c r="I1154" i="14" s="1"/>
  <c r="H1155" i="14"/>
  <c r="I1155" i="14" s="1"/>
  <c r="H1156" i="14"/>
  <c r="I1156" i="14" s="1"/>
  <c r="H1157" i="14"/>
  <c r="I1157" i="14" s="1"/>
  <c r="H1158" i="14"/>
  <c r="I1158" i="14" s="1"/>
  <c r="H1159" i="14"/>
  <c r="I1159" i="14" s="1"/>
  <c r="H1160" i="14"/>
  <c r="I1160" i="14" s="1"/>
  <c r="H1161" i="14"/>
  <c r="I1161" i="14" s="1"/>
  <c r="H1162" i="14"/>
  <c r="I1162" i="14" s="1"/>
  <c r="H1163" i="14"/>
  <c r="I1163" i="14" s="1"/>
  <c r="H1164" i="14"/>
  <c r="I1164" i="14" s="1"/>
  <c r="H1165" i="14"/>
  <c r="I1165" i="14" s="1"/>
  <c r="H1166" i="14"/>
  <c r="I1166" i="14" s="1"/>
  <c r="H1167" i="14"/>
  <c r="I1167" i="14" s="1"/>
  <c r="H1168" i="14"/>
  <c r="I1168" i="14" s="1"/>
  <c r="H1169" i="14"/>
  <c r="I1169" i="14" s="1"/>
  <c r="H1170" i="14"/>
  <c r="I1170" i="14" s="1"/>
  <c r="H1171" i="14"/>
  <c r="I1171" i="14" s="1"/>
  <c r="H1172" i="14"/>
  <c r="I1172" i="14" s="1"/>
  <c r="H1173" i="14"/>
  <c r="I1173" i="14" s="1"/>
  <c r="H1174" i="14"/>
  <c r="I1174" i="14" s="1"/>
  <c r="H1175" i="14"/>
  <c r="I1175" i="14" s="1"/>
  <c r="H1176" i="14"/>
  <c r="I1176" i="14" s="1"/>
  <c r="H1177" i="14"/>
  <c r="I1177" i="14" s="1"/>
  <c r="H1178" i="14"/>
  <c r="I1178" i="14" s="1"/>
  <c r="H1179" i="14"/>
  <c r="I1179" i="14" s="1"/>
  <c r="H1180" i="14"/>
  <c r="I1180" i="14" s="1"/>
  <c r="H1181" i="14"/>
  <c r="I1181" i="14" s="1"/>
  <c r="H1182" i="14"/>
  <c r="I1182" i="14" s="1"/>
  <c r="H1183" i="14"/>
  <c r="I1183" i="14" s="1"/>
  <c r="H1184" i="14"/>
  <c r="I1184" i="14" s="1"/>
  <c r="H1185" i="14"/>
  <c r="I1185" i="14" s="1"/>
  <c r="H1186" i="14"/>
  <c r="I1186" i="14" s="1"/>
  <c r="H1187" i="14"/>
  <c r="I1187" i="14" s="1"/>
  <c r="H1188" i="14"/>
  <c r="I1188" i="14" s="1"/>
  <c r="H1189" i="14"/>
  <c r="I1189" i="14" s="1"/>
  <c r="H1190" i="14"/>
  <c r="I1190" i="14" s="1"/>
  <c r="H1191" i="14"/>
  <c r="I1191" i="14" s="1"/>
  <c r="H1192" i="14"/>
  <c r="I1192" i="14" s="1"/>
  <c r="H1193" i="14"/>
  <c r="I1193" i="14" s="1"/>
  <c r="H1194" i="14"/>
  <c r="I1194" i="14" s="1"/>
  <c r="H1201" i="14"/>
  <c r="I1201" i="14" s="1"/>
  <c r="H1238" i="14"/>
  <c r="I1238" i="14" s="1"/>
  <c r="H1239" i="14"/>
  <c r="I1239" i="14" s="1"/>
  <c r="H1240" i="14"/>
  <c r="I1240" i="14" s="1"/>
  <c r="H1241" i="14"/>
  <c r="I1241" i="14" s="1"/>
  <c r="H1242" i="14"/>
  <c r="I1242" i="14" s="1"/>
  <c r="H1243" i="14"/>
  <c r="I1243" i="14" s="1"/>
  <c r="H1244" i="14"/>
  <c r="I1244" i="14" s="1"/>
  <c r="H1245" i="14"/>
  <c r="I1245" i="14" s="1"/>
  <c r="J1252" i="14" s="1"/>
  <c r="H1246" i="14"/>
  <c r="I1246" i="14" s="1"/>
  <c r="J1253" i="14" s="1"/>
  <c r="H1247" i="14"/>
  <c r="I1247" i="14" s="1"/>
  <c r="J1254" i="14" s="1"/>
  <c r="H1248" i="14"/>
  <c r="I1248" i="14" s="1"/>
  <c r="J1255" i="14" s="1"/>
  <c r="H1249" i="14"/>
  <c r="I1249" i="14" s="1"/>
  <c r="J1256" i="14" s="1"/>
  <c r="H1250" i="14"/>
  <c r="I1250" i="14" s="1"/>
  <c r="J1257" i="14" s="1"/>
  <c r="H1251" i="14"/>
  <c r="I1251" i="14" s="1"/>
  <c r="J1258" i="14" s="1"/>
  <c r="H1252" i="14"/>
  <c r="I1252" i="14" s="1"/>
  <c r="J1259" i="14" s="1"/>
  <c r="H1253" i="14"/>
  <c r="I1253" i="14" s="1"/>
  <c r="J1260" i="14" s="1"/>
  <c r="H1254" i="14"/>
  <c r="I1254" i="14" s="1"/>
  <c r="J1261" i="14" s="1"/>
  <c r="H1255" i="14"/>
  <c r="I1255" i="14" s="1"/>
  <c r="H1256" i="14"/>
  <c r="I1256" i="14" s="1"/>
  <c r="H1257" i="14"/>
  <c r="I1257" i="14" s="1"/>
  <c r="H1258" i="14"/>
  <c r="I1258" i="14" s="1"/>
  <c r="H1259" i="14"/>
  <c r="I1259" i="14" s="1"/>
  <c r="H1260" i="14"/>
  <c r="I1260" i="14" s="1"/>
  <c r="H1261" i="14"/>
  <c r="I1261" i="14" s="1"/>
  <c r="H1262" i="14"/>
  <c r="I1262" i="14" s="1"/>
  <c r="H1263" i="14"/>
  <c r="I1263" i="14" s="1"/>
  <c r="H1264" i="14"/>
  <c r="I1264" i="14" s="1"/>
  <c r="H1265" i="14"/>
  <c r="I1265" i="14" s="1"/>
  <c r="H1266" i="14"/>
  <c r="I1266" i="14" s="1"/>
  <c r="H1267" i="14"/>
  <c r="I1267" i="14" s="1"/>
  <c r="H1268" i="14"/>
  <c r="I1268" i="14" s="1"/>
  <c r="H1269" i="14"/>
  <c r="I1269" i="14" s="1"/>
  <c r="H1270" i="14"/>
  <c r="I1270" i="14" s="1"/>
  <c r="H1271" i="14"/>
  <c r="I1271" i="14" s="1"/>
  <c r="H1272" i="14"/>
  <c r="I1272" i="14" s="1"/>
  <c r="H1273" i="14"/>
  <c r="I1273" i="14" s="1"/>
  <c r="H1274" i="14"/>
  <c r="I1274" i="14" s="1"/>
  <c r="H1275" i="14"/>
  <c r="I1275" i="14" s="1"/>
  <c r="H1276" i="14"/>
  <c r="I1276" i="14" s="1"/>
  <c r="H1277" i="14"/>
  <c r="I1277" i="14" s="1"/>
  <c r="H1278" i="14"/>
  <c r="I1278" i="14" s="1"/>
  <c r="H1279" i="14"/>
  <c r="I1279" i="14" s="1"/>
  <c r="H1280" i="14"/>
  <c r="I1280" i="14" s="1"/>
  <c r="H1281" i="14"/>
  <c r="I1281" i="14" s="1"/>
  <c r="H1282" i="14"/>
  <c r="I1282" i="14" s="1"/>
  <c r="H1283" i="14"/>
  <c r="I1283" i="14" s="1"/>
  <c r="H1284" i="14"/>
  <c r="I1284" i="14" s="1"/>
  <c r="H1285" i="14"/>
  <c r="I1285" i="14" s="1"/>
  <c r="H1286" i="14"/>
  <c r="I1286" i="14" s="1"/>
  <c r="H1287" i="14"/>
  <c r="I1287" i="14" s="1"/>
  <c r="H1288" i="14"/>
  <c r="I1288" i="14" s="1"/>
  <c r="H1289" i="14"/>
  <c r="I1289" i="14" s="1"/>
  <c r="H1290" i="14"/>
  <c r="I1290" i="14" s="1"/>
  <c r="H1291" i="14"/>
  <c r="I1291" i="14" s="1"/>
  <c r="H1292" i="14"/>
  <c r="I1292" i="14" s="1"/>
  <c r="H1293" i="14"/>
  <c r="I1293" i="14" s="1"/>
  <c r="H1294" i="14"/>
  <c r="I1294" i="14" s="1"/>
  <c r="H1295" i="14"/>
  <c r="I1295" i="14" s="1"/>
  <c r="H1296" i="14"/>
  <c r="I1296" i="14" s="1"/>
  <c r="H1297" i="14"/>
  <c r="I1297" i="14" s="1"/>
  <c r="H1298" i="14"/>
  <c r="I1298" i="14" s="1"/>
  <c r="H1299" i="14"/>
  <c r="I1299" i="14" s="1"/>
  <c r="H1300" i="14"/>
  <c r="I1300" i="14" s="1"/>
  <c r="H1301" i="14"/>
  <c r="I1301" i="14" s="1"/>
  <c r="H1302" i="14"/>
  <c r="I1302" i="14" s="1"/>
  <c r="H1303" i="14"/>
  <c r="I1303" i="14" s="1"/>
  <c r="H1304" i="14"/>
  <c r="I1304" i="14" s="1"/>
  <c r="H1305" i="14"/>
  <c r="I1305" i="14" s="1"/>
  <c r="H1306" i="14"/>
  <c r="I1306" i="14" s="1"/>
  <c r="H1307" i="14"/>
  <c r="I1307" i="14" s="1"/>
  <c r="H1308" i="14"/>
  <c r="I1308" i="14" s="1"/>
  <c r="H1309" i="14"/>
  <c r="I1309" i="14" s="1"/>
  <c r="H1310" i="14"/>
  <c r="I1310" i="14" s="1"/>
  <c r="H1311" i="14"/>
  <c r="I1311" i="14" s="1"/>
  <c r="H1312" i="14"/>
  <c r="I1312" i="14" s="1"/>
  <c r="H1313" i="14"/>
  <c r="I1313" i="14" s="1"/>
  <c r="H1314" i="14"/>
  <c r="I1314" i="14" s="1"/>
  <c r="H1315" i="14"/>
  <c r="I1315" i="14" s="1"/>
  <c r="H1316" i="14"/>
  <c r="I1316" i="14" s="1"/>
  <c r="H1317" i="14"/>
  <c r="I1317" i="14" s="1"/>
  <c r="H1318" i="14"/>
  <c r="I1318" i="14" s="1"/>
  <c r="H1319" i="14"/>
  <c r="I1319" i="14" s="1"/>
  <c r="H1320" i="14"/>
  <c r="I1320" i="14" s="1"/>
  <c r="H1321" i="14"/>
  <c r="I1321" i="14" s="1"/>
  <c r="H1322" i="14"/>
  <c r="I1322" i="14" s="1"/>
  <c r="H1323" i="14"/>
  <c r="I1323" i="14" s="1"/>
  <c r="H1324" i="14"/>
  <c r="I1324" i="14" s="1"/>
  <c r="H1325" i="14"/>
  <c r="I1325" i="14" s="1"/>
  <c r="H1326" i="14"/>
  <c r="I1326" i="14" s="1"/>
  <c r="H1327" i="14"/>
  <c r="I1327" i="14" s="1"/>
  <c r="H1328" i="14"/>
  <c r="I1328" i="14" s="1"/>
  <c r="H1329" i="14"/>
  <c r="I1329" i="14" s="1"/>
  <c r="H1330" i="14"/>
  <c r="I1330" i="14" s="1"/>
  <c r="H1331" i="14"/>
  <c r="I1331" i="14" s="1"/>
  <c r="H1332" i="14"/>
  <c r="I1332" i="14" s="1"/>
  <c r="H1333" i="14"/>
  <c r="I1333" i="14" s="1"/>
  <c r="H1334" i="14"/>
  <c r="I1334" i="14" s="1"/>
  <c r="H1335" i="14"/>
  <c r="I1335" i="14" s="1"/>
  <c r="H1336" i="14"/>
  <c r="I1336" i="14" s="1"/>
  <c r="H1337" i="14"/>
  <c r="I1337" i="14" s="1"/>
  <c r="H1338" i="14"/>
  <c r="I1338" i="14" s="1"/>
  <c r="H1339" i="14"/>
  <c r="I1339" i="14" s="1"/>
  <c r="H1340" i="14"/>
  <c r="I1340" i="14" s="1"/>
  <c r="H1341" i="14"/>
  <c r="I1341" i="14" s="1"/>
  <c r="H1342" i="14"/>
  <c r="I1342" i="14" s="1"/>
  <c r="H1343" i="14"/>
  <c r="I1343" i="14" s="1"/>
  <c r="H1344" i="14"/>
  <c r="I1344" i="14" s="1"/>
  <c r="H1345" i="14"/>
  <c r="I1345" i="14" s="1"/>
  <c r="H1346" i="14"/>
  <c r="I1346" i="14" s="1"/>
  <c r="H1347" i="14"/>
  <c r="I1347" i="14" s="1"/>
  <c r="H1348" i="14"/>
  <c r="I1348" i="14" s="1"/>
  <c r="H1349" i="14"/>
  <c r="I1349" i="14" s="1"/>
  <c r="H1350" i="14"/>
  <c r="I1350" i="14" s="1"/>
  <c r="H1351" i="14"/>
  <c r="I1351" i="14" s="1"/>
  <c r="H1352" i="14"/>
  <c r="I1352" i="14" s="1"/>
  <c r="H1353" i="14"/>
  <c r="I1353" i="14" s="1"/>
  <c r="H1354" i="14"/>
  <c r="I1354" i="14" s="1"/>
  <c r="H1355" i="14"/>
  <c r="I1355" i="14" s="1"/>
  <c r="H1356" i="14"/>
  <c r="I1356" i="14" s="1"/>
  <c r="H1357" i="14"/>
  <c r="I1357" i="14" s="1"/>
  <c r="H1358" i="14"/>
  <c r="I1358" i="14" s="1"/>
  <c r="H1359" i="14"/>
  <c r="I1359" i="14" s="1"/>
  <c r="H1360" i="14"/>
  <c r="I1360" i="14" s="1"/>
  <c r="H1361" i="14"/>
  <c r="I1361" i="14" s="1"/>
  <c r="H1362" i="14"/>
  <c r="I1362" i="14" s="1"/>
  <c r="H1363" i="14"/>
  <c r="I1363" i="14" s="1"/>
  <c r="H1364" i="14"/>
  <c r="I1364" i="14" s="1"/>
  <c r="H1365" i="14"/>
  <c r="I1365" i="14" s="1"/>
  <c r="H1366" i="14"/>
  <c r="I1366" i="14" s="1"/>
  <c r="H1367" i="14"/>
  <c r="I1367" i="14" s="1"/>
  <c r="H1368" i="14"/>
  <c r="I1368" i="14" s="1"/>
  <c r="H1369" i="14"/>
  <c r="I1369" i="14" s="1"/>
  <c r="H1370" i="14"/>
  <c r="I1370" i="14" s="1"/>
  <c r="H1371" i="14"/>
  <c r="I1371" i="14" s="1"/>
  <c r="H1372" i="14"/>
  <c r="I1372" i="14" s="1"/>
  <c r="H1373" i="14"/>
  <c r="I1373" i="14" s="1"/>
  <c r="H1374" i="14"/>
  <c r="I1374" i="14" s="1"/>
  <c r="H1375" i="14"/>
  <c r="I1375" i="14" s="1"/>
  <c r="H1376" i="14"/>
  <c r="I1376" i="14" s="1"/>
  <c r="H1377" i="14"/>
  <c r="I1377" i="14" s="1"/>
  <c r="H1378" i="14"/>
  <c r="I1378" i="14" s="1"/>
  <c r="H1379" i="14"/>
  <c r="I1379" i="14" s="1"/>
  <c r="H1380" i="14"/>
  <c r="I1380" i="14" s="1"/>
  <c r="H1381" i="14"/>
  <c r="I1381" i="14" s="1"/>
  <c r="H1382" i="14"/>
  <c r="I1382" i="14" s="1"/>
  <c r="H1383" i="14"/>
  <c r="I1383" i="14" s="1"/>
  <c r="H1384" i="14"/>
  <c r="I1384" i="14" s="1"/>
  <c r="H1385" i="14"/>
  <c r="I1385" i="14" s="1"/>
  <c r="H1386" i="14"/>
  <c r="I1386" i="14" s="1"/>
  <c r="H1387" i="14"/>
  <c r="I1387" i="14" s="1"/>
  <c r="H1388" i="14"/>
  <c r="I1388" i="14" s="1"/>
  <c r="H1389" i="14"/>
  <c r="I1389" i="14" s="1"/>
  <c r="H1390" i="14"/>
  <c r="I1390" i="14" s="1"/>
  <c r="H1391" i="14"/>
  <c r="I1391" i="14" s="1"/>
  <c r="H1392" i="14"/>
  <c r="I1392" i="14" s="1"/>
  <c r="H1393" i="14"/>
  <c r="I1393" i="14" s="1"/>
  <c r="H1394" i="14"/>
  <c r="I1394" i="14" s="1"/>
  <c r="H1395" i="14"/>
  <c r="I1395" i="14" s="1"/>
  <c r="H1396" i="14"/>
  <c r="I1396" i="14" s="1"/>
  <c r="H1397" i="14"/>
  <c r="I1397" i="14" s="1"/>
  <c r="H1398" i="14"/>
  <c r="I1398" i="14" s="1"/>
  <c r="H1399" i="14"/>
  <c r="I1399" i="14" s="1"/>
  <c r="H1400" i="14"/>
  <c r="I1400" i="14" s="1"/>
  <c r="H1407" i="14"/>
  <c r="I1407" i="14" s="1"/>
  <c r="H1444" i="14"/>
  <c r="I1444" i="14" s="1"/>
  <c r="H1445" i="14"/>
  <c r="I1445" i="14" s="1"/>
  <c r="H1446" i="14"/>
  <c r="I1446" i="14" s="1"/>
  <c r="H1447" i="14"/>
  <c r="I1447" i="14" s="1"/>
  <c r="H1448" i="14"/>
  <c r="I1448" i="14" s="1"/>
  <c r="H1449" i="14"/>
  <c r="I1449" i="14" s="1"/>
  <c r="H1450" i="14"/>
  <c r="I1450" i="14" s="1"/>
  <c r="H1451" i="14"/>
  <c r="I1451" i="14" s="1"/>
  <c r="J1458" i="14" s="1"/>
  <c r="H1452" i="14"/>
  <c r="I1452" i="14" s="1"/>
  <c r="J1459" i="14" s="1"/>
  <c r="H1453" i="14"/>
  <c r="I1453" i="14" s="1"/>
  <c r="H1454" i="14"/>
  <c r="I1454" i="14" s="1"/>
  <c r="H1455" i="14"/>
  <c r="I1455" i="14" s="1"/>
  <c r="H1456" i="14"/>
  <c r="I1456" i="14" s="1"/>
  <c r="H1457" i="14"/>
  <c r="I1457" i="14" s="1"/>
  <c r="H1458" i="14"/>
  <c r="I1458" i="14" s="1"/>
  <c r="H1459" i="14"/>
  <c r="I1459" i="14" s="1"/>
  <c r="H1460" i="14"/>
  <c r="I1460" i="14" s="1"/>
  <c r="H1461" i="14"/>
  <c r="I1461" i="14" s="1"/>
  <c r="H1462" i="14"/>
  <c r="I1462" i="14" s="1"/>
  <c r="H1463" i="14"/>
  <c r="I1463" i="14" s="1"/>
  <c r="H1464" i="14"/>
  <c r="I1464" i="14" s="1"/>
  <c r="H1465" i="14"/>
  <c r="I1465" i="14" s="1"/>
  <c r="H1466" i="14"/>
  <c r="I1466" i="14" s="1"/>
  <c r="H1467" i="14"/>
  <c r="I1467" i="14" s="1"/>
  <c r="H1468" i="14"/>
  <c r="I1468" i="14" s="1"/>
  <c r="H1469" i="14"/>
  <c r="I1469" i="14" s="1"/>
  <c r="H1470" i="14"/>
  <c r="I1470" i="14" s="1"/>
  <c r="H1471" i="14"/>
  <c r="I1471" i="14" s="1"/>
  <c r="H1472" i="14"/>
  <c r="I1472" i="14" s="1"/>
  <c r="H1473" i="14"/>
  <c r="I1473" i="14" s="1"/>
  <c r="H1474" i="14"/>
  <c r="I1474" i="14" s="1"/>
  <c r="H1475" i="14"/>
  <c r="I1475" i="14" s="1"/>
  <c r="H1476" i="14"/>
  <c r="I1476" i="14" s="1"/>
  <c r="H1477" i="14"/>
  <c r="I1477" i="14" s="1"/>
  <c r="H1478" i="14"/>
  <c r="I1478" i="14" s="1"/>
  <c r="H1479" i="14"/>
  <c r="I1479" i="14" s="1"/>
  <c r="H1480" i="14"/>
  <c r="I1480" i="14" s="1"/>
  <c r="H1481" i="14"/>
  <c r="I1481" i="14" s="1"/>
  <c r="H1482" i="14"/>
  <c r="I1482" i="14" s="1"/>
  <c r="H1483" i="14"/>
  <c r="I1483" i="14" s="1"/>
  <c r="H1484" i="14"/>
  <c r="I1484" i="14" s="1"/>
  <c r="H1485" i="14"/>
  <c r="I1485" i="14" s="1"/>
  <c r="H1486" i="14"/>
  <c r="I1486" i="14" s="1"/>
  <c r="H1487" i="14"/>
  <c r="I1487" i="14" s="1"/>
  <c r="H1488" i="14"/>
  <c r="I1488" i="14" s="1"/>
  <c r="H1489" i="14"/>
  <c r="I1489" i="14" s="1"/>
  <c r="H1490" i="14"/>
  <c r="I1490" i="14" s="1"/>
  <c r="H1491" i="14"/>
  <c r="I1491" i="14" s="1"/>
  <c r="H1492" i="14"/>
  <c r="I1492" i="14" s="1"/>
  <c r="H1493" i="14"/>
  <c r="I1493" i="14" s="1"/>
  <c r="H1494" i="14"/>
  <c r="I1494" i="14" s="1"/>
  <c r="H1495" i="14"/>
  <c r="I1495" i="14" s="1"/>
  <c r="H1496" i="14"/>
  <c r="I1496" i="14" s="1"/>
  <c r="H1497" i="14"/>
  <c r="I1497" i="14" s="1"/>
  <c r="H1498" i="14"/>
  <c r="I1498" i="14" s="1"/>
  <c r="H1499" i="14"/>
  <c r="I1499" i="14" s="1"/>
  <c r="H1500" i="14"/>
  <c r="I1500" i="14" s="1"/>
  <c r="H1501" i="14"/>
  <c r="I1501" i="14" s="1"/>
  <c r="H1502" i="14"/>
  <c r="I1502" i="14" s="1"/>
  <c r="H1503" i="14"/>
  <c r="I1503" i="14" s="1"/>
  <c r="H1504" i="14"/>
  <c r="I1504" i="14" s="1"/>
  <c r="H1505" i="14"/>
  <c r="I1505" i="14" s="1"/>
  <c r="H1506" i="14"/>
  <c r="I1506" i="14" s="1"/>
  <c r="J1513" i="14" s="1"/>
  <c r="H1507" i="14"/>
  <c r="I1507" i="14" s="1"/>
  <c r="H1508" i="14"/>
  <c r="I1508" i="14" s="1"/>
  <c r="H1509" i="14"/>
  <c r="I1509" i="14" s="1"/>
  <c r="H1510" i="14"/>
  <c r="I1510" i="14" s="1"/>
  <c r="H1511" i="14"/>
  <c r="I1511" i="14" s="1"/>
  <c r="H1512" i="14"/>
  <c r="I1512" i="14" s="1"/>
  <c r="H1513" i="14"/>
  <c r="I1513" i="14" s="1"/>
  <c r="H1514" i="14"/>
  <c r="I1514" i="14" s="1"/>
  <c r="H1515" i="14"/>
  <c r="I1515" i="14" s="1"/>
  <c r="H1516" i="14"/>
  <c r="I1516" i="14" s="1"/>
  <c r="H1517" i="14"/>
  <c r="I1517" i="14" s="1"/>
  <c r="H1518" i="14"/>
  <c r="I1518" i="14" s="1"/>
  <c r="H1519" i="14"/>
  <c r="I1519" i="14" s="1"/>
  <c r="H1520" i="14"/>
  <c r="I1520" i="14" s="1"/>
  <c r="H1521" i="14"/>
  <c r="I1521" i="14" s="1"/>
  <c r="H1522" i="14"/>
  <c r="I1522" i="14" s="1"/>
  <c r="H1523" i="14"/>
  <c r="I1523" i="14" s="1"/>
  <c r="H1524" i="14"/>
  <c r="I1524" i="14" s="1"/>
  <c r="H1525" i="14"/>
  <c r="I1525" i="14" s="1"/>
  <c r="H1526" i="14"/>
  <c r="I1526" i="14" s="1"/>
  <c r="H1527" i="14"/>
  <c r="I1527" i="14" s="1"/>
  <c r="H1528" i="14"/>
  <c r="I1528" i="14" s="1"/>
  <c r="H1529" i="14"/>
  <c r="I1529" i="14" s="1"/>
  <c r="H1530" i="14"/>
  <c r="I1530" i="14" s="1"/>
  <c r="H1531" i="14"/>
  <c r="I1531" i="14" s="1"/>
  <c r="H1532" i="14"/>
  <c r="I1532" i="14" s="1"/>
  <c r="H1533" i="14"/>
  <c r="I1533" i="14" s="1"/>
  <c r="H1534" i="14"/>
  <c r="I1534" i="14" s="1"/>
  <c r="H1535" i="14"/>
  <c r="I1535" i="14" s="1"/>
  <c r="H1536" i="14"/>
  <c r="I1536" i="14" s="1"/>
  <c r="H1537" i="14"/>
  <c r="I1537" i="14" s="1"/>
  <c r="H1538" i="14"/>
  <c r="I1538" i="14" s="1"/>
  <c r="H1539" i="14"/>
  <c r="I1539" i="14" s="1"/>
  <c r="H1540" i="14"/>
  <c r="I1540" i="14" s="1"/>
  <c r="H1541" i="14"/>
  <c r="I1541" i="14" s="1"/>
  <c r="H1542" i="14"/>
  <c r="I1542" i="14" s="1"/>
  <c r="H1543" i="14"/>
  <c r="I1543" i="14" s="1"/>
  <c r="H1544" i="14"/>
  <c r="I1544" i="14" s="1"/>
  <c r="H1545" i="14"/>
  <c r="I1545" i="14" s="1"/>
  <c r="H1546" i="14"/>
  <c r="I1546" i="14" s="1"/>
  <c r="H1547" i="14"/>
  <c r="I1547" i="14" s="1"/>
  <c r="H1548" i="14"/>
  <c r="I1548" i="14" s="1"/>
  <c r="H1549" i="14"/>
  <c r="I1549" i="14" s="1"/>
  <c r="H1550" i="14"/>
  <c r="I1550" i="14" s="1"/>
  <c r="H1551" i="14"/>
  <c r="I1551" i="14" s="1"/>
  <c r="H1552" i="14"/>
  <c r="I1552" i="14" s="1"/>
  <c r="H1553" i="14"/>
  <c r="I1553" i="14" s="1"/>
  <c r="H1554" i="14"/>
  <c r="I1554" i="14" s="1"/>
  <c r="H1555" i="14"/>
  <c r="I1555" i="14" s="1"/>
  <c r="H1556" i="14"/>
  <c r="I1556" i="14" s="1"/>
  <c r="H1557" i="14"/>
  <c r="I1557" i="14" s="1"/>
  <c r="H1558" i="14"/>
  <c r="I1558" i="14" s="1"/>
  <c r="H1559" i="14"/>
  <c r="I1559" i="14" s="1"/>
  <c r="H1560" i="14"/>
  <c r="I1560" i="14" s="1"/>
  <c r="H1561" i="14"/>
  <c r="I1561" i="14" s="1"/>
  <c r="H1562" i="14"/>
  <c r="I1562" i="14" s="1"/>
  <c r="H1563" i="14"/>
  <c r="I1563" i="14" s="1"/>
  <c r="H1564" i="14"/>
  <c r="I1564" i="14" s="1"/>
  <c r="H1565" i="14"/>
  <c r="I1565" i="14" s="1"/>
  <c r="H1566" i="14"/>
  <c r="I1566" i="14" s="1"/>
  <c r="H1567" i="14"/>
  <c r="I1567" i="14" s="1"/>
  <c r="H1568" i="14"/>
  <c r="I1568" i="14" s="1"/>
  <c r="H1569" i="14"/>
  <c r="I1569" i="14" s="1"/>
  <c r="H1570" i="14"/>
  <c r="H1571" i="14"/>
  <c r="I1571" i="14" s="1"/>
  <c r="H1572" i="14"/>
  <c r="I1572" i="14" s="1"/>
  <c r="H1573" i="14"/>
  <c r="I1573" i="14" s="1"/>
  <c r="H1574" i="14"/>
  <c r="I1574" i="14" s="1"/>
  <c r="H1575" i="14"/>
  <c r="I1575" i="14" s="1"/>
  <c r="H1576" i="14"/>
  <c r="I1576" i="14" s="1"/>
  <c r="H1577" i="14"/>
  <c r="I1577" i="14" s="1"/>
  <c r="H1578" i="14"/>
  <c r="I1578" i="14" s="1"/>
  <c r="H1579" i="14"/>
  <c r="I1579" i="14" s="1"/>
  <c r="H1580" i="14"/>
  <c r="I1580" i="14" s="1"/>
  <c r="H1581" i="14"/>
  <c r="I1581" i="14" s="1"/>
  <c r="H1582" i="14"/>
  <c r="I1582" i="14" s="1"/>
  <c r="H1583" i="14"/>
  <c r="I1583" i="14" s="1"/>
  <c r="H1584" i="14"/>
  <c r="I1584" i="14" s="1"/>
  <c r="H1585" i="14"/>
  <c r="I1585" i="14" s="1"/>
  <c r="H1586" i="14"/>
  <c r="I1586" i="14" s="1"/>
  <c r="H1587" i="14"/>
  <c r="I1587" i="14" s="1"/>
  <c r="H1588" i="14"/>
  <c r="I1588" i="14" s="1"/>
  <c r="H1589" i="14"/>
  <c r="I1589" i="14" s="1"/>
  <c r="H1590" i="14"/>
  <c r="I1590" i="14" s="1"/>
  <c r="H1591" i="14"/>
  <c r="I1591" i="14" s="1"/>
  <c r="H1592" i="14"/>
  <c r="I1592" i="14" s="1"/>
  <c r="H1593" i="14"/>
  <c r="I1593" i="14" s="1"/>
  <c r="H1594" i="14"/>
  <c r="I1594" i="14" s="1"/>
  <c r="H1595" i="14"/>
  <c r="I1595" i="14" s="1"/>
  <c r="H1596" i="14"/>
  <c r="I1596" i="14" s="1"/>
  <c r="H1597" i="14"/>
  <c r="I1597" i="14" s="1"/>
  <c r="H1598" i="14"/>
  <c r="I1598" i="14" s="1"/>
  <c r="H1599" i="14"/>
  <c r="I1599" i="14" s="1"/>
  <c r="H1600" i="14"/>
  <c r="I1600" i="14" s="1"/>
  <c r="H1601" i="14"/>
  <c r="I1601" i="14" s="1"/>
  <c r="H1602" i="14"/>
  <c r="I1602" i="14" s="1"/>
  <c r="H1603" i="14"/>
  <c r="I1603" i="14" s="1"/>
  <c r="H1604" i="14"/>
  <c r="I1604" i="14" s="1"/>
  <c r="H1605" i="14"/>
  <c r="I1605" i="14" s="1"/>
  <c r="H1606" i="14"/>
  <c r="I1606" i="14" s="1"/>
  <c r="H1613" i="14"/>
  <c r="I1613" i="14" s="1"/>
  <c r="H1650" i="14"/>
  <c r="I1650" i="14" s="1"/>
  <c r="H1651" i="14"/>
  <c r="I1651" i="14" s="1"/>
  <c r="H1652" i="14"/>
  <c r="I1652" i="14" s="1"/>
  <c r="H1653" i="14"/>
  <c r="I1653" i="14" s="1"/>
  <c r="H1654" i="14"/>
  <c r="I1654" i="14" s="1"/>
  <c r="H1655" i="14"/>
  <c r="I1655" i="14" s="1"/>
  <c r="H1656" i="14"/>
  <c r="I1656" i="14" s="1"/>
  <c r="H1657" i="14"/>
  <c r="I1657" i="14" s="1"/>
  <c r="J1664" i="14" s="1"/>
  <c r="H1658" i="14"/>
  <c r="I1658" i="14" s="1"/>
  <c r="J1665" i="14" s="1"/>
  <c r="H1659" i="14"/>
  <c r="I1659" i="14" s="1"/>
  <c r="J1666" i="14" s="1"/>
  <c r="H1660" i="14"/>
  <c r="I1660" i="14" s="1"/>
  <c r="J1667" i="14" s="1"/>
  <c r="H1661" i="14"/>
  <c r="I1661" i="14" s="1"/>
  <c r="J1668" i="14" s="1"/>
  <c r="H1662" i="14"/>
  <c r="I1662" i="14" s="1"/>
  <c r="J1669" i="14" s="1"/>
  <c r="H1663" i="14"/>
  <c r="I1663" i="14" s="1"/>
  <c r="J1670" i="14" s="1"/>
  <c r="H1664" i="14"/>
  <c r="I1664" i="14" s="1"/>
  <c r="J1671" i="14" s="1"/>
  <c r="H1665" i="14"/>
  <c r="I1665" i="14" s="1"/>
  <c r="J1672" i="14" s="1"/>
  <c r="H1666" i="14"/>
  <c r="I1666" i="14" s="1"/>
  <c r="J1673" i="14" s="1"/>
  <c r="H1667" i="14"/>
  <c r="I1667" i="14" s="1"/>
  <c r="J1674" i="14" s="1"/>
  <c r="H1668" i="14"/>
  <c r="I1668" i="14" s="1"/>
  <c r="J1675" i="14" s="1"/>
  <c r="H1669" i="14"/>
  <c r="I1669" i="14" s="1"/>
  <c r="J1676" i="14" s="1"/>
  <c r="H1670" i="14"/>
  <c r="I1670" i="14" s="1"/>
  <c r="J1677" i="14" s="1"/>
  <c r="H1671" i="14"/>
  <c r="I1671" i="14" s="1"/>
  <c r="J1678" i="14" s="1"/>
  <c r="H1672" i="14"/>
  <c r="I1672" i="14" s="1"/>
  <c r="J1679" i="14" s="1"/>
  <c r="H1673" i="14"/>
  <c r="I1673" i="14" s="1"/>
  <c r="J1680" i="14" s="1"/>
  <c r="H1674" i="14"/>
  <c r="I1674" i="14" s="1"/>
  <c r="J1681" i="14" s="1"/>
  <c r="H1675" i="14"/>
  <c r="I1675" i="14" s="1"/>
  <c r="J1682" i="14" s="1"/>
  <c r="H1676" i="14"/>
  <c r="I1676" i="14" s="1"/>
  <c r="J1683" i="14" s="1"/>
  <c r="H1677" i="14"/>
  <c r="I1677" i="14" s="1"/>
  <c r="J1684" i="14" s="1"/>
  <c r="H1678" i="14"/>
  <c r="I1678" i="14" s="1"/>
  <c r="J1685" i="14" s="1"/>
  <c r="H1679" i="14"/>
  <c r="I1679" i="14" s="1"/>
  <c r="J1686" i="14" s="1"/>
  <c r="H1680" i="14"/>
  <c r="I1680" i="14" s="1"/>
  <c r="J1687" i="14" s="1"/>
  <c r="H1681" i="14"/>
  <c r="I1681" i="14" s="1"/>
  <c r="J1688" i="14" s="1"/>
  <c r="H1682" i="14"/>
  <c r="I1682" i="14" s="1"/>
  <c r="J1689" i="14" s="1"/>
  <c r="H1683" i="14"/>
  <c r="I1683" i="14" s="1"/>
  <c r="J1690" i="14" s="1"/>
  <c r="H1684" i="14"/>
  <c r="I1684" i="14" s="1"/>
  <c r="J1691" i="14" s="1"/>
  <c r="H1685" i="14"/>
  <c r="I1685" i="14" s="1"/>
  <c r="J1692" i="14" s="1"/>
  <c r="H1686" i="14"/>
  <c r="I1686" i="14" s="1"/>
  <c r="J1693" i="14" s="1"/>
  <c r="H1687" i="14"/>
  <c r="I1687" i="14" s="1"/>
  <c r="J1694" i="14" s="1"/>
  <c r="H1688" i="14"/>
  <c r="I1688" i="14" s="1"/>
  <c r="J1695" i="14" s="1"/>
  <c r="H1689" i="14"/>
  <c r="I1689" i="14" s="1"/>
  <c r="J1696" i="14" s="1"/>
  <c r="H1690" i="14"/>
  <c r="I1690" i="14" s="1"/>
  <c r="J1697" i="14" s="1"/>
  <c r="H1691" i="14"/>
  <c r="I1691" i="14" s="1"/>
  <c r="J1698" i="14" s="1"/>
  <c r="H1692" i="14"/>
  <c r="I1692" i="14" s="1"/>
  <c r="J1699" i="14" s="1"/>
  <c r="H1693" i="14"/>
  <c r="I1693" i="14" s="1"/>
  <c r="J1700" i="14" s="1"/>
  <c r="H1694" i="14"/>
  <c r="I1694" i="14" s="1"/>
  <c r="J1701" i="14" s="1"/>
  <c r="H1695" i="14"/>
  <c r="I1695" i="14" s="1"/>
  <c r="J1702" i="14" s="1"/>
  <c r="H1696" i="14"/>
  <c r="I1696" i="14" s="1"/>
  <c r="J1703" i="14" s="1"/>
  <c r="H1697" i="14"/>
  <c r="I1697" i="14" s="1"/>
  <c r="J1704" i="14" s="1"/>
  <c r="H1698" i="14"/>
  <c r="I1698" i="14" s="1"/>
  <c r="J1705" i="14" s="1"/>
  <c r="H1699" i="14"/>
  <c r="I1699" i="14" s="1"/>
  <c r="J1706" i="14" s="1"/>
  <c r="H1700" i="14"/>
  <c r="I1700" i="14" s="1"/>
  <c r="J1707" i="14" s="1"/>
  <c r="H1701" i="14"/>
  <c r="I1701" i="14" s="1"/>
  <c r="J1708" i="14" s="1"/>
  <c r="H1702" i="14"/>
  <c r="I1702" i="14" s="1"/>
  <c r="J1709" i="14" s="1"/>
  <c r="H1703" i="14"/>
  <c r="I1703" i="14" s="1"/>
  <c r="J1710" i="14" s="1"/>
  <c r="H1704" i="14"/>
  <c r="I1704" i="14" s="1"/>
  <c r="J1711" i="14" s="1"/>
  <c r="H1705" i="14"/>
  <c r="I1705" i="14" s="1"/>
  <c r="J1712" i="14" s="1"/>
  <c r="H1706" i="14"/>
  <c r="I1706" i="14" s="1"/>
  <c r="J1713" i="14" s="1"/>
  <c r="H1707" i="14"/>
  <c r="I1707" i="14" s="1"/>
  <c r="J1714" i="14" s="1"/>
  <c r="H1708" i="14"/>
  <c r="I1708" i="14" s="1"/>
  <c r="J1715" i="14" s="1"/>
  <c r="H1709" i="14"/>
  <c r="I1709" i="14" s="1"/>
  <c r="J1716" i="14" s="1"/>
  <c r="H1710" i="14"/>
  <c r="I1710" i="14" s="1"/>
  <c r="J1717" i="14" s="1"/>
  <c r="H1711" i="14"/>
  <c r="I1711" i="14" s="1"/>
  <c r="J1718" i="14" s="1"/>
  <c r="H1712" i="14"/>
  <c r="I1712" i="14" s="1"/>
  <c r="J1719" i="14" s="1"/>
  <c r="H1713" i="14"/>
  <c r="I1713" i="14" s="1"/>
  <c r="J1720" i="14" s="1"/>
  <c r="H1714" i="14"/>
  <c r="I1714" i="14" s="1"/>
  <c r="J1721" i="14" s="1"/>
  <c r="H1715" i="14"/>
  <c r="I1715" i="14" s="1"/>
  <c r="J1722" i="14" s="1"/>
  <c r="H1716" i="14"/>
  <c r="I1716" i="14" s="1"/>
  <c r="J1723" i="14" s="1"/>
  <c r="H1717" i="14"/>
  <c r="I1717" i="14" s="1"/>
  <c r="J1724" i="14" s="1"/>
  <c r="H1718" i="14"/>
  <c r="I1718" i="14" s="1"/>
  <c r="J1725" i="14" s="1"/>
  <c r="H1719" i="14"/>
  <c r="I1719" i="14" s="1"/>
  <c r="J1726" i="14" s="1"/>
  <c r="H1720" i="14"/>
  <c r="I1720" i="14" s="1"/>
  <c r="J1727" i="14" s="1"/>
  <c r="H1721" i="14"/>
  <c r="I1721" i="14" s="1"/>
  <c r="J1728" i="14" s="1"/>
  <c r="H1722" i="14"/>
  <c r="I1722" i="14" s="1"/>
  <c r="J1729" i="14" s="1"/>
  <c r="H1723" i="14"/>
  <c r="I1723" i="14" s="1"/>
  <c r="J1730" i="14" s="1"/>
  <c r="H1724" i="14"/>
  <c r="I1724" i="14" s="1"/>
  <c r="J1731" i="14" s="1"/>
  <c r="H1725" i="14"/>
  <c r="I1725" i="14" s="1"/>
  <c r="J1732" i="14" s="1"/>
  <c r="H1726" i="14"/>
  <c r="I1726" i="14" s="1"/>
  <c r="J1733" i="14" s="1"/>
  <c r="H1727" i="14"/>
  <c r="I1727" i="14" s="1"/>
  <c r="J1734" i="14" s="1"/>
  <c r="H1728" i="14"/>
  <c r="I1728" i="14" s="1"/>
  <c r="J1735" i="14" s="1"/>
  <c r="H1729" i="14"/>
  <c r="I1729" i="14" s="1"/>
  <c r="J1736" i="14" s="1"/>
  <c r="H1730" i="14"/>
  <c r="I1730" i="14" s="1"/>
  <c r="J1737" i="14" s="1"/>
  <c r="H1731" i="14"/>
  <c r="I1731" i="14" s="1"/>
  <c r="J1738" i="14" s="1"/>
  <c r="H1732" i="14"/>
  <c r="I1732" i="14" s="1"/>
  <c r="J1739" i="14" s="1"/>
  <c r="H1733" i="14"/>
  <c r="I1733" i="14" s="1"/>
  <c r="J1740" i="14" s="1"/>
  <c r="H1734" i="14"/>
  <c r="I1734" i="14" s="1"/>
  <c r="J1741" i="14" s="1"/>
  <c r="H1735" i="14"/>
  <c r="I1735" i="14" s="1"/>
  <c r="J1742" i="14" s="1"/>
  <c r="H1736" i="14"/>
  <c r="I1736" i="14" s="1"/>
  <c r="J1743" i="14" s="1"/>
  <c r="H1737" i="14"/>
  <c r="I1737" i="14" s="1"/>
  <c r="J1744" i="14" s="1"/>
  <c r="H1738" i="14"/>
  <c r="I1738" i="14" s="1"/>
  <c r="J1745" i="14" s="1"/>
  <c r="H1739" i="14"/>
  <c r="I1739" i="14" s="1"/>
  <c r="J1746" i="14" s="1"/>
  <c r="H1740" i="14"/>
  <c r="I1740" i="14" s="1"/>
  <c r="J1747" i="14" s="1"/>
  <c r="H1741" i="14"/>
  <c r="I1741" i="14" s="1"/>
  <c r="J1748" i="14" s="1"/>
  <c r="H1742" i="14"/>
  <c r="I1742" i="14" s="1"/>
  <c r="J1749" i="14" s="1"/>
  <c r="H1743" i="14"/>
  <c r="I1743" i="14" s="1"/>
  <c r="J1750" i="14" s="1"/>
  <c r="H1744" i="14"/>
  <c r="I1744" i="14" s="1"/>
  <c r="J1751" i="14" s="1"/>
  <c r="H1745" i="14"/>
  <c r="I1745" i="14" s="1"/>
  <c r="J1752" i="14" s="1"/>
  <c r="H1746" i="14"/>
  <c r="H1747" i="14"/>
  <c r="I1747" i="14" s="1"/>
  <c r="J1754" i="14" s="1"/>
  <c r="H1748" i="14"/>
  <c r="I1748" i="14" s="1"/>
  <c r="J1755" i="14" s="1"/>
  <c r="H1749" i="14"/>
  <c r="I1749" i="14" s="1"/>
  <c r="J1756" i="14" s="1"/>
  <c r="H1750" i="14"/>
  <c r="I1750" i="14" s="1"/>
  <c r="J1757" i="14" s="1"/>
  <c r="H1751" i="14"/>
  <c r="I1751" i="14" s="1"/>
  <c r="H1752" i="14"/>
  <c r="I1752" i="14" s="1"/>
  <c r="H1753" i="14"/>
  <c r="I1753" i="14" s="1"/>
  <c r="H1754" i="14"/>
  <c r="I1754" i="14" s="1"/>
  <c r="H1755" i="14"/>
  <c r="I1755" i="14" s="1"/>
  <c r="H1756" i="14"/>
  <c r="I1756" i="14" s="1"/>
  <c r="H1757" i="14"/>
  <c r="I1757" i="14" s="1"/>
  <c r="H1758" i="14"/>
  <c r="I1758" i="14" s="1"/>
  <c r="H1759" i="14"/>
  <c r="I1759" i="14" s="1"/>
  <c r="H1760" i="14"/>
  <c r="I1760" i="14" s="1"/>
  <c r="H1761" i="14"/>
  <c r="I1761" i="14" s="1"/>
  <c r="H1762" i="14"/>
  <c r="I1762" i="14" s="1"/>
  <c r="H1763" i="14"/>
  <c r="I1763" i="14" s="1"/>
  <c r="H1764" i="14"/>
  <c r="I1764" i="14" s="1"/>
  <c r="H1765" i="14"/>
  <c r="I1765" i="14" s="1"/>
  <c r="H1766" i="14"/>
  <c r="I1766" i="14" s="1"/>
  <c r="H1767" i="14"/>
  <c r="I1767" i="14" s="1"/>
  <c r="H1768" i="14"/>
  <c r="I1768" i="14" s="1"/>
  <c r="H1769" i="14"/>
  <c r="I1769" i="14" s="1"/>
  <c r="H1770" i="14"/>
  <c r="I1770" i="14" s="1"/>
  <c r="H1771" i="14"/>
  <c r="I1771" i="14" s="1"/>
  <c r="H1772" i="14"/>
  <c r="I1772" i="14" s="1"/>
  <c r="H1773" i="14"/>
  <c r="I1773" i="14" s="1"/>
  <c r="H1774" i="14"/>
  <c r="I1774" i="14" s="1"/>
  <c r="H1775" i="14"/>
  <c r="I1775" i="14" s="1"/>
  <c r="H1776" i="14"/>
  <c r="I1776" i="14" s="1"/>
  <c r="H1777" i="14"/>
  <c r="I1777" i="14" s="1"/>
  <c r="H1778" i="14"/>
  <c r="I1778" i="14" s="1"/>
  <c r="H1779" i="14"/>
  <c r="I1779" i="14" s="1"/>
  <c r="H1780" i="14"/>
  <c r="I1780" i="14" s="1"/>
  <c r="H1781" i="14"/>
  <c r="I1781" i="14" s="1"/>
  <c r="H1782" i="14"/>
  <c r="I1782" i="14" s="1"/>
  <c r="H1783" i="14"/>
  <c r="I1783" i="14" s="1"/>
  <c r="H1784" i="14"/>
  <c r="I1784" i="14" s="1"/>
  <c r="H1785" i="14"/>
  <c r="I1785" i="14" s="1"/>
  <c r="H1786" i="14"/>
  <c r="I1786" i="14" s="1"/>
  <c r="H1787" i="14"/>
  <c r="I1787" i="14" s="1"/>
  <c r="H1788" i="14"/>
  <c r="I1788" i="14" s="1"/>
  <c r="H1789" i="14"/>
  <c r="I1789" i="14" s="1"/>
  <c r="H1790" i="14"/>
  <c r="I1790" i="14" s="1"/>
  <c r="H1791" i="14"/>
  <c r="I1791" i="14" s="1"/>
  <c r="H1792" i="14"/>
  <c r="I1792" i="14" s="1"/>
  <c r="H1793" i="14"/>
  <c r="I1793" i="14" s="1"/>
  <c r="H1794" i="14"/>
  <c r="I1794" i="14" s="1"/>
  <c r="H1795" i="14"/>
  <c r="I1795" i="14" s="1"/>
  <c r="H1796" i="14"/>
  <c r="I1796" i="14" s="1"/>
  <c r="H1797" i="14"/>
  <c r="I1797" i="14" s="1"/>
  <c r="H1798" i="14"/>
  <c r="I1798" i="14" s="1"/>
  <c r="H1799" i="14"/>
  <c r="I1799" i="14" s="1"/>
  <c r="H1800" i="14"/>
  <c r="I1800" i="14" s="1"/>
  <c r="H1801" i="14"/>
  <c r="I1801" i="14" s="1"/>
  <c r="H1802" i="14"/>
  <c r="I1802" i="14" s="1"/>
  <c r="H1803" i="14"/>
  <c r="I1803" i="14" s="1"/>
  <c r="H1804" i="14"/>
  <c r="I1804" i="14" s="1"/>
  <c r="H1805" i="14"/>
  <c r="I1805" i="14" s="1"/>
  <c r="H1806" i="14"/>
  <c r="I1806" i="14" s="1"/>
  <c r="H1807" i="14"/>
  <c r="I1807" i="14" s="1"/>
  <c r="H1808" i="14"/>
  <c r="I1808" i="14" s="1"/>
  <c r="H1809" i="14"/>
  <c r="I1809" i="14" s="1"/>
  <c r="H1810" i="14"/>
  <c r="I1810" i="14" s="1"/>
  <c r="H1811" i="14"/>
  <c r="I1811" i="14" s="1"/>
  <c r="H1812" i="14"/>
  <c r="I1812" i="14" s="1"/>
  <c r="H1819" i="14"/>
  <c r="I1819" i="14" s="1"/>
  <c r="H1856" i="14"/>
  <c r="I1856" i="14" s="1"/>
  <c r="H1857" i="14"/>
  <c r="I1857" i="14" s="1"/>
  <c r="H1858" i="14"/>
  <c r="I1858" i="14" s="1"/>
  <c r="H1859" i="14"/>
  <c r="I1859" i="14" s="1"/>
  <c r="H1860" i="14"/>
  <c r="I1860" i="14" s="1"/>
  <c r="H1861" i="14"/>
  <c r="I1861" i="14" s="1"/>
  <c r="H1862" i="14"/>
  <c r="I1862" i="14" s="1"/>
  <c r="H1863" i="14"/>
  <c r="I1863" i="14" s="1"/>
  <c r="J1870" i="14" s="1"/>
  <c r="H1864" i="14"/>
  <c r="I1864" i="14" s="1"/>
  <c r="J1871" i="14" s="1"/>
  <c r="H1865" i="14"/>
  <c r="I1865" i="14" s="1"/>
  <c r="J1872" i="14" s="1"/>
  <c r="H1866" i="14"/>
  <c r="I1866" i="14" s="1"/>
  <c r="J1873" i="14" s="1"/>
  <c r="H1867" i="14"/>
  <c r="I1867" i="14" s="1"/>
  <c r="J1874" i="14" s="1"/>
  <c r="H1868" i="14"/>
  <c r="I1868" i="14" s="1"/>
  <c r="J1875" i="14" s="1"/>
  <c r="H1869" i="14"/>
  <c r="I1869" i="14" s="1"/>
  <c r="J1876" i="14" s="1"/>
  <c r="H1870" i="14"/>
  <c r="I1870" i="14" s="1"/>
  <c r="H1871" i="14"/>
  <c r="I1871" i="14" s="1"/>
  <c r="H1872" i="14"/>
  <c r="I1872" i="14" s="1"/>
  <c r="H1873" i="14"/>
  <c r="I1873" i="14" s="1"/>
  <c r="H1874" i="14"/>
  <c r="I1874" i="14" s="1"/>
  <c r="H1875" i="14"/>
  <c r="I1875" i="14" s="1"/>
  <c r="H1876" i="14"/>
  <c r="I1876" i="14" s="1"/>
  <c r="H1877" i="14"/>
  <c r="I1877" i="14" s="1"/>
  <c r="H1878" i="14"/>
  <c r="I1878" i="14" s="1"/>
  <c r="H1879" i="14"/>
  <c r="I1879" i="14" s="1"/>
  <c r="H1880" i="14"/>
  <c r="I1880" i="14" s="1"/>
  <c r="H1881" i="14"/>
  <c r="I1881" i="14" s="1"/>
  <c r="H1882" i="14"/>
  <c r="I1882" i="14" s="1"/>
  <c r="H1883" i="14"/>
  <c r="I1883" i="14" s="1"/>
  <c r="H1884" i="14"/>
  <c r="I1884" i="14" s="1"/>
  <c r="H1885" i="14"/>
  <c r="I1885" i="14" s="1"/>
  <c r="H1886" i="14"/>
  <c r="I1886" i="14" s="1"/>
  <c r="H1887" i="14"/>
  <c r="I1887" i="14" s="1"/>
  <c r="H1888" i="14"/>
  <c r="I1888" i="14" s="1"/>
  <c r="H1889" i="14"/>
  <c r="I1889" i="14" s="1"/>
  <c r="H1890" i="14"/>
  <c r="I1890" i="14" s="1"/>
  <c r="H1891" i="14"/>
  <c r="I1891" i="14" s="1"/>
  <c r="H1892" i="14"/>
  <c r="I1892" i="14" s="1"/>
  <c r="H1893" i="14"/>
  <c r="I1893" i="14" s="1"/>
  <c r="H1894" i="14"/>
  <c r="I1894" i="14" s="1"/>
  <c r="H1895" i="14"/>
  <c r="I1895" i="14" s="1"/>
  <c r="H1896" i="14"/>
  <c r="I1896" i="14" s="1"/>
  <c r="H1897" i="14"/>
  <c r="I1897" i="14" s="1"/>
  <c r="H1898" i="14"/>
  <c r="I1898" i="14" s="1"/>
  <c r="H1899" i="14"/>
  <c r="I1899" i="14" s="1"/>
  <c r="H1900" i="14"/>
  <c r="I1900" i="14" s="1"/>
  <c r="H1901" i="14"/>
  <c r="I1901" i="14" s="1"/>
  <c r="H1902" i="14"/>
  <c r="I1902" i="14" s="1"/>
  <c r="H1903" i="14"/>
  <c r="I1903" i="14" s="1"/>
  <c r="H1904" i="14"/>
  <c r="I1904" i="14" s="1"/>
  <c r="H1905" i="14"/>
  <c r="I1905" i="14" s="1"/>
  <c r="H1906" i="14"/>
  <c r="H1907" i="14"/>
  <c r="I1907" i="14" s="1"/>
  <c r="H1908" i="14"/>
  <c r="I1908" i="14" s="1"/>
  <c r="H1909" i="14"/>
  <c r="I1909" i="14" s="1"/>
  <c r="H1910" i="14"/>
  <c r="I1910" i="14" s="1"/>
  <c r="H1911" i="14"/>
  <c r="I1911" i="14" s="1"/>
  <c r="H1912" i="14"/>
  <c r="I1912" i="14" s="1"/>
  <c r="H1913" i="14"/>
  <c r="I1913" i="14" s="1"/>
  <c r="H1914" i="14"/>
  <c r="I1914" i="14" s="1"/>
  <c r="H1915" i="14"/>
  <c r="I1915" i="14" s="1"/>
  <c r="H1916" i="14"/>
  <c r="I1916" i="14" s="1"/>
  <c r="H1917" i="14"/>
  <c r="I1917" i="14" s="1"/>
  <c r="H1918" i="14"/>
  <c r="I1918" i="14" s="1"/>
  <c r="H1919" i="14"/>
  <c r="I1919" i="14" s="1"/>
  <c r="H1920" i="14"/>
  <c r="I1920" i="14" s="1"/>
  <c r="H1921" i="14"/>
  <c r="I1921" i="14" s="1"/>
  <c r="H1922" i="14"/>
  <c r="I1922" i="14" s="1"/>
  <c r="H1923" i="14"/>
  <c r="I1923" i="14" s="1"/>
  <c r="H1924" i="14"/>
  <c r="I1924" i="14" s="1"/>
  <c r="H1925" i="14"/>
  <c r="I1925" i="14" s="1"/>
  <c r="H1926" i="14"/>
  <c r="I1926" i="14" s="1"/>
  <c r="H1927" i="14"/>
  <c r="I1927" i="14" s="1"/>
  <c r="H1928" i="14"/>
  <c r="I1928" i="14" s="1"/>
  <c r="H1929" i="14"/>
  <c r="I1929" i="14" s="1"/>
  <c r="H1930" i="14"/>
  <c r="I1930" i="14" s="1"/>
  <c r="H1931" i="14"/>
  <c r="I1931" i="14" s="1"/>
  <c r="H1932" i="14"/>
  <c r="I1932" i="14" s="1"/>
  <c r="H1933" i="14"/>
  <c r="I1933" i="14" s="1"/>
  <c r="H1934" i="14"/>
  <c r="I1934" i="14" s="1"/>
  <c r="H1935" i="14"/>
  <c r="I1935" i="14" s="1"/>
  <c r="H1936" i="14"/>
  <c r="I1936" i="14" s="1"/>
  <c r="H1937" i="14"/>
  <c r="I1937" i="14" s="1"/>
  <c r="H1938" i="14"/>
  <c r="I1938" i="14" s="1"/>
  <c r="H1939" i="14"/>
  <c r="I1939" i="14" s="1"/>
  <c r="H1940" i="14"/>
  <c r="I1940" i="14" s="1"/>
  <c r="H1941" i="14"/>
  <c r="I1941" i="14" s="1"/>
  <c r="H1942" i="14"/>
  <c r="I1942" i="14" s="1"/>
  <c r="H1943" i="14"/>
  <c r="I1943" i="14" s="1"/>
  <c r="H1944" i="14"/>
  <c r="I1944" i="14" s="1"/>
  <c r="H1945" i="14"/>
  <c r="I1945" i="14" s="1"/>
  <c r="H1946" i="14"/>
  <c r="I1946" i="14" s="1"/>
  <c r="H1947" i="14"/>
  <c r="I1947" i="14" s="1"/>
  <c r="H1948" i="14"/>
  <c r="I1948" i="14" s="1"/>
  <c r="H1949" i="14"/>
  <c r="I1949" i="14" s="1"/>
  <c r="H1950" i="14"/>
  <c r="I1950" i="14" s="1"/>
  <c r="H1951" i="14"/>
  <c r="I1951" i="14" s="1"/>
  <c r="H1952" i="14"/>
  <c r="I1952" i="14" s="1"/>
  <c r="H1953" i="14"/>
  <c r="I1953" i="14" s="1"/>
  <c r="H1954" i="14"/>
  <c r="I1954" i="14" s="1"/>
  <c r="H1955" i="14"/>
  <c r="I1955" i="14" s="1"/>
  <c r="H1956" i="14"/>
  <c r="I1956" i="14" s="1"/>
  <c r="H1957" i="14"/>
  <c r="I1957" i="14" s="1"/>
  <c r="H1958" i="14"/>
  <c r="I1958" i="14" s="1"/>
  <c r="H1959" i="14"/>
  <c r="I1959" i="14" s="1"/>
  <c r="H1960" i="14"/>
  <c r="I1960" i="14" s="1"/>
  <c r="H1961" i="14"/>
  <c r="I1961" i="14" s="1"/>
  <c r="H1962" i="14"/>
  <c r="I1962" i="14" s="1"/>
  <c r="H1963" i="14"/>
  <c r="I1963" i="14" s="1"/>
  <c r="H1964" i="14"/>
  <c r="I1964" i="14" s="1"/>
  <c r="H1965" i="14"/>
  <c r="I1965" i="14" s="1"/>
  <c r="H1966" i="14"/>
  <c r="I1966" i="14" s="1"/>
  <c r="H1967" i="14"/>
  <c r="I1967" i="14" s="1"/>
  <c r="H1968" i="14"/>
  <c r="I1968" i="14" s="1"/>
  <c r="H1969" i="14"/>
  <c r="I1969" i="14" s="1"/>
  <c r="H1970" i="14"/>
  <c r="I1970" i="14" s="1"/>
  <c r="H1971" i="14"/>
  <c r="I1971" i="14" s="1"/>
  <c r="H1972" i="14"/>
  <c r="I1972" i="14" s="1"/>
  <c r="H1973" i="14"/>
  <c r="I1973" i="14" s="1"/>
  <c r="H1974" i="14"/>
  <c r="I1974" i="14" s="1"/>
  <c r="H1975" i="14"/>
  <c r="I1975" i="14" s="1"/>
  <c r="H1976" i="14"/>
  <c r="I1976" i="14" s="1"/>
  <c r="H1977" i="14"/>
  <c r="I1977" i="14" s="1"/>
  <c r="H1978" i="14"/>
  <c r="I1978" i="14" s="1"/>
  <c r="H1979" i="14"/>
  <c r="I1979" i="14" s="1"/>
  <c r="H1980" i="14"/>
  <c r="I1980" i="14" s="1"/>
  <c r="H1981" i="14"/>
  <c r="I1981" i="14" s="1"/>
  <c r="H1982" i="14"/>
  <c r="I1982" i="14" s="1"/>
  <c r="H1983" i="14"/>
  <c r="I1983" i="14" s="1"/>
  <c r="H1984" i="14"/>
  <c r="I1984" i="14" s="1"/>
  <c r="H1985" i="14"/>
  <c r="I1985" i="14" s="1"/>
  <c r="H1986" i="14"/>
  <c r="I1986" i="14" s="1"/>
  <c r="H1987" i="14"/>
  <c r="I1987" i="14" s="1"/>
  <c r="H1988" i="14"/>
  <c r="I1988" i="14" s="1"/>
  <c r="H1989" i="14"/>
  <c r="I1989" i="14" s="1"/>
  <c r="H1990" i="14"/>
  <c r="I1990" i="14" s="1"/>
  <c r="H1991" i="14"/>
  <c r="I1991" i="14" s="1"/>
  <c r="H1992" i="14"/>
  <c r="I1992" i="14" s="1"/>
  <c r="H1993" i="14"/>
  <c r="I1993" i="14" s="1"/>
  <c r="H1994" i="14"/>
  <c r="I1994" i="14" s="1"/>
  <c r="H1995" i="14"/>
  <c r="I1995" i="14" s="1"/>
  <c r="H1996" i="14"/>
  <c r="I1996" i="14" s="1"/>
  <c r="H1997" i="14"/>
  <c r="I1997" i="14" s="1"/>
  <c r="H1998" i="14"/>
  <c r="I1998" i="14" s="1"/>
  <c r="H1999" i="14"/>
  <c r="I1999" i="14" s="1"/>
  <c r="H2000" i="14"/>
  <c r="I2000" i="14" s="1"/>
  <c r="H2001" i="14"/>
  <c r="I2001" i="14" s="1"/>
  <c r="H2002" i="14"/>
  <c r="I2002" i="14" s="1"/>
  <c r="H2003" i="14"/>
  <c r="I2003" i="14" s="1"/>
  <c r="H2004" i="14"/>
  <c r="I2004" i="14" s="1"/>
  <c r="H2005" i="14"/>
  <c r="I2005" i="14" s="1"/>
  <c r="H2006" i="14"/>
  <c r="I2006" i="14" s="1"/>
  <c r="H2007" i="14"/>
  <c r="I2007" i="14" s="1"/>
  <c r="H2008" i="14"/>
  <c r="I2008" i="14" s="1"/>
  <c r="H2009" i="14"/>
  <c r="I2009" i="14" s="1"/>
  <c r="H2010" i="14"/>
  <c r="I2010" i="14" s="1"/>
  <c r="H2011" i="14"/>
  <c r="I2011" i="14" s="1"/>
  <c r="H2012" i="14"/>
  <c r="I2012" i="14" s="1"/>
  <c r="H2013" i="14"/>
  <c r="I2013" i="14" s="1"/>
  <c r="H2014" i="14"/>
  <c r="I2014" i="14" s="1"/>
  <c r="H2015" i="14"/>
  <c r="I2015" i="14" s="1"/>
  <c r="H2016" i="14"/>
  <c r="I2016" i="14" s="1"/>
  <c r="H2017" i="14"/>
  <c r="I2017" i="14" s="1"/>
  <c r="H2018" i="14"/>
  <c r="I2018" i="14" s="1"/>
  <c r="H2025" i="14"/>
  <c r="I2025" i="14" s="1"/>
  <c r="H2062" i="14"/>
  <c r="I2062" i="14" s="1"/>
  <c r="H2063" i="14"/>
  <c r="I2063" i="14" s="1"/>
  <c r="H2064" i="14"/>
  <c r="I2064" i="14" s="1"/>
  <c r="H2065" i="14"/>
  <c r="I2065" i="14" s="1"/>
  <c r="H2066" i="14"/>
  <c r="H2067" i="14"/>
  <c r="I2067" i="14" s="1"/>
  <c r="H2068" i="14"/>
  <c r="I2068" i="14" s="1"/>
  <c r="H2069" i="14"/>
  <c r="I2069" i="14" s="1"/>
  <c r="J2076" i="14" s="1"/>
  <c r="H2070" i="14"/>
  <c r="I2070" i="14" s="1"/>
  <c r="J2077" i="14" s="1"/>
  <c r="H2071" i="14"/>
  <c r="I2071" i="14" s="1"/>
  <c r="J2078" i="14" s="1"/>
  <c r="H2072" i="14"/>
  <c r="I2072" i="14" s="1"/>
  <c r="J2079" i="14" s="1"/>
  <c r="H2073" i="14"/>
  <c r="I2073" i="14" s="1"/>
  <c r="J2080" i="14" s="1"/>
  <c r="H2074" i="14"/>
  <c r="I2074" i="14" s="1"/>
  <c r="J2081" i="14" s="1"/>
  <c r="H2075" i="14"/>
  <c r="I2075" i="14" s="1"/>
  <c r="J2082" i="14" s="1"/>
  <c r="H2076" i="14"/>
  <c r="I2076" i="14" s="1"/>
  <c r="J2083" i="14" s="1"/>
  <c r="H2077" i="14"/>
  <c r="I2077" i="14" s="1"/>
  <c r="J2084" i="14" s="1"/>
  <c r="H2078" i="14"/>
  <c r="I2078" i="14" s="1"/>
  <c r="J2085" i="14" s="1"/>
  <c r="H2079" i="14"/>
  <c r="I2079" i="14" s="1"/>
  <c r="J2086" i="14" s="1"/>
  <c r="H2080" i="14"/>
  <c r="I2080" i="14" s="1"/>
  <c r="J2087" i="14" s="1"/>
  <c r="H2081" i="14"/>
  <c r="I2081" i="14" s="1"/>
  <c r="J2088" i="14" s="1"/>
  <c r="H2082" i="14"/>
  <c r="I2082" i="14" s="1"/>
  <c r="J2089" i="14" s="1"/>
  <c r="H2083" i="14"/>
  <c r="I2083" i="14" s="1"/>
  <c r="H2084" i="14"/>
  <c r="I2084" i="14" s="1"/>
  <c r="H2085" i="14"/>
  <c r="I2085" i="14" s="1"/>
  <c r="J2092" i="14" s="1"/>
  <c r="H2086" i="14"/>
  <c r="I2086" i="14" s="1"/>
  <c r="H2087" i="14"/>
  <c r="I2087" i="14" s="1"/>
  <c r="H2088" i="14"/>
  <c r="I2088" i="14" s="1"/>
  <c r="H2089" i="14"/>
  <c r="I2089" i="14" s="1"/>
  <c r="H2090" i="14"/>
  <c r="I2090" i="14" s="1"/>
  <c r="H2091" i="14"/>
  <c r="I2091" i="14" s="1"/>
  <c r="H2092" i="14"/>
  <c r="I2092" i="14" s="1"/>
  <c r="H2093" i="14"/>
  <c r="I2093" i="14" s="1"/>
  <c r="H2094" i="14"/>
  <c r="I2094" i="14" s="1"/>
  <c r="H2095" i="14"/>
  <c r="I2095" i="14" s="1"/>
  <c r="H2096" i="14"/>
  <c r="I2096" i="14" s="1"/>
  <c r="H2097" i="14"/>
  <c r="I2097" i="14" s="1"/>
  <c r="H2098" i="14"/>
  <c r="I2098" i="14" s="1"/>
  <c r="H2099" i="14"/>
  <c r="I2099" i="14" s="1"/>
  <c r="H2100" i="14"/>
  <c r="I2100" i="14" s="1"/>
  <c r="H2101" i="14"/>
  <c r="I2101" i="14" s="1"/>
  <c r="H2102" i="14"/>
  <c r="I2102" i="14" s="1"/>
  <c r="H2103" i="14"/>
  <c r="I2103" i="14" s="1"/>
  <c r="H2104" i="14"/>
  <c r="I2104" i="14" s="1"/>
  <c r="H2105" i="14"/>
  <c r="I2105" i="14" s="1"/>
  <c r="H2106" i="14"/>
  <c r="I2106" i="14" s="1"/>
  <c r="H2107" i="14"/>
  <c r="I2107" i="14" s="1"/>
  <c r="H2108" i="14"/>
  <c r="I2108" i="14" s="1"/>
  <c r="H2109" i="14"/>
  <c r="I2109" i="14" s="1"/>
  <c r="H2110" i="14"/>
  <c r="I2110" i="14" s="1"/>
  <c r="H2111" i="14"/>
  <c r="I2111" i="14" s="1"/>
  <c r="H2112" i="14"/>
  <c r="I2112" i="14" s="1"/>
  <c r="H2113" i="14"/>
  <c r="I2113" i="14" s="1"/>
  <c r="H2114" i="14"/>
  <c r="I2114" i="14" s="1"/>
  <c r="H2115" i="14"/>
  <c r="I2115" i="14" s="1"/>
  <c r="H2116" i="14"/>
  <c r="I2116" i="14" s="1"/>
  <c r="H2117" i="14"/>
  <c r="I2117" i="14" s="1"/>
  <c r="H2118" i="14"/>
  <c r="I2118" i="14" s="1"/>
  <c r="H2119" i="14"/>
  <c r="I2119" i="14" s="1"/>
  <c r="H2120" i="14"/>
  <c r="I2120" i="14" s="1"/>
  <c r="H2121" i="14"/>
  <c r="I2121" i="14" s="1"/>
  <c r="H2122" i="14"/>
  <c r="I2122" i="14" s="1"/>
  <c r="H2123" i="14"/>
  <c r="I2123" i="14" s="1"/>
  <c r="H2124" i="14"/>
  <c r="I2124" i="14" s="1"/>
  <c r="H2125" i="14"/>
  <c r="I2125" i="14" s="1"/>
  <c r="H2126" i="14"/>
  <c r="I2126" i="14" s="1"/>
  <c r="H2127" i="14"/>
  <c r="I2127" i="14" s="1"/>
  <c r="H2128" i="14"/>
  <c r="I2128" i="14" s="1"/>
  <c r="H2129" i="14"/>
  <c r="I2129" i="14" s="1"/>
  <c r="H2130" i="14"/>
  <c r="I2130" i="14" s="1"/>
  <c r="H2131" i="14"/>
  <c r="I2131" i="14" s="1"/>
  <c r="H2132" i="14"/>
  <c r="I2132" i="14" s="1"/>
  <c r="H2133" i="14"/>
  <c r="I2133" i="14" s="1"/>
  <c r="H2134" i="14"/>
  <c r="I2134" i="14" s="1"/>
  <c r="H2135" i="14"/>
  <c r="I2135" i="14" s="1"/>
  <c r="H2136" i="14"/>
  <c r="I2136" i="14" s="1"/>
  <c r="H2137" i="14"/>
  <c r="I2137" i="14" s="1"/>
  <c r="H2138" i="14"/>
  <c r="I2138" i="14" s="1"/>
  <c r="H2139" i="14"/>
  <c r="I2139" i="14" s="1"/>
  <c r="H2140" i="14"/>
  <c r="I2140" i="14" s="1"/>
  <c r="H2141" i="14"/>
  <c r="I2141" i="14" s="1"/>
  <c r="H2142" i="14"/>
  <c r="I2142" i="14" s="1"/>
  <c r="H2143" i="14"/>
  <c r="I2143" i="14" s="1"/>
  <c r="H2144" i="14"/>
  <c r="I2144" i="14" s="1"/>
  <c r="H2145" i="14"/>
  <c r="I2145" i="14" s="1"/>
  <c r="H2146" i="14"/>
  <c r="I2146" i="14" s="1"/>
  <c r="H2147" i="14"/>
  <c r="I2147" i="14" s="1"/>
  <c r="H2148" i="14"/>
  <c r="I2148" i="14" s="1"/>
  <c r="H2149" i="14"/>
  <c r="I2149" i="14" s="1"/>
  <c r="H2150" i="14"/>
  <c r="I2150" i="14" s="1"/>
  <c r="H2151" i="14"/>
  <c r="I2151" i="14" s="1"/>
  <c r="H2152" i="14"/>
  <c r="I2152" i="14" s="1"/>
  <c r="H2153" i="14"/>
  <c r="I2153" i="14" s="1"/>
  <c r="H2154" i="14"/>
  <c r="I2154" i="14" s="1"/>
  <c r="H2155" i="14"/>
  <c r="I2155" i="14" s="1"/>
  <c r="H2156" i="14"/>
  <c r="I2156" i="14" s="1"/>
  <c r="H2157" i="14"/>
  <c r="I2157" i="14" s="1"/>
  <c r="H2158" i="14"/>
  <c r="I2158" i="14" s="1"/>
  <c r="H2159" i="14"/>
  <c r="I2159" i="14" s="1"/>
  <c r="H2160" i="14"/>
  <c r="I2160" i="14" s="1"/>
  <c r="H2161" i="14"/>
  <c r="I2161" i="14" s="1"/>
  <c r="H2162" i="14"/>
  <c r="I2162" i="14" s="1"/>
  <c r="H2163" i="14"/>
  <c r="I2163" i="14" s="1"/>
  <c r="H2164" i="14"/>
  <c r="I2164" i="14" s="1"/>
  <c r="H2165" i="14"/>
  <c r="I2165" i="14" s="1"/>
  <c r="J2172" i="14" s="1"/>
  <c r="H2166" i="14"/>
  <c r="I2166" i="14" s="1"/>
  <c r="H2167" i="14"/>
  <c r="I2167" i="14" s="1"/>
  <c r="H2168" i="14"/>
  <c r="I2168" i="14" s="1"/>
  <c r="H2169" i="14"/>
  <c r="I2169" i="14" s="1"/>
  <c r="H2170" i="14"/>
  <c r="I2170" i="14" s="1"/>
  <c r="H2171" i="14"/>
  <c r="I2171" i="14" s="1"/>
  <c r="H2172" i="14"/>
  <c r="I2172" i="14" s="1"/>
  <c r="H2173" i="14"/>
  <c r="I2173" i="14" s="1"/>
  <c r="H2174" i="14"/>
  <c r="I2174" i="14" s="1"/>
  <c r="H2175" i="14"/>
  <c r="I2175" i="14" s="1"/>
  <c r="H2176" i="14"/>
  <c r="I2176" i="14" s="1"/>
  <c r="H2177" i="14"/>
  <c r="I2177" i="14" s="1"/>
  <c r="H2178" i="14"/>
  <c r="I2178" i="14" s="1"/>
  <c r="H2179" i="14"/>
  <c r="I2179" i="14" s="1"/>
  <c r="H2180" i="14"/>
  <c r="I2180" i="14" s="1"/>
  <c r="H2181" i="14"/>
  <c r="I2181" i="14" s="1"/>
  <c r="H2182" i="14"/>
  <c r="I2182" i="14" s="1"/>
  <c r="H2183" i="14"/>
  <c r="I2183" i="14" s="1"/>
  <c r="H2184" i="14"/>
  <c r="I2184" i="14" s="1"/>
  <c r="H2185" i="14"/>
  <c r="I2185" i="14" s="1"/>
  <c r="H2186" i="14"/>
  <c r="I2186" i="14" s="1"/>
  <c r="H2187" i="14"/>
  <c r="I2187" i="14" s="1"/>
  <c r="H2188" i="14"/>
  <c r="I2188" i="14" s="1"/>
  <c r="H2189" i="14"/>
  <c r="I2189" i="14" s="1"/>
  <c r="H2190" i="14"/>
  <c r="I2190" i="14" s="1"/>
  <c r="H2191" i="14"/>
  <c r="I2191" i="14" s="1"/>
  <c r="H2192" i="14"/>
  <c r="I2192" i="14" s="1"/>
  <c r="H2193" i="14"/>
  <c r="I2193" i="14" s="1"/>
  <c r="H2194" i="14"/>
  <c r="H2195" i="14"/>
  <c r="I2195" i="14" s="1"/>
  <c r="H2196" i="14"/>
  <c r="I2196" i="14" s="1"/>
  <c r="H2197" i="14"/>
  <c r="I2197" i="14" s="1"/>
  <c r="H2198" i="14"/>
  <c r="I2198" i="14" s="1"/>
  <c r="H2199" i="14"/>
  <c r="I2199" i="14" s="1"/>
  <c r="H2200" i="14"/>
  <c r="I2200" i="14" s="1"/>
  <c r="H2201" i="14"/>
  <c r="I2201" i="14" s="1"/>
  <c r="H2202" i="14"/>
  <c r="I2202" i="14" s="1"/>
  <c r="H2203" i="14"/>
  <c r="I2203" i="14" s="1"/>
  <c r="H2204" i="14"/>
  <c r="I2204" i="14" s="1"/>
  <c r="H2205" i="14"/>
  <c r="I2205" i="14" s="1"/>
  <c r="H2206" i="14"/>
  <c r="I2206" i="14" s="1"/>
  <c r="H2207" i="14"/>
  <c r="I2207" i="14" s="1"/>
  <c r="H2208" i="14"/>
  <c r="I2208" i="14" s="1"/>
  <c r="H2209" i="14"/>
  <c r="I2209" i="14" s="1"/>
  <c r="J2216" i="14" s="1"/>
  <c r="H2210" i="14"/>
  <c r="I2210" i="14" s="1"/>
  <c r="H2211" i="14"/>
  <c r="I2211" i="14" s="1"/>
  <c r="H2212" i="14"/>
  <c r="I2212" i="14" s="1"/>
  <c r="H2213" i="14"/>
  <c r="I2213" i="14" s="1"/>
  <c r="H2214" i="14"/>
  <c r="I2214" i="14" s="1"/>
  <c r="H2215" i="14"/>
  <c r="I2215" i="14" s="1"/>
  <c r="H2216" i="14"/>
  <c r="I2216" i="14" s="1"/>
  <c r="H2217" i="14"/>
  <c r="I2217" i="14" s="1"/>
  <c r="H2218" i="14"/>
  <c r="I2218" i="14" s="1"/>
  <c r="H2219" i="14"/>
  <c r="I2219" i="14" s="1"/>
  <c r="H2220" i="14"/>
  <c r="I2220" i="14" s="1"/>
  <c r="H2221" i="14"/>
  <c r="I2221" i="14" s="1"/>
  <c r="H2222" i="14"/>
  <c r="I2222" i="14" s="1"/>
  <c r="H2223" i="14"/>
  <c r="I2223" i="14" s="1"/>
  <c r="H2224" i="14"/>
  <c r="I2224" i="14" s="1"/>
  <c r="H2231" i="14"/>
  <c r="I2231" i="14" s="1"/>
  <c r="H2268" i="14"/>
  <c r="I2268" i="14" s="1"/>
  <c r="H2269" i="14"/>
  <c r="I2269" i="14" s="1"/>
  <c r="H2270" i="14"/>
  <c r="I2270" i="14" s="1"/>
  <c r="H2271" i="14"/>
  <c r="I2271" i="14" s="1"/>
  <c r="H2272" i="14"/>
  <c r="I2272" i="14" s="1"/>
  <c r="H2273" i="14"/>
  <c r="I2273" i="14" s="1"/>
  <c r="H2274" i="14"/>
  <c r="I2274" i="14" s="1"/>
  <c r="H2275" i="14"/>
  <c r="I2275" i="14" s="1"/>
  <c r="J2282" i="14" s="1"/>
  <c r="H2276" i="14"/>
  <c r="I2276" i="14" s="1"/>
  <c r="J2283" i="14" s="1"/>
  <c r="H2277" i="14"/>
  <c r="I2277" i="14" s="1"/>
  <c r="J2284" i="14" s="1"/>
  <c r="H2278" i="14"/>
  <c r="I2278" i="14" s="1"/>
  <c r="J2285" i="14" s="1"/>
  <c r="H2279" i="14"/>
  <c r="I2279" i="14" s="1"/>
  <c r="J2286" i="14" s="1"/>
  <c r="H2280" i="14"/>
  <c r="I2280" i="14" s="1"/>
  <c r="J2287" i="14" s="1"/>
  <c r="H2281" i="14"/>
  <c r="I2281" i="14" s="1"/>
  <c r="J2288" i="14" s="1"/>
  <c r="H2282" i="14"/>
  <c r="I2282" i="14" s="1"/>
  <c r="J2289" i="14" s="1"/>
  <c r="H2283" i="14"/>
  <c r="I2283" i="14" s="1"/>
  <c r="J2290" i="14" s="1"/>
  <c r="H2284" i="14"/>
  <c r="I2284" i="14" s="1"/>
  <c r="J2291" i="14" s="1"/>
  <c r="H2285" i="14"/>
  <c r="I2285" i="14" s="1"/>
  <c r="J2292" i="14" s="1"/>
  <c r="H2286" i="14"/>
  <c r="I2286" i="14" s="1"/>
  <c r="J2293" i="14" s="1"/>
  <c r="H2287" i="14"/>
  <c r="I2287" i="14" s="1"/>
  <c r="J2294" i="14" s="1"/>
  <c r="H2288" i="14"/>
  <c r="I2288" i="14" s="1"/>
  <c r="J2295" i="14" s="1"/>
  <c r="H2289" i="14"/>
  <c r="I2289" i="14" s="1"/>
  <c r="J2296" i="14" s="1"/>
  <c r="H2290" i="14"/>
  <c r="I2290" i="14" s="1"/>
  <c r="J2297" i="14" s="1"/>
  <c r="H2291" i="14"/>
  <c r="I2291" i="14" s="1"/>
  <c r="J2298" i="14" s="1"/>
  <c r="H2292" i="14"/>
  <c r="I2292" i="14" s="1"/>
  <c r="J2299" i="14" s="1"/>
  <c r="H2293" i="14"/>
  <c r="I2293" i="14" s="1"/>
  <c r="J2300" i="14" s="1"/>
  <c r="H2294" i="14"/>
  <c r="I2294" i="14" s="1"/>
  <c r="H2295" i="14"/>
  <c r="I2295" i="14" s="1"/>
  <c r="H2296" i="14"/>
  <c r="I2296" i="14" s="1"/>
  <c r="H2297" i="14"/>
  <c r="I2297" i="14" s="1"/>
  <c r="H2298" i="14"/>
  <c r="I2298" i="14" s="1"/>
  <c r="H2299" i="14"/>
  <c r="I2299" i="14" s="1"/>
  <c r="H2300" i="14"/>
  <c r="I2300" i="14" s="1"/>
  <c r="H2301" i="14"/>
  <c r="I2301" i="14" s="1"/>
  <c r="H2302" i="14"/>
  <c r="I2302" i="14" s="1"/>
  <c r="H2303" i="14"/>
  <c r="I2303" i="14" s="1"/>
  <c r="H2304" i="14"/>
  <c r="I2304" i="14" s="1"/>
  <c r="H2305" i="14"/>
  <c r="I2305" i="14" s="1"/>
  <c r="H2306" i="14"/>
  <c r="I2306" i="14" s="1"/>
  <c r="H2307" i="14"/>
  <c r="I2307" i="14" s="1"/>
  <c r="H2308" i="14"/>
  <c r="I2308" i="14" s="1"/>
  <c r="H2309" i="14"/>
  <c r="I2309" i="14" s="1"/>
  <c r="H2310" i="14"/>
  <c r="I2310" i="14" s="1"/>
  <c r="H2311" i="14"/>
  <c r="I2311" i="14" s="1"/>
  <c r="H2312" i="14"/>
  <c r="I2312" i="14" s="1"/>
  <c r="H2313" i="14"/>
  <c r="I2313" i="14" s="1"/>
  <c r="H2314" i="14"/>
  <c r="I2314" i="14" s="1"/>
  <c r="H2315" i="14"/>
  <c r="I2315" i="14" s="1"/>
  <c r="H2316" i="14"/>
  <c r="I2316" i="14" s="1"/>
  <c r="H2317" i="14"/>
  <c r="I2317" i="14" s="1"/>
  <c r="H2318" i="14"/>
  <c r="I2318" i="14" s="1"/>
  <c r="H2319" i="14"/>
  <c r="I2319" i="14" s="1"/>
  <c r="H2320" i="14"/>
  <c r="I2320" i="14" s="1"/>
  <c r="H2321" i="14"/>
  <c r="I2321" i="14" s="1"/>
  <c r="H2322" i="14"/>
  <c r="I2322" i="14" s="1"/>
  <c r="J2329" i="14" s="1"/>
  <c r="H2323" i="14"/>
  <c r="I2323" i="14" s="1"/>
  <c r="H2324" i="14"/>
  <c r="I2324" i="14" s="1"/>
  <c r="H2325" i="14"/>
  <c r="I2325" i="14" s="1"/>
  <c r="H2326" i="14"/>
  <c r="I2326" i="14" s="1"/>
  <c r="H2327" i="14"/>
  <c r="I2327" i="14" s="1"/>
  <c r="H2328" i="14"/>
  <c r="I2328" i="14" s="1"/>
  <c r="H2329" i="14"/>
  <c r="I2329" i="14" s="1"/>
  <c r="H2330" i="14"/>
  <c r="I2330" i="14" s="1"/>
  <c r="H2331" i="14"/>
  <c r="I2331" i="14" s="1"/>
  <c r="H2332" i="14"/>
  <c r="I2332" i="14" s="1"/>
  <c r="H2333" i="14"/>
  <c r="I2333" i="14" s="1"/>
  <c r="H2334" i="14"/>
  <c r="I2334" i="14" s="1"/>
  <c r="H2335" i="14"/>
  <c r="I2335" i="14" s="1"/>
  <c r="H2336" i="14"/>
  <c r="I2336" i="14" s="1"/>
  <c r="H2337" i="14"/>
  <c r="I2337" i="14" s="1"/>
  <c r="H2338" i="14"/>
  <c r="I2338" i="14" s="1"/>
  <c r="H2339" i="14"/>
  <c r="I2339" i="14" s="1"/>
  <c r="H2340" i="14"/>
  <c r="I2340" i="14" s="1"/>
  <c r="H2341" i="14"/>
  <c r="I2341" i="14" s="1"/>
  <c r="H2342" i="14"/>
  <c r="I2342" i="14" s="1"/>
  <c r="H2343" i="14"/>
  <c r="I2343" i="14" s="1"/>
  <c r="H2344" i="14"/>
  <c r="I2344" i="14" s="1"/>
  <c r="H2345" i="14"/>
  <c r="I2345" i="14" s="1"/>
  <c r="H2346" i="14"/>
  <c r="I2346" i="14" s="1"/>
  <c r="H2347" i="14"/>
  <c r="I2347" i="14" s="1"/>
  <c r="H2348" i="14"/>
  <c r="I2348" i="14" s="1"/>
  <c r="H2349" i="14"/>
  <c r="I2349" i="14" s="1"/>
  <c r="H2350" i="14"/>
  <c r="I2350" i="14" s="1"/>
  <c r="H2351" i="14"/>
  <c r="I2351" i="14" s="1"/>
  <c r="H2352" i="14"/>
  <c r="I2352" i="14" s="1"/>
  <c r="H2353" i="14"/>
  <c r="I2353" i="14" s="1"/>
  <c r="H2354" i="14"/>
  <c r="I2354" i="14" s="1"/>
  <c r="H2355" i="14"/>
  <c r="I2355" i="14" s="1"/>
  <c r="H2356" i="14"/>
  <c r="I2356" i="14" s="1"/>
  <c r="H2357" i="14"/>
  <c r="I2357" i="14" s="1"/>
  <c r="H2358" i="14"/>
  <c r="I2358" i="14" s="1"/>
  <c r="H2359" i="14"/>
  <c r="I2359" i="14" s="1"/>
  <c r="H2360" i="14"/>
  <c r="I2360" i="14" s="1"/>
  <c r="H2361" i="14"/>
  <c r="I2361" i="14" s="1"/>
  <c r="H2362" i="14"/>
  <c r="I2362" i="14" s="1"/>
  <c r="H2363" i="14"/>
  <c r="I2363" i="14" s="1"/>
  <c r="H2364" i="14"/>
  <c r="I2364" i="14" s="1"/>
  <c r="H2365" i="14"/>
  <c r="I2365" i="14" s="1"/>
  <c r="H2366" i="14"/>
  <c r="I2366" i="14" s="1"/>
  <c r="H2367" i="14"/>
  <c r="I2367" i="14" s="1"/>
  <c r="H2368" i="14"/>
  <c r="I2368" i="14" s="1"/>
  <c r="H2369" i="14"/>
  <c r="I2369" i="14" s="1"/>
  <c r="H2370" i="14"/>
  <c r="I2370" i="14" s="1"/>
  <c r="H2371" i="14"/>
  <c r="I2371" i="14" s="1"/>
  <c r="H2372" i="14"/>
  <c r="I2372" i="14" s="1"/>
  <c r="H2373" i="14"/>
  <c r="I2373" i="14" s="1"/>
  <c r="H2374" i="14"/>
  <c r="I2374" i="14" s="1"/>
  <c r="H2375" i="14"/>
  <c r="I2375" i="14" s="1"/>
  <c r="H2376" i="14"/>
  <c r="I2376" i="14" s="1"/>
  <c r="H2377" i="14"/>
  <c r="I2377" i="14" s="1"/>
  <c r="H2378" i="14"/>
  <c r="I2378" i="14" s="1"/>
  <c r="H2379" i="14"/>
  <c r="I2379" i="14" s="1"/>
  <c r="H2380" i="14"/>
  <c r="I2380" i="14" s="1"/>
  <c r="H2381" i="14"/>
  <c r="I2381" i="14" s="1"/>
  <c r="H2382" i="14"/>
  <c r="I2382" i="14" s="1"/>
  <c r="H2383" i="14"/>
  <c r="I2383" i="14" s="1"/>
  <c r="H2384" i="14"/>
  <c r="I2384" i="14" s="1"/>
  <c r="H2385" i="14"/>
  <c r="I2385" i="14" s="1"/>
  <c r="H2386" i="14"/>
  <c r="H2387" i="14"/>
  <c r="I2387" i="14" s="1"/>
  <c r="H2388" i="14"/>
  <c r="I2388" i="14" s="1"/>
  <c r="H2389" i="14"/>
  <c r="I2389" i="14" s="1"/>
  <c r="H2390" i="14"/>
  <c r="I2390" i="14" s="1"/>
  <c r="H2391" i="14"/>
  <c r="I2391" i="14" s="1"/>
  <c r="H2392" i="14"/>
  <c r="I2392" i="14" s="1"/>
  <c r="H2393" i="14"/>
  <c r="I2393" i="14" s="1"/>
  <c r="H2394" i="14"/>
  <c r="I2394" i="14" s="1"/>
  <c r="H2395" i="14"/>
  <c r="I2395" i="14" s="1"/>
  <c r="H2396" i="14"/>
  <c r="I2396" i="14" s="1"/>
  <c r="H2397" i="14"/>
  <c r="I2397" i="14" s="1"/>
  <c r="H2398" i="14"/>
  <c r="I2398" i="14" s="1"/>
  <c r="H2399" i="14"/>
  <c r="I2399" i="14" s="1"/>
  <c r="H2400" i="14"/>
  <c r="I2400" i="14" s="1"/>
  <c r="H2401" i="14"/>
  <c r="I2401" i="14" s="1"/>
  <c r="H2402" i="14"/>
  <c r="I2402" i="14" s="1"/>
  <c r="H2403" i="14"/>
  <c r="I2403" i="14" s="1"/>
  <c r="H2404" i="14"/>
  <c r="I2404" i="14" s="1"/>
  <c r="H2405" i="14"/>
  <c r="I2405" i="14" s="1"/>
  <c r="H2406" i="14"/>
  <c r="I2406" i="14" s="1"/>
  <c r="H2407" i="14"/>
  <c r="I2407" i="14" s="1"/>
  <c r="H2408" i="14"/>
  <c r="I2408" i="14" s="1"/>
  <c r="H2409" i="14"/>
  <c r="I2409" i="14" s="1"/>
  <c r="H2410" i="14"/>
  <c r="I2410" i="14" s="1"/>
  <c r="H2411" i="14"/>
  <c r="I2411" i="14" s="1"/>
  <c r="H2412" i="14"/>
  <c r="I2412" i="14" s="1"/>
  <c r="H2413" i="14"/>
  <c r="I2413" i="14" s="1"/>
  <c r="H2414" i="14"/>
  <c r="I2414" i="14" s="1"/>
  <c r="H2415" i="14"/>
  <c r="I2415" i="14" s="1"/>
  <c r="H2416" i="14"/>
  <c r="I2416" i="14" s="1"/>
  <c r="H2417" i="14"/>
  <c r="I2417" i="14" s="1"/>
  <c r="H2418" i="14"/>
  <c r="I2418" i="14" s="1"/>
  <c r="H2419" i="14"/>
  <c r="I2419" i="14" s="1"/>
  <c r="H2420" i="14"/>
  <c r="I2420" i="14" s="1"/>
  <c r="H2421" i="14"/>
  <c r="I2421" i="14" s="1"/>
  <c r="H2422" i="14"/>
  <c r="I2422" i="14" s="1"/>
  <c r="H2423" i="14"/>
  <c r="I2423" i="14" s="1"/>
  <c r="H2424" i="14"/>
  <c r="I2424" i="14" s="1"/>
  <c r="H2425" i="14"/>
  <c r="I2425" i="14" s="1"/>
  <c r="H2426" i="14"/>
  <c r="I2426" i="14" s="1"/>
  <c r="H2427" i="14"/>
  <c r="I2427" i="14" s="1"/>
  <c r="H2428" i="14"/>
  <c r="I2428" i="14" s="1"/>
  <c r="H2429" i="14"/>
  <c r="I2429" i="14" s="1"/>
  <c r="H2430" i="14"/>
  <c r="I2430" i="14" s="1"/>
  <c r="H2437" i="14"/>
  <c r="I2437" i="14" s="1"/>
  <c r="H2474" i="14"/>
  <c r="I2474" i="14" s="1"/>
  <c r="H2475" i="14"/>
  <c r="I2475" i="14" s="1"/>
  <c r="H2476" i="14"/>
  <c r="I2476" i="14" s="1"/>
  <c r="H2477" i="14"/>
  <c r="I2477" i="14" s="1"/>
  <c r="H2478" i="14"/>
  <c r="I2478" i="14" s="1"/>
  <c r="H2479" i="14"/>
  <c r="I2479" i="14" s="1"/>
  <c r="H2480" i="14"/>
  <c r="I2480" i="14" s="1"/>
  <c r="H2481" i="14"/>
  <c r="I2481" i="14" s="1"/>
  <c r="J2488" i="14" s="1"/>
  <c r="H2482" i="14"/>
  <c r="I2482" i="14" s="1"/>
  <c r="J2489" i="14" s="1"/>
  <c r="H2483" i="14"/>
  <c r="I2483" i="14" s="1"/>
  <c r="J2490" i="14" s="1"/>
  <c r="H2484" i="14"/>
  <c r="I2484" i="14" s="1"/>
  <c r="J2491" i="14" s="1"/>
  <c r="H2485" i="14"/>
  <c r="I2485" i="14" s="1"/>
  <c r="J2492" i="14" s="1"/>
  <c r="H2486" i="14"/>
  <c r="I2486" i="14" s="1"/>
  <c r="J2493" i="14" s="1"/>
  <c r="H2487" i="14"/>
  <c r="I2487" i="14" s="1"/>
  <c r="J2494" i="14" s="1"/>
  <c r="H2488" i="14"/>
  <c r="I2488" i="14" s="1"/>
  <c r="J2495" i="14" s="1"/>
  <c r="H2489" i="14"/>
  <c r="I2489" i="14" s="1"/>
  <c r="J2496" i="14" s="1"/>
  <c r="H2490" i="14"/>
  <c r="I2490" i="14" s="1"/>
  <c r="J2497" i="14" s="1"/>
  <c r="H2491" i="14"/>
  <c r="I2491" i="14" s="1"/>
  <c r="J2498" i="14" s="1"/>
  <c r="H2492" i="14"/>
  <c r="I2492" i="14" s="1"/>
  <c r="H2493" i="14"/>
  <c r="I2493" i="14" s="1"/>
  <c r="H2494" i="14"/>
  <c r="I2494" i="14" s="1"/>
  <c r="H2495" i="14"/>
  <c r="I2495" i="14" s="1"/>
  <c r="H2496" i="14"/>
  <c r="I2496" i="14" s="1"/>
  <c r="H2497" i="14"/>
  <c r="I2497" i="14" s="1"/>
  <c r="H2498" i="14"/>
  <c r="I2498" i="14" s="1"/>
  <c r="H2499" i="14"/>
  <c r="I2499" i="14" s="1"/>
  <c r="H2500" i="14"/>
  <c r="I2500" i="14" s="1"/>
  <c r="H2501" i="14"/>
  <c r="I2501" i="14" s="1"/>
  <c r="H2502" i="14"/>
  <c r="I2502" i="14" s="1"/>
  <c r="H2503" i="14"/>
  <c r="I2503" i="14" s="1"/>
  <c r="H2504" i="14"/>
  <c r="I2504" i="14" s="1"/>
  <c r="H2505" i="14"/>
  <c r="I2505" i="14" s="1"/>
  <c r="H2506" i="14"/>
  <c r="I2506" i="14" s="1"/>
  <c r="H2507" i="14"/>
  <c r="I2507" i="14" s="1"/>
  <c r="H2508" i="14"/>
  <c r="I2508" i="14" s="1"/>
  <c r="H2509" i="14"/>
  <c r="I2509" i="14" s="1"/>
  <c r="H2510" i="14"/>
  <c r="I2510" i="14" s="1"/>
  <c r="H2511" i="14"/>
  <c r="I2511" i="14" s="1"/>
  <c r="H2512" i="14"/>
  <c r="I2512" i="14" s="1"/>
  <c r="H2513" i="14"/>
  <c r="I2513" i="14" s="1"/>
  <c r="H2514" i="14"/>
  <c r="I2514" i="14" s="1"/>
  <c r="H2515" i="14"/>
  <c r="I2515" i="14" s="1"/>
  <c r="H2516" i="14"/>
  <c r="I2516" i="14" s="1"/>
  <c r="H2517" i="14"/>
  <c r="I2517" i="14" s="1"/>
  <c r="H2518" i="14"/>
  <c r="I2518" i="14" s="1"/>
  <c r="H2519" i="14"/>
  <c r="I2519" i="14" s="1"/>
  <c r="H2520" i="14"/>
  <c r="I2520" i="14" s="1"/>
  <c r="H2521" i="14"/>
  <c r="I2521" i="14" s="1"/>
  <c r="H2522" i="14"/>
  <c r="I2522" i="14" s="1"/>
  <c r="H2523" i="14"/>
  <c r="I2523" i="14" s="1"/>
  <c r="H2524" i="14"/>
  <c r="I2524" i="14" s="1"/>
  <c r="H2525" i="14"/>
  <c r="I2525" i="14" s="1"/>
  <c r="H2526" i="14"/>
  <c r="I2526" i="14" s="1"/>
  <c r="H2527" i="14"/>
  <c r="I2527" i="14" s="1"/>
  <c r="H2528" i="14"/>
  <c r="I2528" i="14" s="1"/>
  <c r="H2529" i="14"/>
  <c r="I2529" i="14" s="1"/>
  <c r="H2530" i="14"/>
  <c r="I2530" i="14" s="1"/>
  <c r="H2531" i="14"/>
  <c r="I2531" i="14" s="1"/>
  <c r="H2532" i="14"/>
  <c r="I2532" i="14" s="1"/>
  <c r="H2533" i="14"/>
  <c r="I2533" i="14" s="1"/>
  <c r="H2534" i="14"/>
  <c r="I2534" i="14" s="1"/>
  <c r="H2535" i="14"/>
  <c r="I2535" i="14" s="1"/>
  <c r="H2536" i="14"/>
  <c r="I2536" i="14" s="1"/>
  <c r="H2537" i="14"/>
  <c r="I2537" i="14" s="1"/>
  <c r="H2538" i="14"/>
  <c r="I2538" i="14" s="1"/>
  <c r="H2539" i="14"/>
  <c r="I2539" i="14" s="1"/>
  <c r="H2540" i="14"/>
  <c r="I2540" i="14" s="1"/>
  <c r="H2541" i="14"/>
  <c r="I2541" i="14" s="1"/>
  <c r="H2542" i="14"/>
  <c r="I2542" i="14" s="1"/>
  <c r="H2543" i="14"/>
  <c r="I2543" i="14" s="1"/>
  <c r="H2544" i="14"/>
  <c r="I2544" i="14" s="1"/>
  <c r="H2545" i="14"/>
  <c r="I2545" i="14" s="1"/>
  <c r="H2546" i="14"/>
  <c r="H2547" i="14"/>
  <c r="I2547" i="14" s="1"/>
  <c r="H2548" i="14"/>
  <c r="I2548" i="14" s="1"/>
  <c r="H2549" i="14"/>
  <c r="I2549" i="14" s="1"/>
  <c r="H2550" i="14"/>
  <c r="I2550" i="14" s="1"/>
  <c r="H2551" i="14"/>
  <c r="I2551" i="14" s="1"/>
  <c r="H2552" i="14"/>
  <c r="I2552" i="14" s="1"/>
  <c r="H2553" i="14"/>
  <c r="I2553" i="14" s="1"/>
  <c r="H2554" i="14"/>
  <c r="I2554" i="14" s="1"/>
  <c r="H2555" i="14"/>
  <c r="I2555" i="14" s="1"/>
  <c r="H2556" i="14"/>
  <c r="I2556" i="14" s="1"/>
  <c r="H2557" i="14"/>
  <c r="I2557" i="14" s="1"/>
  <c r="H2558" i="14"/>
  <c r="I2558" i="14" s="1"/>
  <c r="H2559" i="14"/>
  <c r="I2559" i="14" s="1"/>
  <c r="H2560" i="14"/>
  <c r="I2560" i="14" s="1"/>
  <c r="H2561" i="14"/>
  <c r="I2561" i="14" s="1"/>
  <c r="H2562" i="14"/>
  <c r="I2562" i="14" s="1"/>
  <c r="H2563" i="14"/>
  <c r="I2563" i="14" s="1"/>
  <c r="H2564" i="14"/>
  <c r="I2564" i="14" s="1"/>
  <c r="H2565" i="14"/>
  <c r="I2565" i="14" s="1"/>
  <c r="H2566" i="14"/>
  <c r="I2566" i="14" s="1"/>
  <c r="H2567" i="14"/>
  <c r="I2567" i="14" s="1"/>
  <c r="H2568" i="14"/>
  <c r="I2568" i="14" s="1"/>
  <c r="H2569" i="14"/>
  <c r="I2569" i="14" s="1"/>
  <c r="H2570" i="14"/>
  <c r="I2570" i="14" s="1"/>
  <c r="H2571" i="14"/>
  <c r="I2571" i="14" s="1"/>
  <c r="H2572" i="14"/>
  <c r="I2572" i="14" s="1"/>
  <c r="H2573" i="14"/>
  <c r="I2573" i="14" s="1"/>
  <c r="H2574" i="14"/>
  <c r="I2574" i="14" s="1"/>
  <c r="H2575" i="14"/>
  <c r="I2575" i="14" s="1"/>
  <c r="H2576" i="14"/>
  <c r="I2576" i="14" s="1"/>
  <c r="H2577" i="14"/>
  <c r="I2577" i="14" s="1"/>
  <c r="H2578" i="14"/>
  <c r="I2578" i="14" s="1"/>
  <c r="H2579" i="14"/>
  <c r="I2579" i="14" s="1"/>
  <c r="H2580" i="14"/>
  <c r="I2580" i="14" s="1"/>
  <c r="H2581" i="14"/>
  <c r="I2581" i="14" s="1"/>
  <c r="H2582" i="14"/>
  <c r="I2582" i="14" s="1"/>
  <c r="H2583" i="14"/>
  <c r="I2583" i="14" s="1"/>
  <c r="H2584" i="14"/>
  <c r="I2584" i="14" s="1"/>
  <c r="H2585" i="14"/>
  <c r="I2585" i="14" s="1"/>
  <c r="H2586" i="14"/>
  <c r="I2586" i="14" s="1"/>
  <c r="H2587" i="14"/>
  <c r="I2587" i="14" s="1"/>
  <c r="H2588" i="14"/>
  <c r="I2588" i="14" s="1"/>
  <c r="H2589" i="14"/>
  <c r="I2589" i="14" s="1"/>
  <c r="H2590" i="14"/>
  <c r="I2590" i="14" s="1"/>
  <c r="H2591" i="14"/>
  <c r="I2591" i="14" s="1"/>
  <c r="H2592" i="14"/>
  <c r="I2592" i="14" s="1"/>
  <c r="H2593" i="14"/>
  <c r="I2593" i="14" s="1"/>
  <c r="H2594" i="14"/>
  <c r="I2594" i="14" s="1"/>
  <c r="H2595" i="14"/>
  <c r="I2595" i="14" s="1"/>
  <c r="H2596" i="14"/>
  <c r="I2596" i="14" s="1"/>
  <c r="H2597" i="14"/>
  <c r="I2597" i="14" s="1"/>
  <c r="H2598" i="14"/>
  <c r="I2598" i="14" s="1"/>
  <c r="H2599" i="14"/>
  <c r="I2599" i="14" s="1"/>
  <c r="H2600" i="14"/>
  <c r="I2600" i="14" s="1"/>
  <c r="H2601" i="14"/>
  <c r="I2601" i="14" s="1"/>
  <c r="H2602" i="14"/>
  <c r="I2602" i="14" s="1"/>
  <c r="H2603" i="14"/>
  <c r="I2603" i="14" s="1"/>
  <c r="H2604" i="14"/>
  <c r="I2604" i="14" s="1"/>
  <c r="H2605" i="14"/>
  <c r="I2605" i="14" s="1"/>
  <c r="H2606" i="14"/>
  <c r="I2606" i="14" s="1"/>
  <c r="H2607" i="14"/>
  <c r="I2607" i="14" s="1"/>
  <c r="H2608" i="14"/>
  <c r="I2608" i="14" s="1"/>
  <c r="H2609" i="14"/>
  <c r="I2609" i="14" s="1"/>
  <c r="H2610" i="14"/>
  <c r="I2610" i="14" s="1"/>
  <c r="H2611" i="14"/>
  <c r="I2611" i="14" s="1"/>
  <c r="H2612" i="14"/>
  <c r="I2612" i="14" s="1"/>
  <c r="H2613" i="14"/>
  <c r="I2613" i="14" s="1"/>
  <c r="H2614" i="14"/>
  <c r="I2614" i="14" s="1"/>
  <c r="H2615" i="14"/>
  <c r="I2615" i="14" s="1"/>
  <c r="H2616" i="14"/>
  <c r="I2616" i="14" s="1"/>
  <c r="H2617" i="14"/>
  <c r="I2617" i="14" s="1"/>
  <c r="H2618" i="14"/>
  <c r="I2618" i="14" s="1"/>
  <c r="H2619" i="14"/>
  <c r="I2619" i="14" s="1"/>
  <c r="H2620" i="14"/>
  <c r="I2620" i="14" s="1"/>
  <c r="H2621" i="14"/>
  <c r="I2621" i="14" s="1"/>
  <c r="H2622" i="14"/>
  <c r="I2622" i="14" s="1"/>
  <c r="H2623" i="14"/>
  <c r="I2623" i="14" s="1"/>
  <c r="H2624" i="14"/>
  <c r="I2624" i="14" s="1"/>
  <c r="H2625" i="14"/>
  <c r="I2625" i="14" s="1"/>
  <c r="H2626" i="14"/>
  <c r="I2626" i="14" s="1"/>
  <c r="H2627" i="14"/>
  <c r="I2627" i="14" s="1"/>
  <c r="H2628" i="14"/>
  <c r="I2628" i="14" s="1"/>
  <c r="H2629" i="14"/>
  <c r="I2629" i="14" s="1"/>
  <c r="H2630" i="14"/>
  <c r="I2630" i="14" s="1"/>
  <c r="H2631" i="14"/>
  <c r="I2631" i="14" s="1"/>
  <c r="H2632" i="14"/>
  <c r="I2632" i="14" s="1"/>
  <c r="H2633" i="14"/>
  <c r="I2633" i="14" s="1"/>
  <c r="H2634" i="14"/>
  <c r="I2634" i="14" s="1"/>
  <c r="H2635" i="14"/>
  <c r="I2635" i="14" s="1"/>
  <c r="H2636" i="14"/>
  <c r="I2636" i="14" s="1"/>
  <c r="H2643" i="14"/>
  <c r="I2643" i="14" s="1"/>
  <c r="H2680" i="14"/>
  <c r="I2680" i="14" s="1"/>
  <c r="H2681" i="14"/>
  <c r="I2681" i="14" s="1"/>
  <c r="H2682" i="14"/>
  <c r="I2682" i="14" s="1"/>
  <c r="H2683" i="14"/>
  <c r="I2683" i="14" s="1"/>
  <c r="H2684" i="14"/>
  <c r="I2684" i="14" s="1"/>
  <c r="H2685" i="14"/>
  <c r="I2685" i="14" s="1"/>
  <c r="H2686" i="14"/>
  <c r="I2686" i="14" s="1"/>
  <c r="H2687" i="14"/>
  <c r="I2687" i="14" s="1"/>
  <c r="J2694" i="14" s="1"/>
  <c r="H2688" i="14"/>
  <c r="I2688" i="14" s="1"/>
  <c r="J2695" i="14" s="1"/>
  <c r="H2689" i="14"/>
  <c r="I2689" i="14" s="1"/>
  <c r="J2696" i="14" s="1"/>
  <c r="H2690" i="14"/>
  <c r="I2690" i="14" s="1"/>
  <c r="J2697" i="14" s="1"/>
  <c r="H2691" i="14"/>
  <c r="I2691" i="14" s="1"/>
  <c r="J2698" i="14" s="1"/>
  <c r="H2692" i="14"/>
  <c r="I2692" i="14" s="1"/>
  <c r="J2699" i="14" s="1"/>
  <c r="H2693" i="14"/>
  <c r="I2693" i="14" s="1"/>
  <c r="J2700" i="14" s="1"/>
  <c r="H2694" i="14"/>
  <c r="I2694" i="14" s="1"/>
  <c r="J2701" i="14" s="1"/>
  <c r="H2695" i="14"/>
  <c r="I2695" i="14" s="1"/>
  <c r="J2702" i="14" s="1"/>
  <c r="H2696" i="14"/>
  <c r="I2696" i="14" s="1"/>
  <c r="J2703" i="14" s="1"/>
  <c r="H2697" i="14"/>
  <c r="I2697" i="14" s="1"/>
  <c r="J2704" i="14" s="1"/>
  <c r="H2698" i="14"/>
  <c r="I2698" i="14" s="1"/>
  <c r="J2705" i="14" s="1"/>
  <c r="H2699" i="14"/>
  <c r="I2699" i="14" s="1"/>
  <c r="H2700" i="14"/>
  <c r="I2700" i="14" s="1"/>
  <c r="H2701" i="14"/>
  <c r="I2701" i="14" s="1"/>
  <c r="H2702" i="14"/>
  <c r="I2702" i="14" s="1"/>
  <c r="H2703" i="14"/>
  <c r="I2703" i="14" s="1"/>
  <c r="H2704" i="14"/>
  <c r="I2704" i="14" s="1"/>
  <c r="H2705" i="14"/>
  <c r="I2705" i="14" s="1"/>
  <c r="H2706" i="14"/>
  <c r="I2706" i="14" s="1"/>
  <c r="H2707" i="14"/>
  <c r="I2707" i="14" s="1"/>
  <c r="H2708" i="14"/>
  <c r="I2708" i="14" s="1"/>
  <c r="H2709" i="14"/>
  <c r="I2709" i="14" s="1"/>
  <c r="H2710" i="14"/>
  <c r="I2710" i="14" s="1"/>
  <c r="H2711" i="14"/>
  <c r="I2711" i="14" s="1"/>
  <c r="H2712" i="14"/>
  <c r="I2712" i="14" s="1"/>
  <c r="H2713" i="14"/>
  <c r="I2713" i="14" s="1"/>
  <c r="H2714" i="14"/>
  <c r="I2714" i="14" s="1"/>
  <c r="H2715" i="14"/>
  <c r="I2715" i="14" s="1"/>
  <c r="H2716" i="14"/>
  <c r="I2716" i="14" s="1"/>
  <c r="H2717" i="14"/>
  <c r="I2717" i="14" s="1"/>
  <c r="H2718" i="14"/>
  <c r="I2718" i="14" s="1"/>
  <c r="H2719" i="14"/>
  <c r="I2719" i="14" s="1"/>
  <c r="H2720" i="14"/>
  <c r="I2720" i="14" s="1"/>
  <c r="H2721" i="14"/>
  <c r="I2721" i="14" s="1"/>
  <c r="H2722" i="14"/>
  <c r="I2722" i="14" s="1"/>
  <c r="H2723" i="14"/>
  <c r="I2723" i="14" s="1"/>
  <c r="H2724" i="14"/>
  <c r="I2724" i="14" s="1"/>
  <c r="H2725" i="14"/>
  <c r="I2725" i="14" s="1"/>
  <c r="H2726" i="14"/>
  <c r="I2726" i="14" s="1"/>
  <c r="H2727" i="14"/>
  <c r="I2727" i="14" s="1"/>
  <c r="H2728" i="14"/>
  <c r="I2728" i="14" s="1"/>
  <c r="H2729" i="14"/>
  <c r="I2729" i="14" s="1"/>
  <c r="H2730" i="14"/>
  <c r="I2730" i="14" s="1"/>
  <c r="H2731" i="14"/>
  <c r="I2731" i="14" s="1"/>
  <c r="H2732" i="14"/>
  <c r="I2732" i="14" s="1"/>
  <c r="H2733" i="14"/>
  <c r="I2733" i="14" s="1"/>
  <c r="H2734" i="14"/>
  <c r="I2734" i="14" s="1"/>
  <c r="H2735" i="14"/>
  <c r="I2735" i="14" s="1"/>
  <c r="H2736" i="14"/>
  <c r="I2736" i="14" s="1"/>
  <c r="H2737" i="14"/>
  <c r="I2737" i="14" s="1"/>
  <c r="H2738" i="14"/>
  <c r="H2739" i="14"/>
  <c r="I2739" i="14" s="1"/>
  <c r="H2740" i="14"/>
  <c r="I2740" i="14" s="1"/>
  <c r="H2741" i="14"/>
  <c r="I2741" i="14" s="1"/>
  <c r="H2742" i="14"/>
  <c r="I2742" i="14" s="1"/>
  <c r="H2743" i="14"/>
  <c r="I2743" i="14" s="1"/>
  <c r="H2744" i="14"/>
  <c r="I2744" i="14" s="1"/>
  <c r="H2745" i="14"/>
  <c r="I2745" i="14" s="1"/>
  <c r="H2746" i="14"/>
  <c r="I2746" i="14" s="1"/>
  <c r="H2747" i="14"/>
  <c r="I2747" i="14" s="1"/>
  <c r="H2748" i="14"/>
  <c r="I2748" i="14" s="1"/>
  <c r="H2749" i="14"/>
  <c r="I2749" i="14" s="1"/>
  <c r="H2750" i="14"/>
  <c r="I2750" i="14" s="1"/>
  <c r="H2751" i="14"/>
  <c r="I2751" i="14" s="1"/>
  <c r="H2752" i="14"/>
  <c r="I2752" i="14" s="1"/>
  <c r="H2753" i="14"/>
  <c r="I2753" i="14" s="1"/>
  <c r="H2754" i="14"/>
  <c r="I2754" i="14" s="1"/>
  <c r="H2755" i="14"/>
  <c r="I2755" i="14" s="1"/>
  <c r="H2756" i="14"/>
  <c r="I2756" i="14" s="1"/>
  <c r="H2757" i="14"/>
  <c r="I2757" i="14" s="1"/>
  <c r="H2758" i="14"/>
  <c r="I2758" i="14" s="1"/>
  <c r="H2759" i="14"/>
  <c r="I2759" i="14" s="1"/>
  <c r="H2760" i="14"/>
  <c r="I2760" i="14" s="1"/>
  <c r="H2761" i="14"/>
  <c r="I2761" i="14" s="1"/>
  <c r="H2762" i="14"/>
  <c r="I2762" i="14" s="1"/>
  <c r="H2763" i="14"/>
  <c r="I2763" i="14" s="1"/>
  <c r="H2764" i="14"/>
  <c r="I2764" i="14" s="1"/>
  <c r="H2765" i="14"/>
  <c r="I2765" i="14" s="1"/>
  <c r="H2766" i="14"/>
  <c r="I2766" i="14" s="1"/>
  <c r="H2767" i="14"/>
  <c r="I2767" i="14" s="1"/>
  <c r="H2768" i="14"/>
  <c r="I2768" i="14" s="1"/>
  <c r="H2769" i="14"/>
  <c r="I2769" i="14" s="1"/>
  <c r="H2770" i="14"/>
  <c r="I2770" i="14" s="1"/>
  <c r="H2771" i="14"/>
  <c r="I2771" i="14" s="1"/>
  <c r="H2772" i="14"/>
  <c r="I2772" i="14" s="1"/>
  <c r="H2773" i="14"/>
  <c r="I2773" i="14" s="1"/>
  <c r="H2774" i="14"/>
  <c r="I2774" i="14" s="1"/>
  <c r="H2775" i="14"/>
  <c r="I2775" i="14" s="1"/>
  <c r="H2776" i="14"/>
  <c r="I2776" i="14" s="1"/>
  <c r="H2777" i="14"/>
  <c r="I2777" i="14" s="1"/>
  <c r="H2778" i="14"/>
  <c r="I2778" i="14" s="1"/>
  <c r="H2779" i="14"/>
  <c r="I2779" i="14" s="1"/>
  <c r="J2786" i="14" s="1"/>
  <c r="H2780" i="14"/>
  <c r="I2780" i="14" s="1"/>
  <c r="H2781" i="14"/>
  <c r="I2781" i="14" s="1"/>
  <c r="H2782" i="14"/>
  <c r="I2782" i="14" s="1"/>
  <c r="H2783" i="14"/>
  <c r="I2783" i="14" s="1"/>
  <c r="H2784" i="14"/>
  <c r="I2784" i="14" s="1"/>
  <c r="H2785" i="14"/>
  <c r="I2785" i="14" s="1"/>
  <c r="H2786" i="14"/>
  <c r="I2786" i="14" s="1"/>
  <c r="H2787" i="14"/>
  <c r="I2787" i="14" s="1"/>
  <c r="H2788" i="14"/>
  <c r="I2788" i="14" s="1"/>
  <c r="H2789" i="14"/>
  <c r="I2789" i="14" s="1"/>
  <c r="H2790" i="14"/>
  <c r="I2790" i="14" s="1"/>
  <c r="H2791" i="14"/>
  <c r="I2791" i="14" s="1"/>
  <c r="H2792" i="14"/>
  <c r="I2792" i="14" s="1"/>
  <c r="H2793" i="14"/>
  <c r="I2793" i="14" s="1"/>
  <c r="H2794" i="14"/>
  <c r="I2794" i="14" s="1"/>
  <c r="H2795" i="14"/>
  <c r="I2795" i="14" s="1"/>
  <c r="H2796" i="14"/>
  <c r="I2796" i="14" s="1"/>
  <c r="H2797" i="14"/>
  <c r="I2797" i="14" s="1"/>
  <c r="H2798" i="14"/>
  <c r="I2798" i="14" s="1"/>
  <c r="H2799" i="14"/>
  <c r="I2799" i="14" s="1"/>
  <c r="H2800" i="14"/>
  <c r="I2800" i="14" s="1"/>
  <c r="H2801" i="14"/>
  <c r="I2801" i="14" s="1"/>
  <c r="H2802" i="14"/>
  <c r="I2802" i="14" s="1"/>
  <c r="H2803" i="14"/>
  <c r="I2803" i="14" s="1"/>
  <c r="H2804" i="14"/>
  <c r="I2804" i="14" s="1"/>
  <c r="H2805" i="14"/>
  <c r="I2805" i="14" s="1"/>
  <c r="H2806" i="14"/>
  <c r="I2806" i="14" s="1"/>
  <c r="H2807" i="14"/>
  <c r="I2807" i="14" s="1"/>
  <c r="H2808" i="14"/>
  <c r="I2808" i="14" s="1"/>
  <c r="H2809" i="14"/>
  <c r="I2809" i="14" s="1"/>
  <c r="H2810" i="14"/>
  <c r="I2810" i="14" s="1"/>
  <c r="H2811" i="14"/>
  <c r="I2811" i="14" s="1"/>
  <c r="H2812" i="14"/>
  <c r="I2812" i="14" s="1"/>
  <c r="H2813" i="14"/>
  <c r="I2813" i="14" s="1"/>
  <c r="H2814" i="14"/>
  <c r="I2814" i="14" s="1"/>
  <c r="H2815" i="14"/>
  <c r="I2815" i="14" s="1"/>
  <c r="H2816" i="14"/>
  <c r="I2816" i="14" s="1"/>
  <c r="H2817" i="14"/>
  <c r="I2817" i="14" s="1"/>
  <c r="H2818" i="14"/>
  <c r="I2818" i="14" s="1"/>
  <c r="H2819" i="14"/>
  <c r="I2819" i="14" s="1"/>
  <c r="H2820" i="14"/>
  <c r="I2820" i="14" s="1"/>
  <c r="H2821" i="14"/>
  <c r="I2821" i="14" s="1"/>
  <c r="H2822" i="14"/>
  <c r="I2822" i="14" s="1"/>
  <c r="H2823" i="14"/>
  <c r="I2823" i="14" s="1"/>
  <c r="H2824" i="14"/>
  <c r="I2824" i="14" s="1"/>
  <c r="H2825" i="14"/>
  <c r="I2825" i="14" s="1"/>
  <c r="H2826" i="14"/>
  <c r="I2826" i="14" s="1"/>
  <c r="H2827" i="14"/>
  <c r="I2827" i="14" s="1"/>
  <c r="H2828" i="14"/>
  <c r="I2828" i="14" s="1"/>
  <c r="H2829" i="14"/>
  <c r="I2829" i="14" s="1"/>
  <c r="H2830" i="14"/>
  <c r="I2830" i="14" s="1"/>
  <c r="H2831" i="14"/>
  <c r="I2831" i="14" s="1"/>
  <c r="H2832" i="14"/>
  <c r="I2832" i="14" s="1"/>
  <c r="H2833" i="14"/>
  <c r="I2833" i="14" s="1"/>
  <c r="H2834" i="14"/>
  <c r="I2834" i="14" s="1"/>
  <c r="H2835" i="14"/>
  <c r="I2835" i="14" s="1"/>
  <c r="H2836" i="14"/>
  <c r="I2836" i="14" s="1"/>
  <c r="H2837" i="14"/>
  <c r="I2837" i="14" s="1"/>
  <c r="H2838" i="14"/>
  <c r="I2838" i="14" s="1"/>
  <c r="H2839" i="14"/>
  <c r="I2839" i="14" s="1"/>
  <c r="H2840" i="14"/>
  <c r="I2840" i="14" s="1"/>
  <c r="H2841" i="14"/>
  <c r="I2841" i="14" s="1"/>
  <c r="H2842" i="14"/>
  <c r="I2842" i="14" s="1"/>
  <c r="H2849" i="14"/>
  <c r="I2849" i="14" s="1"/>
  <c r="H2886" i="14"/>
  <c r="I2886" i="14" s="1"/>
  <c r="H2887" i="14"/>
  <c r="I2887" i="14" s="1"/>
  <c r="H2888" i="14"/>
  <c r="I2888" i="14" s="1"/>
  <c r="H2889" i="14"/>
  <c r="I2889" i="14" s="1"/>
  <c r="H2890" i="14"/>
  <c r="I2890" i="14" s="1"/>
  <c r="H2891" i="14"/>
  <c r="I2891" i="14" s="1"/>
  <c r="H2892" i="14"/>
  <c r="I2892" i="14" s="1"/>
  <c r="H2893" i="14"/>
  <c r="I2893" i="14" s="1"/>
  <c r="J2900" i="14" s="1"/>
  <c r="H2894" i="14"/>
  <c r="I2894" i="14" s="1"/>
  <c r="J2901" i="14" s="1"/>
  <c r="H2895" i="14"/>
  <c r="I2895" i="14" s="1"/>
  <c r="J2902" i="14" s="1"/>
  <c r="H2896" i="14"/>
  <c r="I2896" i="14" s="1"/>
  <c r="J2903" i="14" s="1"/>
  <c r="H2897" i="14"/>
  <c r="I2897" i="14" s="1"/>
  <c r="J2904" i="14" s="1"/>
  <c r="H2898" i="14"/>
  <c r="H2899" i="14"/>
  <c r="I2899" i="14" s="1"/>
  <c r="J2906" i="14" s="1"/>
  <c r="H2900" i="14"/>
  <c r="I2900" i="14" s="1"/>
  <c r="J2907" i="14" s="1"/>
  <c r="H2901" i="14"/>
  <c r="I2901" i="14" s="1"/>
  <c r="J2908" i="14" s="1"/>
  <c r="H2902" i="14"/>
  <c r="I2902" i="14" s="1"/>
  <c r="J2909" i="14" s="1"/>
  <c r="H2903" i="14"/>
  <c r="I2903" i="14" s="1"/>
  <c r="H2904" i="14"/>
  <c r="I2904" i="14" s="1"/>
  <c r="H2905" i="14"/>
  <c r="I2905" i="14" s="1"/>
  <c r="H2906" i="14"/>
  <c r="I2906" i="14" s="1"/>
  <c r="H2907" i="14"/>
  <c r="I2907" i="14" s="1"/>
  <c r="H2908" i="14"/>
  <c r="I2908" i="14" s="1"/>
  <c r="H2909" i="14"/>
  <c r="I2909" i="14" s="1"/>
  <c r="H2910" i="14"/>
  <c r="I2910" i="14" s="1"/>
  <c r="H2911" i="14"/>
  <c r="I2911" i="14" s="1"/>
  <c r="H2912" i="14"/>
  <c r="I2912" i="14" s="1"/>
  <c r="H2913" i="14"/>
  <c r="I2913" i="14" s="1"/>
  <c r="H2914" i="14"/>
  <c r="I2914" i="14" s="1"/>
  <c r="H2915" i="14"/>
  <c r="I2915" i="14" s="1"/>
  <c r="H2916" i="14"/>
  <c r="I2916" i="14" s="1"/>
  <c r="H2917" i="14"/>
  <c r="I2917" i="14" s="1"/>
  <c r="H2918" i="14"/>
  <c r="I2918" i="14" s="1"/>
  <c r="H2919" i="14"/>
  <c r="I2919" i="14" s="1"/>
  <c r="H2920" i="14"/>
  <c r="I2920" i="14" s="1"/>
  <c r="H2921" i="14"/>
  <c r="I2921" i="14" s="1"/>
  <c r="H2922" i="14"/>
  <c r="I2922" i="14" s="1"/>
  <c r="H2923" i="14"/>
  <c r="I2923" i="14" s="1"/>
  <c r="H2924" i="14"/>
  <c r="I2924" i="14" s="1"/>
  <c r="H2925" i="14"/>
  <c r="I2925" i="14" s="1"/>
  <c r="H2926" i="14"/>
  <c r="I2926" i="14" s="1"/>
  <c r="H2927" i="14"/>
  <c r="I2927" i="14" s="1"/>
  <c r="H2928" i="14"/>
  <c r="I2928" i="14" s="1"/>
  <c r="H2929" i="14"/>
  <c r="I2929" i="14" s="1"/>
  <c r="H2930" i="14"/>
  <c r="I2930" i="14" s="1"/>
  <c r="H2931" i="14"/>
  <c r="I2931" i="14" s="1"/>
  <c r="H2932" i="14"/>
  <c r="I2932" i="14" s="1"/>
  <c r="H2933" i="14"/>
  <c r="I2933" i="14" s="1"/>
  <c r="H2934" i="14"/>
  <c r="I2934" i="14" s="1"/>
  <c r="H2935" i="14"/>
  <c r="I2935" i="14" s="1"/>
  <c r="H2936" i="14"/>
  <c r="I2936" i="14" s="1"/>
  <c r="H2937" i="14"/>
  <c r="I2937" i="14" s="1"/>
  <c r="H2938" i="14"/>
  <c r="I2938" i="14" s="1"/>
  <c r="H2939" i="14"/>
  <c r="I2939" i="14" s="1"/>
  <c r="H2940" i="14"/>
  <c r="I2940" i="14" s="1"/>
  <c r="H2941" i="14"/>
  <c r="I2941" i="14" s="1"/>
  <c r="H2942" i="14"/>
  <c r="I2942" i="14" s="1"/>
  <c r="H2943" i="14"/>
  <c r="I2943" i="14" s="1"/>
  <c r="H2944" i="14"/>
  <c r="I2944" i="14" s="1"/>
  <c r="H2945" i="14"/>
  <c r="I2945" i="14" s="1"/>
  <c r="H2946" i="14"/>
  <c r="I2946" i="14" s="1"/>
  <c r="H2947" i="14"/>
  <c r="I2947" i="14" s="1"/>
  <c r="H2948" i="14"/>
  <c r="I2948" i="14" s="1"/>
  <c r="H2949" i="14"/>
  <c r="I2949" i="14" s="1"/>
  <c r="H2950" i="14"/>
  <c r="I2950" i="14" s="1"/>
  <c r="H2951" i="14"/>
  <c r="I2951" i="14" s="1"/>
  <c r="H2952" i="14"/>
  <c r="I2952" i="14" s="1"/>
  <c r="H2953" i="14"/>
  <c r="I2953" i="14" s="1"/>
  <c r="H2954" i="14"/>
  <c r="I2954" i="14" s="1"/>
  <c r="H2955" i="14"/>
  <c r="I2955" i="14" s="1"/>
  <c r="H2956" i="14"/>
  <c r="I2956" i="14" s="1"/>
  <c r="H2957" i="14"/>
  <c r="I2957" i="14" s="1"/>
  <c r="H2958" i="14"/>
  <c r="I2958" i="14" s="1"/>
  <c r="H2959" i="14"/>
  <c r="I2959" i="14" s="1"/>
  <c r="H2960" i="14"/>
  <c r="I2960" i="14" s="1"/>
  <c r="H2961" i="14"/>
  <c r="I2961" i="14" s="1"/>
  <c r="H2962" i="14"/>
  <c r="I2962" i="14" s="1"/>
  <c r="H2963" i="14"/>
  <c r="I2963" i="14" s="1"/>
  <c r="H2964" i="14"/>
  <c r="I2964" i="14" s="1"/>
  <c r="H2965" i="14"/>
  <c r="I2965" i="14" s="1"/>
  <c r="H2966" i="14"/>
  <c r="I2966" i="14" s="1"/>
  <c r="H2967" i="14"/>
  <c r="I2967" i="14" s="1"/>
  <c r="H2968" i="14"/>
  <c r="I2968" i="14" s="1"/>
  <c r="H2969" i="14"/>
  <c r="I2969" i="14" s="1"/>
  <c r="J2976" i="14" s="1"/>
  <c r="H2970" i="14"/>
  <c r="I2970" i="14" s="1"/>
  <c r="H2971" i="14"/>
  <c r="I2971" i="14" s="1"/>
  <c r="H2972" i="14"/>
  <c r="I2972" i="14" s="1"/>
  <c r="H2973" i="14"/>
  <c r="I2973" i="14" s="1"/>
  <c r="H2974" i="14"/>
  <c r="I2974" i="14" s="1"/>
  <c r="H2975" i="14"/>
  <c r="I2975" i="14" s="1"/>
  <c r="H2976" i="14"/>
  <c r="I2976" i="14" s="1"/>
  <c r="H2977" i="14"/>
  <c r="I2977" i="14" s="1"/>
  <c r="H2978" i="14"/>
  <c r="I2978" i="14" s="1"/>
  <c r="H2979" i="14"/>
  <c r="I2979" i="14" s="1"/>
  <c r="H2980" i="14"/>
  <c r="I2980" i="14" s="1"/>
  <c r="H2981" i="14"/>
  <c r="I2981" i="14" s="1"/>
  <c r="H2982" i="14"/>
  <c r="I2982" i="14" s="1"/>
  <c r="H2983" i="14"/>
  <c r="I2983" i="14" s="1"/>
  <c r="H2984" i="14"/>
  <c r="I2984" i="14" s="1"/>
  <c r="H2985" i="14"/>
  <c r="I2985" i="14" s="1"/>
  <c r="H2986" i="14"/>
  <c r="I2986" i="14" s="1"/>
  <c r="H2987" i="14"/>
  <c r="I2987" i="14" s="1"/>
  <c r="H2988" i="14"/>
  <c r="I2988" i="14" s="1"/>
  <c r="H2989" i="14"/>
  <c r="I2989" i="14" s="1"/>
  <c r="H2990" i="14"/>
  <c r="I2990" i="14" s="1"/>
  <c r="H2991" i="14"/>
  <c r="I2991" i="14" s="1"/>
  <c r="H2992" i="14"/>
  <c r="I2992" i="14" s="1"/>
  <c r="H2993" i="14"/>
  <c r="I2993" i="14" s="1"/>
  <c r="H2994" i="14"/>
  <c r="I2994" i="14" s="1"/>
  <c r="H2995" i="14"/>
  <c r="I2995" i="14" s="1"/>
  <c r="H2996" i="14"/>
  <c r="I2996" i="14" s="1"/>
  <c r="H2997" i="14"/>
  <c r="I2997" i="14" s="1"/>
  <c r="H2998" i="14"/>
  <c r="I2998" i="14" s="1"/>
  <c r="H2999" i="14"/>
  <c r="I2999" i="14" s="1"/>
  <c r="H3000" i="14"/>
  <c r="I3000" i="14" s="1"/>
  <c r="H3001" i="14"/>
  <c r="I3001" i="14" s="1"/>
  <c r="H3002" i="14"/>
  <c r="I3002" i="14" s="1"/>
  <c r="H3003" i="14"/>
  <c r="I3003" i="14" s="1"/>
  <c r="H3004" i="14"/>
  <c r="I3004" i="14" s="1"/>
  <c r="H3005" i="14"/>
  <c r="I3005" i="14" s="1"/>
  <c r="H3006" i="14"/>
  <c r="I3006" i="14" s="1"/>
  <c r="H3007" i="14"/>
  <c r="I3007" i="14" s="1"/>
  <c r="H3008" i="14"/>
  <c r="I3008" i="14" s="1"/>
  <c r="H3009" i="14"/>
  <c r="I3009" i="14" s="1"/>
  <c r="H3010" i="14"/>
  <c r="I3010" i="14" s="1"/>
  <c r="H3011" i="14"/>
  <c r="I3011" i="14" s="1"/>
  <c r="H3012" i="14"/>
  <c r="I3012" i="14" s="1"/>
  <c r="H3013" i="14"/>
  <c r="I3013" i="14" s="1"/>
  <c r="H3014" i="14"/>
  <c r="I3014" i="14" s="1"/>
  <c r="H3015" i="14"/>
  <c r="I3015" i="14" s="1"/>
  <c r="H3016" i="14"/>
  <c r="I3016" i="14" s="1"/>
  <c r="H3017" i="14"/>
  <c r="I3017" i="14" s="1"/>
  <c r="H3018" i="14"/>
  <c r="I3018" i="14" s="1"/>
  <c r="H3019" i="14"/>
  <c r="I3019" i="14" s="1"/>
  <c r="H3020" i="14"/>
  <c r="I3020" i="14" s="1"/>
  <c r="H3021" i="14"/>
  <c r="I3021" i="14" s="1"/>
  <c r="J3028" i="14" s="1"/>
  <c r="H3022" i="14"/>
  <c r="I3022" i="14" s="1"/>
  <c r="H3023" i="14"/>
  <c r="I3023" i="14" s="1"/>
  <c r="H3024" i="14"/>
  <c r="I3024" i="14" s="1"/>
  <c r="H3025" i="14"/>
  <c r="I3025" i="14" s="1"/>
  <c r="H3026" i="14"/>
  <c r="H3027" i="14"/>
  <c r="I3027" i="14" s="1"/>
  <c r="H3028" i="14"/>
  <c r="I3028" i="14" s="1"/>
  <c r="H3029" i="14"/>
  <c r="I3029" i="14" s="1"/>
  <c r="H3030" i="14"/>
  <c r="I3030" i="14" s="1"/>
  <c r="H3031" i="14"/>
  <c r="I3031" i="14" s="1"/>
  <c r="H3032" i="14"/>
  <c r="I3032" i="14" s="1"/>
  <c r="H3033" i="14"/>
  <c r="I3033" i="14" s="1"/>
  <c r="H3034" i="14"/>
  <c r="I3034" i="14" s="1"/>
  <c r="H3035" i="14"/>
  <c r="I3035" i="14" s="1"/>
  <c r="H3036" i="14"/>
  <c r="I3036" i="14" s="1"/>
  <c r="H3037" i="14"/>
  <c r="I3037" i="14" s="1"/>
  <c r="H3038" i="14"/>
  <c r="I3038" i="14" s="1"/>
  <c r="H3039" i="14"/>
  <c r="I3039" i="14" s="1"/>
  <c r="H3040" i="14"/>
  <c r="I3040" i="14" s="1"/>
  <c r="H3041" i="14"/>
  <c r="I3041" i="14" s="1"/>
  <c r="H3042" i="14"/>
  <c r="I3042" i="14" s="1"/>
  <c r="H3043" i="14"/>
  <c r="I3043" i="14" s="1"/>
  <c r="H3044" i="14"/>
  <c r="I3044" i="14" s="1"/>
  <c r="H3045" i="14"/>
  <c r="I3045" i="14" s="1"/>
  <c r="H3046" i="14"/>
  <c r="I3046" i="14" s="1"/>
  <c r="H3047" i="14"/>
  <c r="I3047" i="14" s="1"/>
  <c r="H3048" i="14"/>
  <c r="I3048" i="14" s="1"/>
  <c r="H3055" i="14"/>
  <c r="I3055" i="14" s="1"/>
  <c r="H3092" i="14"/>
  <c r="I3092" i="14" s="1"/>
  <c r="H3093" i="14"/>
  <c r="I3093" i="14" s="1"/>
  <c r="H3094" i="14"/>
  <c r="I3094" i="14" s="1"/>
  <c r="H3095" i="14"/>
  <c r="I3095" i="14" s="1"/>
  <c r="H3096" i="14"/>
  <c r="I3096" i="14" s="1"/>
  <c r="H3097" i="14"/>
  <c r="I3097" i="14" s="1"/>
  <c r="H3098" i="14"/>
  <c r="I3098" i="14" s="1"/>
  <c r="H3099" i="14"/>
  <c r="I3099" i="14" s="1"/>
  <c r="H3100" i="14"/>
  <c r="I3100" i="14" s="1"/>
  <c r="H3101" i="14"/>
  <c r="I3101" i="14" s="1"/>
  <c r="H3102" i="14"/>
  <c r="I3102" i="14" s="1"/>
  <c r="H3103" i="14"/>
  <c r="I3103" i="14" s="1"/>
  <c r="H3104" i="14"/>
  <c r="I3104" i="14" s="1"/>
  <c r="H3105" i="14"/>
  <c r="I3105" i="14" s="1"/>
  <c r="H3106" i="14"/>
  <c r="I3106" i="14" s="1"/>
  <c r="H3107" i="14"/>
  <c r="I3107" i="14" s="1"/>
  <c r="H3108" i="14"/>
  <c r="I3108" i="14" s="1"/>
  <c r="H3109" i="14"/>
  <c r="I3109" i="14" s="1"/>
  <c r="H3110" i="14"/>
  <c r="I3110" i="14" s="1"/>
  <c r="H3111" i="14"/>
  <c r="I3111" i="14" s="1"/>
  <c r="H3112" i="14"/>
  <c r="I3112" i="14" s="1"/>
  <c r="H3113" i="14"/>
  <c r="I3113" i="14" s="1"/>
  <c r="H3114" i="14"/>
  <c r="I3114" i="14" s="1"/>
  <c r="H3115" i="14"/>
  <c r="I3115" i="14" s="1"/>
  <c r="H3116" i="14"/>
  <c r="I3116" i="14" s="1"/>
  <c r="H3117" i="14"/>
  <c r="I3117" i="14" s="1"/>
  <c r="H3118" i="14"/>
  <c r="I3118" i="14" s="1"/>
  <c r="H3119" i="14"/>
  <c r="I3119" i="14" s="1"/>
  <c r="H3120" i="14"/>
  <c r="I3120" i="14" s="1"/>
  <c r="H3121" i="14"/>
  <c r="I3121" i="14" s="1"/>
  <c r="H3122" i="14"/>
  <c r="I3122" i="14" s="1"/>
  <c r="H3123" i="14"/>
  <c r="I3123" i="14" s="1"/>
  <c r="H3124" i="14"/>
  <c r="I3124" i="14" s="1"/>
  <c r="H3125" i="14"/>
  <c r="I3125" i="14" s="1"/>
  <c r="H3126" i="14"/>
  <c r="I3126" i="14" s="1"/>
  <c r="H3127" i="14"/>
  <c r="I3127" i="14" s="1"/>
  <c r="H3128" i="14"/>
  <c r="I3128" i="14" s="1"/>
  <c r="H3129" i="14"/>
  <c r="I3129" i="14" s="1"/>
  <c r="H3130" i="14"/>
  <c r="I3130" i="14" s="1"/>
  <c r="H3131" i="14"/>
  <c r="I3131" i="14" s="1"/>
  <c r="H3132" i="14"/>
  <c r="I3132" i="14" s="1"/>
  <c r="H3133" i="14"/>
  <c r="I3133" i="14" s="1"/>
  <c r="H3134" i="14"/>
  <c r="I3134" i="14" s="1"/>
  <c r="H3135" i="14"/>
  <c r="I3135" i="14" s="1"/>
  <c r="H3136" i="14"/>
  <c r="I3136" i="14" s="1"/>
  <c r="H3137" i="14"/>
  <c r="I3137" i="14" s="1"/>
  <c r="H3138" i="14"/>
  <c r="I3138" i="14" s="1"/>
  <c r="H3139" i="14"/>
  <c r="I3139" i="14" s="1"/>
  <c r="H3140" i="14"/>
  <c r="I3140" i="14" s="1"/>
  <c r="H3141" i="14"/>
  <c r="I3141" i="14" s="1"/>
  <c r="H3142" i="14"/>
  <c r="I3142" i="14" s="1"/>
  <c r="H3143" i="14"/>
  <c r="I3143" i="14" s="1"/>
  <c r="H3144" i="14"/>
  <c r="I3144" i="14" s="1"/>
  <c r="H3145" i="14"/>
  <c r="I3145" i="14" s="1"/>
  <c r="H3146" i="14"/>
  <c r="I3146" i="14" s="1"/>
  <c r="H3147" i="14"/>
  <c r="I3147" i="14" s="1"/>
  <c r="H3148" i="14"/>
  <c r="I3148" i="14" s="1"/>
  <c r="H3149" i="14"/>
  <c r="I3149" i="14" s="1"/>
  <c r="H3150" i="14"/>
  <c r="I3150" i="14" s="1"/>
  <c r="H3151" i="14"/>
  <c r="I3151" i="14" s="1"/>
  <c r="H3152" i="14"/>
  <c r="I3152" i="14" s="1"/>
  <c r="H3153" i="14"/>
  <c r="I3153" i="14" s="1"/>
  <c r="H3154" i="14"/>
  <c r="I3154" i="14" s="1"/>
  <c r="H3155" i="14"/>
  <c r="I3155" i="14" s="1"/>
  <c r="H3156" i="14"/>
  <c r="I3156" i="14" s="1"/>
  <c r="H3157" i="14"/>
  <c r="I3157" i="14" s="1"/>
  <c r="H3158" i="14"/>
  <c r="I3158" i="14" s="1"/>
  <c r="H3159" i="14"/>
  <c r="I3159" i="14" s="1"/>
  <c r="H3160" i="14"/>
  <c r="I3160" i="14" s="1"/>
  <c r="H3161" i="14"/>
  <c r="I3161" i="14" s="1"/>
  <c r="H3162" i="14"/>
  <c r="I3162" i="14" s="1"/>
  <c r="H3163" i="14"/>
  <c r="I3163" i="14" s="1"/>
  <c r="H3164" i="14"/>
  <c r="I3164" i="14" s="1"/>
  <c r="H3165" i="14"/>
  <c r="I3165" i="14" s="1"/>
  <c r="H3166" i="14"/>
  <c r="I3166" i="14" s="1"/>
  <c r="H3167" i="14"/>
  <c r="I3167" i="14" s="1"/>
  <c r="H3168" i="14"/>
  <c r="I3168" i="14" s="1"/>
  <c r="H3169" i="14"/>
  <c r="I3169" i="14" s="1"/>
  <c r="H3170" i="14"/>
  <c r="I3170" i="14" s="1"/>
  <c r="H3171" i="14"/>
  <c r="I3171" i="14" s="1"/>
  <c r="H3172" i="14"/>
  <c r="I3172" i="14" s="1"/>
  <c r="H3173" i="14"/>
  <c r="I3173" i="14" s="1"/>
  <c r="H3174" i="14"/>
  <c r="I3174" i="14" s="1"/>
  <c r="H3175" i="14"/>
  <c r="I3175" i="14" s="1"/>
  <c r="H3176" i="14"/>
  <c r="I3176" i="14" s="1"/>
  <c r="H3177" i="14"/>
  <c r="I3177" i="14" s="1"/>
  <c r="H3178" i="14"/>
  <c r="I3178" i="14" s="1"/>
  <c r="H3179" i="14"/>
  <c r="I3179" i="14" s="1"/>
  <c r="H3180" i="14"/>
  <c r="I3180" i="14" s="1"/>
  <c r="H3181" i="14"/>
  <c r="I3181" i="14" s="1"/>
  <c r="H3182" i="14"/>
  <c r="I3182" i="14" s="1"/>
  <c r="H3183" i="14"/>
  <c r="I3183" i="14" s="1"/>
  <c r="H3184" i="14"/>
  <c r="I3184" i="14" s="1"/>
  <c r="H3185" i="14"/>
  <c r="I3185" i="14" s="1"/>
  <c r="H3186" i="14"/>
  <c r="I3186" i="14" s="1"/>
  <c r="H3187" i="14"/>
  <c r="I3187" i="14" s="1"/>
  <c r="H3188" i="14"/>
  <c r="I3188" i="14" s="1"/>
  <c r="H3189" i="14"/>
  <c r="I3189" i="14" s="1"/>
  <c r="H3190" i="14"/>
  <c r="I3190" i="14" s="1"/>
  <c r="H3191" i="14"/>
  <c r="I3191" i="14" s="1"/>
  <c r="H3192" i="14"/>
  <c r="I3192" i="14" s="1"/>
  <c r="H3193" i="14"/>
  <c r="I3193" i="14" s="1"/>
  <c r="H3194" i="14"/>
  <c r="I3194" i="14" s="1"/>
  <c r="H3195" i="14"/>
  <c r="I3195" i="14" s="1"/>
  <c r="H3196" i="14"/>
  <c r="I3196" i="14" s="1"/>
  <c r="H3197" i="14"/>
  <c r="I3197" i="14" s="1"/>
  <c r="H3198" i="14"/>
  <c r="I3198" i="14" s="1"/>
  <c r="H3199" i="14"/>
  <c r="I3199" i="14" s="1"/>
  <c r="H3200" i="14"/>
  <c r="I3200" i="14" s="1"/>
  <c r="H3201" i="14"/>
  <c r="I3201" i="14" s="1"/>
  <c r="H3202" i="14"/>
  <c r="I3202" i="14" s="1"/>
  <c r="H3203" i="14"/>
  <c r="I3203" i="14" s="1"/>
  <c r="H3204" i="14"/>
  <c r="I3204" i="14" s="1"/>
  <c r="H3205" i="14"/>
  <c r="I3205" i="14" s="1"/>
  <c r="H3206" i="14"/>
  <c r="I3206" i="14" s="1"/>
  <c r="H3207" i="14"/>
  <c r="I3207" i="14" s="1"/>
  <c r="H3208" i="14"/>
  <c r="I3208" i="14" s="1"/>
  <c r="H3209" i="14"/>
  <c r="I3209" i="14" s="1"/>
  <c r="H3210" i="14"/>
  <c r="I3210" i="14" s="1"/>
  <c r="H3211" i="14"/>
  <c r="I3211" i="14" s="1"/>
  <c r="H3212" i="14"/>
  <c r="I3212" i="14" s="1"/>
  <c r="H3213" i="14"/>
  <c r="I3213" i="14" s="1"/>
  <c r="H3214" i="14"/>
  <c r="I3214" i="14" s="1"/>
  <c r="H3215" i="14"/>
  <c r="I3215" i="14" s="1"/>
  <c r="H3216" i="14"/>
  <c r="I3216" i="14" s="1"/>
  <c r="H3217" i="14"/>
  <c r="I3217" i="14" s="1"/>
  <c r="H3218" i="14"/>
  <c r="I3218" i="14" s="1"/>
  <c r="H3219" i="14"/>
  <c r="I3219" i="14" s="1"/>
  <c r="H3220" i="14"/>
  <c r="I3220" i="14" s="1"/>
  <c r="H3221" i="14"/>
  <c r="I3221" i="14" s="1"/>
  <c r="H3222" i="14"/>
  <c r="I3222" i="14" s="1"/>
  <c r="H3223" i="14"/>
  <c r="I3223" i="14" s="1"/>
  <c r="H3224" i="14"/>
  <c r="I3224" i="14" s="1"/>
  <c r="H3225" i="14"/>
  <c r="I3225" i="14" s="1"/>
  <c r="H3226" i="14"/>
  <c r="I3226" i="14" s="1"/>
  <c r="H3227" i="14"/>
  <c r="I3227" i="14" s="1"/>
  <c r="H3228" i="14"/>
  <c r="I3228" i="14" s="1"/>
  <c r="H3229" i="14"/>
  <c r="I3229" i="14" s="1"/>
  <c r="H3230" i="14"/>
  <c r="I3230" i="14" s="1"/>
  <c r="H3231" i="14"/>
  <c r="I3231" i="14" s="1"/>
  <c r="H3232" i="14"/>
  <c r="I3232" i="14" s="1"/>
  <c r="H3233" i="14"/>
  <c r="I3233" i="14" s="1"/>
  <c r="H3234" i="14"/>
  <c r="I3234" i="14" s="1"/>
  <c r="H3235" i="14"/>
  <c r="I3235" i="14" s="1"/>
  <c r="H3236" i="14"/>
  <c r="I3236" i="14" s="1"/>
  <c r="H3237" i="14"/>
  <c r="I3237" i="14" s="1"/>
  <c r="H3238" i="14"/>
  <c r="I3238" i="14" s="1"/>
  <c r="H3239" i="14"/>
  <c r="I3239" i="14" s="1"/>
  <c r="H3240" i="14"/>
  <c r="I3240" i="14" s="1"/>
  <c r="H3241" i="14"/>
  <c r="I3241" i="14" s="1"/>
  <c r="H3242" i="14"/>
  <c r="I3242" i="14" s="1"/>
  <c r="H3243" i="14"/>
  <c r="I3243" i="14" s="1"/>
  <c r="H3244" i="14"/>
  <c r="I3244" i="14" s="1"/>
  <c r="H3245" i="14"/>
  <c r="I3245" i="14" s="1"/>
  <c r="H3246" i="14"/>
  <c r="I3246" i="14" s="1"/>
  <c r="H3247" i="14"/>
  <c r="I3247" i="14" s="1"/>
  <c r="H3248" i="14"/>
  <c r="I3248" i="14" s="1"/>
  <c r="H3249" i="14"/>
  <c r="I3249" i="14" s="1"/>
  <c r="H3250" i="14"/>
  <c r="I3250" i="14" s="1"/>
  <c r="H3251" i="14"/>
  <c r="I3251" i="14" s="1"/>
  <c r="H3252" i="14"/>
  <c r="I3252" i="14" s="1"/>
  <c r="H3253" i="14"/>
  <c r="I3253" i="14" s="1"/>
  <c r="H3254" i="14"/>
  <c r="I3254" i="14" s="1"/>
  <c r="H3298" i="14"/>
  <c r="I3298" i="14" s="1"/>
  <c r="H3299" i="14"/>
  <c r="I3299" i="14" s="1"/>
  <c r="H3300" i="14"/>
  <c r="I3300" i="14" s="1"/>
  <c r="H3301" i="14"/>
  <c r="I3301" i="14" s="1"/>
  <c r="H3302" i="14"/>
  <c r="I3302" i="14" s="1"/>
  <c r="H3303" i="14"/>
  <c r="I3303" i="14" s="1"/>
  <c r="H3304" i="14"/>
  <c r="I3304" i="14" s="1"/>
  <c r="H3305" i="14"/>
  <c r="I3305" i="14" s="1"/>
  <c r="J3312" i="14" s="1"/>
  <c r="H3306" i="14"/>
  <c r="I3306" i="14" s="1"/>
  <c r="J3313" i="14" s="1"/>
  <c r="H3307" i="14"/>
  <c r="I3307" i="14" s="1"/>
  <c r="J3314" i="14" s="1"/>
  <c r="H3308" i="14"/>
  <c r="I3308" i="14" s="1"/>
  <c r="J3315" i="14" s="1"/>
  <c r="H3309" i="14"/>
  <c r="I3309" i="14" s="1"/>
  <c r="J3316" i="14" s="1"/>
  <c r="H3310" i="14"/>
  <c r="I3310" i="14" s="1"/>
  <c r="J3317" i="14" s="1"/>
  <c r="H3311" i="14"/>
  <c r="I3311" i="14" s="1"/>
  <c r="J3318" i="14" s="1"/>
  <c r="H3312" i="14"/>
  <c r="I3312" i="14" s="1"/>
  <c r="H3313" i="14"/>
  <c r="I3313" i="14" s="1"/>
  <c r="H3314" i="14"/>
  <c r="I3314" i="14" s="1"/>
  <c r="H3315" i="14"/>
  <c r="I3315" i="14" s="1"/>
  <c r="H3316" i="14"/>
  <c r="I3316" i="14" s="1"/>
  <c r="H3317" i="14"/>
  <c r="I3317" i="14" s="1"/>
  <c r="H3318" i="14"/>
  <c r="I3318" i="14" s="1"/>
  <c r="H3319" i="14"/>
  <c r="I3319" i="14" s="1"/>
  <c r="H3320" i="14"/>
  <c r="I3320" i="14" s="1"/>
  <c r="H3321" i="14"/>
  <c r="I3321" i="14" s="1"/>
  <c r="H3322" i="14"/>
  <c r="I3322" i="14" s="1"/>
  <c r="J3329" i="14" s="1"/>
  <c r="H3323" i="14"/>
  <c r="I3323" i="14" s="1"/>
  <c r="H3324" i="14"/>
  <c r="I3324" i="14" s="1"/>
  <c r="H3325" i="14"/>
  <c r="I3325" i="14" s="1"/>
  <c r="H3326" i="14"/>
  <c r="I3326" i="14" s="1"/>
  <c r="H3327" i="14"/>
  <c r="I3327" i="14" s="1"/>
  <c r="H3328" i="14"/>
  <c r="I3328" i="14" s="1"/>
  <c r="H3329" i="14"/>
  <c r="I3329" i="14" s="1"/>
  <c r="H3330" i="14"/>
  <c r="I3330" i="14" s="1"/>
  <c r="H3331" i="14"/>
  <c r="I3331" i="14" s="1"/>
  <c r="H3332" i="14"/>
  <c r="I3332" i="14" s="1"/>
  <c r="H3333" i="14"/>
  <c r="I3333" i="14" s="1"/>
  <c r="H3334" i="14"/>
  <c r="I3334" i="14" s="1"/>
  <c r="H3335" i="14"/>
  <c r="I3335" i="14" s="1"/>
  <c r="H3336" i="14"/>
  <c r="I3336" i="14" s="1"/>
  <c r="H3337" i="14"/>
  <c r="I3337" i="14" s="1"/>
  <c r="H3338" i="14"/>
  <c r="I3338" i="14" s="1"/>
  <c r="H3339" i="14"/>
  <c r="I3339" i="14" s="1"/>
  <c r="H3340" i="14"/>
  <c r="I3340" i="14" s="1"/>
  <c r="H3341" i="14"/>
  <c r="I3341" i="14" s="1"/>
  <c r="H3342" i="14"/>
  <c r="I3342" i="14" s="1"/>
  <c r="H3343" i="14"/>
  <c r="I3343" i="14" s="1"/>
  <c r="H3344" i="14"/>
  <c r="I3344" i="14" s="1"/>
  <c r="H3345" i="14"/>
  <c r="I3345" i="14" s="1"/>
  <c r="H3346" i="14"/>
  <c r="I3346" i="14" s="1"/>
  <c r="J3353" i="14" s="1"/>
  <c r="H3347" i="14"/>
  <c r="I3347" i="14" s="1"/>
  <c r="H3348" i="14"/>
  <c r="I3348" i="14" s="1"/>
  <c r="H3349" i="14"/>
  <c r="I3349" i="14" s="1"/>
  <c r="H3350" i="14"/>
  <c r="I3350" i="14" s="1"/>
  <c r="H3351" i="14"/>
  <c r="I3351" i="14" s="1"/>
  <c r="H3352" i="14"/>
  <c r="I3352" i="14" s="1"/>
  <c r="H3353" i="14"/>
  <c r="I3353" i="14" s="1"/>
  <c r="H3354" i="14"/>
  <c r="I3354" i="14" s="1"/>
  <c r="H3355" i="14"/>
  <c r="I3355" i="14" s="1"/>
  <c r="H3356" i="14"/>
  <c r="I3356" i="14" s="1"/>
  <c r="H3357" i="14"/>
  <c r="I3357" i="14" s="1"/>
  <c r="H3358" i="14"/>
  <c r="I3358" i="14" s="1"/>
  <c r="H3359" i="14"/>
  <c r="I3359" i="14" s="1"/>
  <c r="H3360" i="14"/>
  <c r="I3360" i="14" s="1"/>
  <c r="H3361" i="14"/>
  <c r="I3361" i="14" s="1"/>
  <c r="H3362" i="14"/>
  <c r="I3362" i="14" s="1"/>
  <c r="H3363" i="14"/>
  <c r="I3363" i="14" s="1"/>
  <c r="H3364" i="14"/>
  <c r="I3364" i="14" s="1"/>
  <c r="H3365" i="14"/>
  <c r="I3365" i="14" s="1"/>
  <c r="H3366" i="14"/>
  <c r="I3366" i="14" s="1"/>
  <c r="H3367" i="14"/>
  <c r="I3367" i="14" s="1"/>
  <c r="H3368" i="14"/>
  <c r="I3368" i="14" s="1"/>
  <c r="H3369" i="14"/>
  <c r="I3369" i="14" s="1"/>
  <c r="H3370" i="14"/>
  <c r="I3370" i="14" s="1"/>
  <c r="H3371" i="14"/>
  <c r="I3371" i="14" s="1"/>
  <c r="H3372" i="14"/>
  <c r="I3372" i="14" s="1"/>
  <c r="H3373" i="14"/>
  <c r="I3373" i="14" s="1"/>
  <c r="H3374" i="14"/>
  <c r="I3374" i="14" s="1"/>
  <c r="H3375" i="14"/>
  <c r="I3375" i="14" s="1"/>
  <c r="H3376" i="14"/>
  <c r="I3376" i="14" s="1"/>
  <c r="H3377" i="14"/>
  <c r="I3377" i="14" s="1"/>
  <c r="H3378" i="14"/>
  <c r="I3378" i="14" s="1"/>
  <c r="J3385" i="14" s="1"/>
  <c r="H3379" i="14"/>
  <c r="I3379" i="14" s="1"/>
  <c r="H3380" i="14"/>
  <c r="I3380" i="14" s="1"/>
  <c r="H3381" i="14"/>
  <c r="I3381" i="14" s="1"/>
  <c r="H3382" i="14"/>
  <c r="I3382" i="14" s="1"/>
  <c r="H3383" i="14"/>
  <c r="I3383" i="14" s="1"/>
  <c r="H3384" i="14"/>
  <c r="I3384" i="14" s="1"/>
  <c r="H3385" i="14"/>
  <c r="I3385" i="14" s="1"/>
  <c r="H3386" i="14"/>
  <c r="I3386" i="14" s="1"/>
  <c r="H3387" i="14"/>
  <c r="I3387" i="14" s="1"/>
  <c r="H3388" i="14"/>
  <c r="I3388" i="14" s="1"/>
  <c r="H3389" i="14"/>
  <c r="I3389" i="14" s="1"/>
  <c r="H3390" i="14"/>
  <c r="I3390" i="14" s="1"/>
  <c r="H3391" i="14"/>
  <c r="I3391" i="14" s="1"/>
  <c r="H3392" i="14"/>
  <c r="I3392" i="14" s="1"/>
  <c r="H3393" i="14"/>
  <c r="I3393" i="14" s="1"/>
  <c r="H3394" i="14"/>
  <c r="I3394" i="14" s="1"/>
  <c r="J3401" i="14" s="1"/>
  <c r="H3395" i="14"/>
  <c r="I3395" i="14" s="1"/>
  <c r="H3396" i="14"/>
  <c r="I3396" i="14" s="1"/>
  <c r="H3397" i="14"/>
  <c r="I3397" i="14" s="1"/>
  <c r="H3398" i="14"/>
  <c r="I3398" i="14" s="1"/>
  <c r="H3399" i="14"/>
  <c r="I3399" i="14" s="1"/>
  <c r="H3400" i="14"/>
  <c r="I3400" i="14" s="1"/>
  <c r="H3401" i="14"/>
  <c r="I3401" i="14" s="1"/>
  <c r="H3402" i="14"/>
  <c r="I3402" i="14" s="1"/>
  <c r="H3403" i="14"/>
  <c r="I3403" i="14" s="1"/>
  <c r="H3404" i="14"/>
  <c r="I3404" i="14" s="1"/>
  <c r="H3405" i="14"/>
  <c r="I3405" i="14" s="1"/>
  <c r="H3406" i="14"/>
  <c r="I3406" i="14" s="1"/>
  <c r="H3407" i="14"/>
  <c r="I3407" i="14" s="1"/>
  <c r="H3408" i="14"/>
  <c r="I3408" i="14" s="1"/>
  <c r="H3409" i="14"/>
  <c r="I3409" i="14" s="1"/>
  <c r="H3410" i="14"/>
  <c r="I3410" i="14" s="1"/>
  <c r="J3417" i="14" s="1"/>
  <c r="H3411" i="14"/>
  <c r="I3411" i="14" s="1"/>
  <c r="H3412" i="14"/>
  <c r="I3412" i="14" s="1"/>
  <c r="H3413" i="14"/>
  <c r="I3413" i="14" s="1"/>
  <c r="H3414" i="14"/>
  <c r="I3414" i="14" s="1"/>
  <c r="H3415" i="14"/>
  <c r="I3415" i="14" s="1"/>
  <c r="H3416" i="14"/>
  <c r="I3416" i="14" s="1"/>
  <c r="H3417" i="14"/>
  <c r="I3417" i="14" s="1"/>
  <c r="H3418" i="14"/>
  <c r="I3418" i="14" s="1"/>
  <c r="H3419" i="14"/>
  <c r="I3419" i="14" s="1"/>
  <c r="H3420" i="14"/>
  <c r="I3420" i="14" s="1"/>
  <c r="H3421" i="14"/>
  <c r="I3421" i="14" s="1"/>
  <c r="H3422" i="14"/>
  <c r="I3422" i="14" s="1"/>
  <c r="H3423" i="14"/>
  <c r="I3423" i="14" s="1"/>
  <c r="H3424" i="14"/>
  <c r="I3424" i="14" s="1"/>
  <c r="H3425" i="14"/>
  <c r="I3425" i="14" s="1"/>
  <c r="H3426" i="14"/>
  <c r="I3426" i="14" s="1"/>
  <c r="J3433" i="14" s="1"/>
  <c r="H3427" i="14"/>
  <c r="I3427" i="14" s="1"/>
  <c r="H3428" i="14"/>
  <c r="I3428" i="14" s="1"/>
  <c r="H3429" i="14"/>
  <c r="I3429" i="14" s="1"/>
  <c r="H3430" i="14"/>
  <c r="I3430" i="14" s="1"/>
  <c r="H3431" i="14"/>
  <c r="I3431" i="14" s="1"/>
  <c r="H3432" i="14"/>
  <c r="I3432" i="14" s="1"/>
  <c r="H3433" i="14"/>
  <c r="I3433" i="14" s="1"/>
  <c r="H3434" i="14"/>
  <c r="I3434" i="14" s="1"/>
  <c r="H3435" i="14"/>
  <c r="I3435" i="14" s="1"/>
  <c r="H3436" i="14"/>
  <c r="I3436" i="14" s="1"/>
  <c r="H3437" i="14"/>
  <c r="I3437" i="14" s="1"/>
  <c r="H3438" i="14"/>
  <c r="I3438" i="14" s="1"/>
  <c r="H3439" i="14"/>
  <c r="I3439" i="14" s="1"/>
  <c r="H3440" i="14"/>
  <c r="I3440" i="14" s="1"/>
  <c r="H3441" i="14"/>
  <c r="I3441" i="14" s="1"/>
  <c r="H3442" i="14"/>
  <c r="I3442" i="14" s="1"/>
  <c r="J3449" i="14" s="1"/>
  <c r="H3443" i="14"/>
  <c r="I3443" i="14" s="1"/>
  <c r="H3444" i="14"/>
  <c r="I3444" i="14" s="1"/>
  <c r="H3445" i="14"/>
  <c r="I3445" i="14" s="1"/>
  <c r="H3446" i="14"/>
  <c r="I3446" i="14" s="1"/>
  <c r="H3447" i="14"/>
  <c r="I3447" i="14" s="1"/>
  <c r="H3448" i="14"/>
  <c r="I3448" i="14" s="1"/>
  <c r="H3449" i="14"/>
  <c r="I3449" i="14" s="1"/>
  <c r="H3450" i="14"/>
  <c r="I3450" i="14" s="1"/>
  <c r="H3451" i="14"/>
  <c r="I3451" i="14" s="1"/>
  <c r="H3452" i="14"/>
  <c r="I3452" i="14" s="1"/>
  <c r="H3453" i="14"/>
  <c r="I3453" i="14" s="1"/>
  <c r="H3454" i="14"/>
  <c r="I3454" i="14" s="1"/>
  <c r="H3455" i="14"/>
  <c r="I3455" i="14" s="1"/>
  <c r="H3456" i="14"/>
  <c r="I3456" i="14" s="1"/>
  <c r="H3457" i="14"/>
  <c r="I3457" i="14" s="1"/>
  <c r="H3458" i="14"/>
  <c r="I3458" i="14" s="1"/>
  <c r="H3459" i="14"/>
  <c r="I3459" i="14" s="1"/>
  <c r="H3460" i="14"/>
  <c r="I3460" i="14" s="1"/>
  <c r="H3467" i="14"/>
  <c r="I3467" i="14" s="1"/>
  <c r="H3504" i="14"/>
  <c r="I3504" i="14" s="1"/>
  <c r="H3505" i="14"/>
  <c r="I3505" i="14" s="1"/>
  <c r="H3506" i="14"/>
  <c r="I3506" i="14" s="1"/>
  <c r="H3507" i="14"/>
  <c r="I3507" i="14" s="1"/>
  <c r="H3508" i="14"/>
  <c r="I3508" i="14" s="1"/>
  <c r="H3509" i="14"/>
  <c r="I3509" i="14" s="1"/>
  <c r="H3510" i="14"/>
  <c r="I3510" i="14" s="1"/>
  <c r="H3511" i="14"/>
  <c r="I3511" i="14" s="1"/>
  <c r="J3518" i="14" s="1"/>
  <c r="H3512" i="14"/>
  <c r="I3512" i="14" s="1"/>
  <c r="J3519" i="14" s="1"/>
  <c r="H3513" i="14"/>
  <c r="I3513" i="14" s="1"/>
  <c r="J3520" i="14" s="1"/>
  <c r="H3514" i="14"/>
  <c r="I3514" i="14" s="1"/>
  <c r="J3521" i="14" s="1"/>
  <c r="H3515" i="14"/>
  <c r="I3515" i="14" s="1"/>
  <c r="J3522" i="14" s="1"/>
  <c r="H3516" i="14"/>
  <c r="I3516" i="14" s="1"/>
  <c r="J3523" i="14" s="1"/>
  <c r="H3517" i="14"/>
  <c r="I3517" i="14" s="1"/>
  <c r="J3524" i="14" s="1"/>
  <c r="H3518" i="14"/>
  <c r="I3518" i="14" s="1"/>
  <c r="J3525" i="14" s="1"/>
  <c r="H3519" i="14"/>
  <c r="I3519" i="14" s="1"/>
  <c r="J3526" i="14" s="1"/>
  <c r="H3520" i="14"/>
  <c r="I3520" i="14" s="1"/>
  <c r="J3527" i="14" s="1"/>
  <c r="H3521" i="14"/>
  <c r="I3521" i="14" s="1"/>
  <c r="J3528" i="14" s="1"/>
  <c r="H3522" i="14"/>
  <c r="I3522" i="14" s="1"/>
  <c r="J3529" i="14" s="1"/>
  <c r="H3523" i="14"/>
  <c r="I3523" i="14" s="1"/>
  <c r="J3530" i="14" s="1"/>
  <c r="H3524" i="14"/>
  <c r="I3524" i="14" s="1"/>
  <c r="J3531" i="14" s="1"/>
  <c r="H3525" i="14"/>
  <c r="I3525" i="14" s="1"/>
  <c r="J3532" i="14" s="1"/>
  <c r="H3526" i="14"/>
  <c r="I3526" i="14" s="1"/>
  <c r="J3533" i="14" s="1"/>
  <c r="H3527" i="14"/>
  <c r="I3527" i="14" s="1"/>
  <c r="J3534" i="14" s="1"/>
  <c r="H3528" i="14"/>
  <c r="I3528" i="14" s="1"/>
  <c r="J3535" i="14" s="1"/>
  <c r="H3529" i="14"/>
  <c r="I3529" i="14" s="1"/>
  <c r="J3536" i="14" s="1"/>
  <c r="H3530" i="14"/>
  <c r="I3530" i="14" s="1"/>
  <c r="H3531" i="14"/>
  <c r="I3531" i="14" s="1"/>
  <c r="H3532" i="14"/>
  <c r="I3532" i="14" s="1"/>
  <c r="H3533" i="14"/>
  <c r="I3533" i="14" s="1"/>
  <c r="H3534" i="14"/>
  <c r="I3534" i="14" s="1"/>
  <c r="H3535" i="14"/>
  <c r="I3535" i="14" s="1"/>
  <c r="H3536" i="14"/>
  <c r="I3536" i="14" s="1"/>
  <c r="H3537" i="14"/>
  <c r="I3537" i="14" s="1"/>
  <c r="H3538" i="14"/>
  <c r="I3538" i="14" s="1"/>
  <c r="H3539" i="14"/>
  <c r="I3539" i="14" s="1"/>
  <c r="H3540" i="14"/>
  <c r="I3540" i="14" s="1"/>
  <c r="H3541" i="14"/>
  <c r="I3541" i="14" s="1"/>
  <c r="H3542" i="14"/>
  <c r="I3542" i="14" s="1"/>
  <c r="H3543" i="14"/>
  <c r="I3543" i="14" s="1"/>
  <c r="H3544" i="14"/>
  <c r="I3544" i="14" s="1"/>
  <c r="H3545" i="14"/>
  <c r="I3545" i="14" s="1"/>
  <c r="H3546" i="14"/>
  <c r="I3546" i="14" s="1"/>
  <c r="H3547" i="14"/>
  <c r="I3547" i="14" s="1"/>
  <c r="H3548" i="14"/>
  <c r="I3548" i="14" s="1"/>
  <c r="H3549" i="14"/>
  <c r="I3549" i="14" s="1"/>
  <c r="H3550" i="14"/>
  <c r="I3550" i="14" s="1"/>
  <c r="H3551" i="14"/>
  <c r="I3551" i="14" s="1"/>
  <c r="H3552" i="14"/>
  <c r="I3552" i="14" s="1"/>
  <c r="H3553" i="14"/>
  <c r="I3553" i="14" s="1"/>
  <c r="H3554" i="14"/>
  <c r="I3554" i="14" s="1"/>
  <c r="H3555" i="14"/>
  <c r="I3555" i="14" s="1"/>
  <c r="H3556" i="14"/>
  <c r="I3556" i="14" s="1"/>
  <c r="H3557" i="14"/>
  <c r="I3557" i="14" s="1"/>
  <c r="H3558" i="14"/>
  <c r="I3558" i="14" s="1"/>
  <c r="H3559" i="14"/>
  <c r="I3559" i="14" s="1"/>
  <c r="H3560" i="14"/>
  <c r="I3560" i="14" s="1"/>
  <c r="H3561" i="14"/>
  <c r="I3561" i="14" s="1"/>
  <c r="H3562" i="14"/>
  <c r="I3562" i="14" s="1"/>
  <c r="H3563" i="14"/>
  <c r="I3563" i="14" s="1"/>
  <c r="H3564" i="14"/>
  <c r="I3564" i="14" s="1"/>
  <c r="H3565" i="14"/>
  <c r="I3565" i="14" s="1"/>
  <c r="H3566" i="14"/>
  <c r="I3566" i="14" s="1"/>
  <c r="H3567" i="14"/>
  <c r="I3567" i="14" s="1"/>
  <c r="H3568" i="14"/>
  <c r="I3568" i="14" s="1"/>
  <c r="H3569" i="14"/>
  <c r="I3569" i="14" s="1"/>
  <c r="H3570" i="14"/>
  <c r="I3570" i="14" s="1"/>
  <c r="H3571" i="14"/>
  <c r="I3571" i="14" s="1"/>
  <c r="H3572" i="14"/>
  <c r="I3572" i="14" s="1"/>
  <c r="H3573" i="14"/>
  <c r="I3573" i="14" s="1"/>
  <c r="H3574" i="14"/>
  <c r="I3574" i="14" s="1"/>
  <c r="H3575" i="14"/>
  <c r="I3575" i="14" s="1"/>
  <c r="H3576" i="14"/>
  <c r="I3576" i="14" s="1"/>
  <c r="H3577" i="14"/>
  <c r="I3577" i="14" s="1"/>
  <c r="H3578" i="14"/>
  <c r="I3578" i="14" s="1"/>
  <c r="H3579" i="14"/>
  <c r="I3579" i="14" s="1"/>
  <c r="H3580" i="14"/>
  <c r="I3580" i="14" s="1"/>
  <c r="H3581" i="14"/>
  <c r="I3581" i="14" s="1"/>
  <c r="H3582" i="14"/>
  <c r="I3582" i="14" s="1"/>
  <c r="H3583" i="14"/>
  <c r="I3583" i="14" s="1"/>
  <c r="H3584" i="14"/>
  <c r="I3584" i="14" s="1"/>
  <c r="H3585" i="14"/>
  <c r="I3585" i="14" s="1"/>
  <c r="H3586" i="14"/>
  <c r="I3586" i="14" s="1"/>
  <c r="H3587" i="14"/>
  <c r="I3587" i="14" s="1"/>
  <c r="H3588" i="14"/>
  <c r="I3588" i="14" s="1"/>
  <c r="H3589" i="14"/>
  <c r="I3589" i="14" s="1"/>
  <c r="H3590" i="14"/>
  <c r="I3590" i="14" s="1"/>
  <c r="H3591" i="14"/>
  <c r="I3591" i="14" s="1"/>
  <c r="H3592" i="14"/>
  <c r="I3592" i="14" s="1"/>
  <c r="H3593" i="14"/>
  <c r="I3593" i="14" s="1"/>
  <c r="H3594" i="14"/>
  <c r="H3595" i="14"/>
  <c r="I3595" i="14" s="1"/>
  <c r="H3596" i="14"/>
  <c r="I3596" i="14" s="1"/>
  <c r="H3597" i="14"/>
  <c r="I3597" i="14" s="1"/>
  <c r="H3598" i="14"/>
  <c r="I3598" i="14" s="1"/>
  <c r="H3599" i="14"/>
  <c r="I3599" i="14" s="1"/>
  <c r="H3600" i="14"/>
  <c r="I3600" i="14" s="1"/>
  <c r="H3601" i="14"/>
  <c r="I3601" i="14" s="1"/>
  <c r="H3602" i="14"/>
  <c r="I3602" i="14" s="1"/>
  <c r="H3603" i="14"/>
  <c r="I3603" i="14" s="1"/>
  <c r="H3604" i="14"/>
  <c r="I3604" i="14" s="1"/>
  <c r="H3605" i="14"/>
  <c r="I3605" i="14" s="1"/>
  <c r="H3606" i="14"/>
  <c r="I3606" i="14" s="1"/>
  <c r="H3607" i="14"/>
  <c r="I3607" i="14" s="1"/>
  <c r="H3608" i="14"/>
  <c r="I3608" i="14" s="1"/>
  <c r="H3609" i="14"/>
  <c r="I3609" i="14" s="1"/>
  <c r="H3610" i="14"/>
  <c r="I3610" i="14" s="1"/>
  <c r="H3611" i="14"/>
  <c r="I3611" i="14" s="1"/>
  <c r="H3612" i="14"/>
  <c r="I3612" i="14" s="1"/>
  <c r="H3613" i="14"/>
  <c r="I3613" i="14" s="1"/>
  <c r="H3614" i="14"/>
  <c r="I3614" i="14" s="1"/>
  <c r="H3615" i="14"/>
  <c r="I3615" i="14" s="1"/>
  <c r="H3616" i="14"/>
  <c r="I3616" i="14" s="1"/>
  <c r="H3617" i="14"/>
  <c r="I3617" i="14" s="1"/>
  <c r="H3618" i="14"/>
  <c r="I3618" i="14" s="1"/>
  <c r="H3619" i="14"/>
  <c r="I3619" i="14" s="1"/>
  <c r="H3620" i="14"/>
  <c r="I3620" i="14" s="1"/>
  <c r="H3621" i="14"/>
  <c r="I3621" i="14" s="1"/>
  <c r="H3622" i="14"/>
  <c r="I3622" i="14" s="1"/>
  <c r="H3623" i="14"/>
  <c r="I3623" i="14" s="1"/>
  <c r="H3624" i="14"/>
  <c r="I3624" i="14" s="1"/>
  <c r="H3625" i="14"/>
  <c r="I3625" i="14" s="1"/>
  <c r="H3626" i="14"/>
  <c r="I3626" i="14" s="1"/>
  <c r="H3627" i="14"/>
  <c r="I3627" i="14" s="1"/>
  <c r="H3628" i="14"/>
  <c r="I3628" i="14" s="1"/>
  <c r="H3629" i="14"/>
  <c r="I3629" i="14" s="1"/>
  <c r="H3630" i="14"/>
  <c r="I3630" i="14" s="1"/>
  <c r="H3631" i="14"/>
  <c r="I3631" i="14" s="1"/>
  <c r="H3632" i="14"/>
  <c r="I3632" i="14" s="1"/>
  <c r="H3633" i="14"/>
  <c r="I3633" i="14" s="1"/>
  <c r="H3634" i="14"/>
  <c r="I3634" i="14" s="1"/>
  <c r="H3635" i="14"/>
  <c r="I3635" i="14" s="1"/>
  <c r="H3636" i="14"/>
  <c r="I3636" i="14" s="1"/>
  <c r="H3637" i="14"/>
  <c r="I3637" i="14" s="1"/>
  <c r="H3638" i="14"/>
  <c r="I3638" i="14" s="1"/>
  <c r="H3639" i="14"/>
  <c r="I3639" i="14" s="1"/>
  <c r="H3640" i="14"/>
  <c r="I3640" i="14" s="1"/>
  <c r="H3641" i="14"/>
  <c r="I3641" i="14" s="1"/>
  <c r="H3642" i="14"/>
  <c r="I3642" i="14" s="1"/>
  <c r="H3643" i="14"/>
  <c r="I3643" i="14" s="1"/>
  <c r="H3644" i="14"/>
  <c r="I3644" i="14" s="1"/>
  <c r="H3645" i="14"/>
  <c r="I3645" i="14" s="1"/>
  <c r="H3646" i="14"/>
  <c r="I3646" i="14" s="1"/>
  <c r="H3647" i="14"/>
  <c r="I3647" i="14" s="1"/>
  <c r="H3648" i="14"/>
  <c r="I3648" i="14" s="1"/>
  <c r="H3649" i="14"/>
  <c r="I3649" i="14" s="1"/>
  <c r="H3650" i="14"/>
  <c r="I3650" i="14" s="1"/>
  <c r="H3651" i="14"/>
  <c r="I3651" i="14" s="1"/>
  <c r="H3652" i="14"/>
  <c r="I3652" i="14" s="1"/>
  <c r="H3653" i="14"/>
  <c r="I3653" i="14" s="1"/>
  <c r="H3654" i="14"/>
  <c r="I3654" i="14" s="1"/>
  <c r="H3655" i="14"/>
  <c r="I3655" i="14" s="1"/>
  <c r="H3656" i="14"/>
  <c r="I3656" i="14" s="1"/>
  <c r="H3657" i="14"/>
  <c r="I3657" i="14" s="1"/>
  <c r="H3658" i="14"/>
  <c r="I3658" i="14" s="1"/>
  <c r="H3659" i="14"/>
  <c r="I3659" i="14" s="1"/>
  <c r="H3660" i="14"/>
  <c r="I3660" i="14" s="1"/>
  <c r="H3661" i="14"/>
  <c r="I3661" i="14" s="1"/>
  <c r="H3662" i="14"/>
  <c r="I3662" i="14" s="1"/>
  <c r="H3663" i="14"/>
  <c r="I3663" i="14" s="1"/>
  <c r="H3664" i="14"/>
  <c r="I3664" i="14" s="1"/>
  <c r="H3665" i="14"/>
  <c r="I3665" i="14" s="1"/>
  <c r="H3666" i="14"/>
  <c r="I3666" i="14" s="1"/>
  <c r="H3710" i="14"/>
  <c r="I3710" i="14" s="1"/>
  <c r="H3711" i="14"/>
  <c r="I3711" i="14" s="1"/>
  <c r="H3712" i="14"/>
  <c r="I3712" i="14" s="1"/>
  <c r="H3713" i="14"/>
  <c r="I3713" i="14" s="1"/>
  <c r="H3714" i="14"/>
  <c r="I3714" i="14" s="1"/>
  <c r="H3715" i="14"/>
  <c r="I3715" i="14" s="1"/>
  <c r="H3716" i="14"/>
  <c r="I3716" i="14" s="1"/>
  <c r="H3717" i="14"/>
  <c r="I3717" i="14" s="1"/>
  <c r="H3718" i="14"/>
  <c r="I3718" i="14" s="1"/>
  <c r="H3719" i="14"/>
  <c r="I3719" i="14" s="1"/>
  <c r="H3720" i="14"/>
  <c r="I3720" i="14" s="1"/>
  <c r="H3721" i="14"/>
  <c r="I3721" i="14" s="1"/>
  <c r="H3722" i="14"/>
  <c r="I3722" i="14" s="1"/>
  <c r="H3723" i="14"/>
  <c r="I3723" i="14" s="1"/>
  <c r="H3724" i="14"/>
  <c r="I3724" i="14" s="1"/>
  <c r="H3725" i="14"/>
  <c r="I3725" i="14" s="1"/>
  <c r="H3726" i="14"/>
  <c r="I3726" i="14" s="1"/>
  <c r="H3727" i="14"/>
  <c r="I3727" i="14" s="1"/>
  <c r="H3728" i="14"/>
  <c r="I3728" i="14" s="1"/>
  <c r="H3729" i="14"/>
  <c r="I3729" i="14" s="1"/>
  <c r="H3730" i="14"/>
  <c r="I3730" i="14" s="1"/>
  <c r="H3731" i="14"/>
  <c r="I3731" i="14" s="1"/>
  <c r="H3732" i="14"/>
  <c r="I3732" i="14" s="1"/>
  <c r="H3733" i="14"/>
  <c r="I3733" i="14" s="1"/>
  <c r="H3734" i="14"/>
  <c r="I3734" i="14" s="1"/>
  <c r="H3735" i="14"/>
  <c r="I3735" i="14" s="1"/>
  <c r="H3736" i="14"/>
  <c r="I3736" i="14" s="1"/>
  <c r="H3737" i="14"/>
  <c r="I3737" i="14" s="1"/>
  <c r="H3738" i="14"/>
  <c r="I3738" i="14" s="1"/>
  <c r="H3739" i="14"/>
  <c r="I3739" i="14" s="1"/>
  <c r="H3740" i="14"/>
  <c r="I3740" i="14" s="1"/>
  <c r="H3741" i="14"/>
  <c r="I3741" i="14" s="1"/>
  <c r="H3742" i="14"/>
  <c r="I3742" i="14" s="1"/>
  <c r="H3743" i="14"/>
  <c r="I3743" i="14" s="1"/>
  <c r="H3744" i="14"/>
  <c r="I3744" i="14" s="1"/>
  <c r="H3745" i="14"/>
  <c r="I3745" i="14" s="1"/>
  <c r="H3746" i="14"/>
  <c r="I3746" i="14" s="1"/>
  <c r="H3747" i="14"/>
  <c r="I3747" i="14" s="1"/>
  <c r="H3748" i="14"/>
  <c r="I3748" i="14" s="1"/>
  <c r="H3749" i="14"/>
  <c r="I3749" i="14" s="1"/>
  <c r="H3750" i="14"/>
  <c r="I3750" i="14" s="1"/>
  <c r="H3751" i="14"/>
  <c r="I3751" i="14" s="1"/>
  <c r="H3752" i="14"/>
  <c r="I3752" i="14" s="1"/>
  <c r="H3753" i="14"/>
  <c r="I3753" i="14" s="1"/>
  <c r="H3754" i="14"/>
  <c r="H3755" i="14"/>
  <c r="I3755" i="14" s="1"/>
  <c r="H3756" i="14"/>
  <c r="I3756" i="14" s="1"/>
  <c r="H3757" i="14"/>
  <c r="I3757" i="14" s="1"/>
  <c r="H3758" i="14"/>
  <c r="I3758" i="14" s="1"/>
  <c r="H3759" i="14"/>
  <c r="I3759" i="14" s="1"/>
  <c r="H3760" i="14"/>
  <c r="I3760" i="14" s="1"/>
  <c r="H3761" i="14"/>
  <c r="I3761" i="14" s="1"/>
  <c r="H3762" i="14"/>
  <c r="I3762" i="14" s="1"/>
  <c r="H3763" i="14"/>
  <c r="I3763" i="14" s="1"/>
  <c r="H3764" i="14"/>
  <c r="I3764" i="14" s="1"/>
  <c r="H3765" i="14"/>
  <c r="I3765" i="14" s="1"/>
  <c r="H3766" i="14"/>
  <c r="I3766" i="14" s="1"/>
  <c r="H3767" i="14"/>
  <c r="I3767" i="14" s="1"/>
  <c r="H3768" i="14"/>
  <c r="I3768" i="14" s="1"/>
  <c r="H3769" i="14"/>
  <c r="I3769" i="14" s="1"/>
  <c r="H3770" i="14"/>
  <c r="I3770" i="14" s="1"/>
  <c r="H3771" i="14"/>
  <c r="I3771" i="14" s="1"/>
  <c r="H3772" i="14"/>
  <c r="I3772" i="14" s="1"/>
  <c r="H3773" i="14"/>
  <c r="I3773" i="14" s="1"/>
  <c r="H3774" i="14"/>
  <c r="I3774" i="14" s="1"/>
  <c r="H3775" i="14"/>
  <c r="I3775" i="14" s="1"/>
  <c r="H3776" i="14"/>
  <c r="I3776" i="14" s="1"/>
  <c r="H3777" i="14"/>
  <c r="I3777" i="14" s="1"/>
  <c r="H3778" i="14"/>
  <c r="I3778" i="14" s="1"/>
  <c r="H3779" i="14"/>
  <c r="I3779" i="14" s="1"/>
  <c r="H3780" i="14"/>
  <c r="I3780" i="14" s="1"/>
  <c r="H3781" i="14"/>
  <c r="I3781" i="14" s="1"/>
  <c r="H3782" i="14"/>
  <c r="I3782" i="14" s="1"/>
  <c r="H3783" i="14"/>
  <c r="I3783" i="14" s="1"/>
  <c r="H3784" i="14"/>
  <c r="I3784" i="14" s="1"/>
  <c r="H3785" i="14"/>
  <c r="I3785" i="14" s="1"/>
  <c r="H3786" i="14"/>
  <c r="I3786" i="14" s="1"/>
  <c r="H3787" i="14"/>
  <c r="I3787" i="14" s="1"/>
  <c r="H3788" i="14"/>
  <c r="I3788" i="14" s="1"/>
  <c r="H3789" i="14"/>
  <c r="I3789" i="14" s="1"/>
  <c r="H3790" i="14"/>
  <c r="I3790" i="14" s="1"/>
  <c r="H3791" i="14"/>
  <c r="I3791" i="14" s="1"/>
  <c r="H3792" i="14"/>
  <c r="I3792" i="14" s="1"/>
  <c r="H3793" i="14"/>
  <c r="I3793" i="14" s="1"/>
  <c r="H3794" i="14"/>
  <c r="I3794" i="14" s="1"/>
  <c r="H3795" i="14"/>
  <c r="I3795" i="14" s="1"/>
  <c r="H3796" i="14"/>
  <c r="I3796" i="14" s="1"/>
  <c r="H3797" i="14"/>
  <c r="I3797" i="14" s="1"/>
  <c r="H3798" i="14"/>
  <c r="I3798" i="14" s="1"/>
  <c r="H3799" i="14"/>
  <c r="I3799" i="14" s="1"/>
  <c r="H3800" i="14"/>
  <c r="I3800" i="14" s="1"/>
  <c r="H3801" i="14"/>
  <c r="I3801" i="14" s="1"/>
  <c r="H3802" i="14"/>
  <c r="I3802" i="14" s="1"/>
  <c r="H3803" i="14"/>
  <c r="I3803" i="14" s="1"/>
  <c r="H3804" i="14"/>
  <c r="I3804" i="14" s="1"/>
  <c r="H3805" i="14"/>
  <c r="I3805" i="14" s="1"/>
  <c r="H3806" i="14"/>
  <c r="I3806" i="14" s="1"/>
  <c r="H3807" i="14"/>
  <c r="I3807" i="14" s="1"/>
  <c r="H3808" i="14"/>
  <c r="I3808" i="14" s="1"/>
  <c r="H3809" i="14"/>
  <c r="I3809" i="14" s="1"/>
  <c r="H3810" i="14"/>
  <c r="I3810" i="14" s="1"/>
  <c r="H3811" i="14"/>
  <c r="I3811" i="14" s="1"/>
  <c r="H3812" i="14"/>
  <c r="I3812" i="14" s="1"/>
  <c r="H3813" i="14"/>
  <c r="I3813" i="14" s="1"/>
  <c r="H3814" i="14"/>
  <c r="I3814" i="14" s="1"/>
  <c r="H3815" i="14"/>
  <c r="I3815" i="14" s="1"/>
  <c r="H3816" i="14"/>
  <c r="I3816" i="14" s="1"/>
  <c r="H3817" i="14"/>
  <c r="I3817" i="14" s="1"/>
  <c r="H3818" i="14"/>
  <c r="I3818" i="14" s="1"/>
  <c r="H3819" i="14"/>
  <c r="I3819" i="14" s="1"/>
  <c r="H3820" i="14"/>
  <c r="I3820" i="14" s="1"/>
  <c r="H3821" i="14"/>
  <c r="I3821" i="14" s="1"/>
  <c r="H3822" i="14"/>
  <c r="I3822" i="14" s="1"/>
  <c r="H3823" i="14"/>
  <c r="I3823" i="14" s="1"/>
  <c r="H3824" i="14"/>
  <c r="I3824" i="14" s="1"/>
  <c r="H3825" i="14"/>
  <c r="I3825" i="14" s="1"/>
  <c r="H3826" i="14"/>
  <c r="I3826" i="14" s="1"/>
  <c r="H3827" i="14"/>
  <c r="I3827" i="14" s="1"/>
  <c r="H3828" i="14"/>
  <c r="I3828" i="14" s="1"/>
  <c r="H3829" i="14"/>
  <c r="I3829" i="14" s="1"/>
  <c r="H3830" i="14"/>
  <c r="I3830" i="14" s="1"/>
  <c r="H3831" i="14"/>
  <c r="I3831" i="14" s="1"/>
  <c r="H3832" i="14"/>
  <c r="I3832" i="14" s="1"/>
  <c r="H3833" i="14"/>
  <c r="I3833" i="14" s="1"/>
  <c r="H3834" i="14"/>
  <c r="I3834" i="14" s="1"/>
  <c r="H3835" i="14"/>
  <c r="I3835" i="14" s="1"/>
  <c r="H3836" i="14"/>
  <c r="I3836" i="14" s="1"/>
  <c r="H3837" i="14"/>
  <c r="I3837" i="14" s="1"/>
  <c r="H3838" i="14"/>
  <c r="I3838" i="14" s="1"/>
  <c r="H3839" i="14"/>
  <c r="I3839" i="14" s="1"/>
  <c r="H3840" i="14"/>
  <c r="I3840" i="14" s="1"/>
  <c r="H3841" i="14"/>
  <c r="I3841" i="14" s="1"/>
  <c r="H3842" i="14"/>
  <c r="I3842" i="14" s="1"/>
  <c r="H3843" i="14"/>
  <c r="I3843" i="14" s="1"/>
  <c r="H3844" i="14"/>
  <c r="I3844" i="14" s="1"/>
  <c r="H3845" i="14"/>
  <c r="I3845" i="14" s="1"/>
  <c r="H3846" i="14"/>
  <c r="I3846" i="14" s="1"/>
  <c r="H3847" i="14"/>
  <c r="I3847" i="14" s="1"/>
  <c r="H3848" i="14"/>
  <c r="I3848" i="14" s="1"/>
  <c r="H3849" i="14"/>
  <c r="I3849" i="14" s="1"/>
  <c r="H3850" i="14"/>
  <c r="I3850" i="14" s="1"/>
  <c r="H3851" i="14"/>
  <c r="I3851" i="14" s="1"/>
  <c r="H3852" i="14"/>
  <c r="I3852" i="14" s="1"/>
  <c r="H3853" i="14"/>
  <c r="I3853" i="14" s="1"/>
  <c r="H3854" i="14"/>
  <c r="I3854" i="14" s="1"/>
  <c r="H3855" i="14"/>
  <c r="I3855" i="14" s="1"/>
  <c r="H3856" i="14"/>
  <c r="I3856" i="14" s="1"/>
  <c r="H3857" i="14"/>
  <c r="I3857" i="14" s="1"/>
  <c r="H3858" i="14"/>
  <c r="I3858" i="14" s="1"/>
  <c r="H3859" i="14"/>
  <c r="I3859" i="14" s="1"/>
  <c r="H3860" i="14"/>
  <c r="I3860" i="14" s="1"/>
  <c r="H3861" i="14"/>
  <c r="I3861" i="14" s="1"/>
  <c r="H3862" i="14"/>
  <c r="I3862" i="14" s="1"/>
  <c r="H3863" i="14"/>
  <c r="I3863" i="14" s="1"/>
  <c r="H3864" i="14"/>
  <c r="I3864" i="14" s="1"/>
  <c r="H3865" i="14"/>
  <c r="I3865" i="14" s="1"/>
  <c r="H3866" i="14"/>
  <c r="I3866" i="14" s="1"/>
  <c r="H3867" i="14"/>
  <c r="I3867" i="14" s="1"/>
  <c r="H3868" i="14"/>
  <c r="I3868" i="14" s="1"/>
  <c r="H3869" i="14"/>
  <c r="I3869" i="14" s="1"/>
  <c r="H3870" i="14"/>
  <c r="I3870" i="14" s="1"/>
  <c r="H3871" i="14"/>
  <c r="I3871" i="14" s="1"/>
  <c r="H3872" i="14"/>
  <c r="I3872" i="14" s="1"/>
  <c r="H3916" i="14"/>
  <c r="I3916" i="14" s="1"/>
  <c r="H3917" i="14"/>
  <c r="I3917" i="14" s="1"/>
  <c r="H3918" i="14"/>
  <c r="I3918" i="14" s="1"/>
  <c r="H3919" i="14"/>
  <c r="I3919" i="14" s="1"/>
  <c r="H3920" i="14"/>
  <c r="I3920" i="14" s="1"/>
  <c r="H3921" i="14"/>
  <c r="I3921" i="14" s="1"/>
  <c r="H3922" i="14"/>
  <c r="I3922" i="14" s="1"/>
  <c r="H3923" i="14"/>
  <c r="I3923" i="14" s="1"/>
  <c r="J3930" i="14" s="1"/>
  <c r="H3924" i="14"/>
  <c r="I3924" i="14" s="1"/>
  <c r="J3931" i="14" s="1"/>
  <c r="H3925" i="14"/>
  <c r="I3925" i="14" s="1"/>
  <c r="J3932" i="14" s="1"/>
  <c r="H3926" i="14"/>
  <c r="I3926" i="14" s="1"/>
  <c r="J3933" i="14" s="1"/>
  <c r="H3927" i="14"/>
  <c r="I3927" i="14" s="1"/>
  <c r="J3934" i="14" s="1"/>
  <c r="H3928" i="14"/>
  <c r="I3928" i="14" s="1"/>
  <c r="J3935" i="14" s="1"/>
  <c r="H3929" i="14"/>
  <c r="I3929" i="14" s="1"/>
  <c r="J3936" i="14" s="1"/>
  <c r="H3930" i="14"/>
  <c r="I3930" i="14" s="1"/>
  <c r="H3931" i="14"/>
  <c r="I3931" i="14" s="1"/>
  <c r="H3932" i="14"/>
  <c r="I3932" i="14" s="1"/>
  <c r="H3933" i="14"/>
  <c r="I3933" i="14" s="1"/>
  <c r="H3934" i="14"/>
  <c r="I3934" i="14" s="1"/>
  <c r="H3935" i="14"/>
  <c r="I3935" i="14" s="1"/>
  <c r="H3936" i="14"/>
  <c r="I3936" i="14" s="1"/>
  <c r="H3937" i="14"/>
  <c r="I3937" i="14" s="1"/>
  <c r="H3938" i="14"/>
  <c r="I3938" i="14" s="1"/>
  <c r="H3939" i="14"/>
  <c r="I3939" i="14" s="1"/>
  <c r="H3940" i="14"/>
  <c r="I3940" i="14" s="1"/>
  <c r="H3941" i="14"/>
  <c r="I3941" i="14" s="1"/>
  <c r="H3942" i="14"/>
  <c r="I3942" i="14" s="1"/>
  <c r="H3943" i="14"/>
  <c r="I3943" i="14" s="1"/>
  <c r="H3944" i="14"/>
  <c r="I3944" i="14" s="1"/>
  <c r="H3945" i="14"/>
  <c r="I3945" i="14" s="1"/>
  <c r="H3946" i="14"/>
  <c r="I3946" i="14" s="1"/>
  <c r="H3947" i="14"/>
  <c r="I3947" i="14" s="1"/>
  <c r="H3948" i="14"/>
  <c r="I3948" i="14" s="1"/>
  <c r="H3949" i="14"/>
  <c r="I3949" i="14" s="1"/>
  <c r="H3950" i="14"/>
  <c r="I3950" i="14" s="1"/>
  <c r="H3951" i="14"/>
  <c r="I3951" i="14" s="1"/>
  <c r="H3952" i="14"/>
  <c r="I3952" i="14" s="1"/>
  <c r="H3953" i="14"/>
  <c r="I3953" i="14" s="1"/>
  <c r="H3954" i="14"/>
  <c r="I3954" i="14" s="1"/>
  <c r="H3955" i="14"/>
  <c r="I3955" i="14" s="1"/>
  <c r="H3956" i="14"/>
  <c r="I3956" i="14" s="1"/>
  <c r="H3957" i="14"/>
  <c r="I3957" i="14" s="1"/>
  <c r="H3958" i="14"/>
  <c r="I3958" i="14" s="1"/>
  <c r="H3959" i="14"/>
  <c r="I3959" i="14" s="1"/>
  <c r="H3960" i="14"/>
  <c r="I3960" i="14" s="1"/>
  <c r="H3961" i="14"/>
  <c r="I3961" i="14" s="1"/>
  <c r="H3962" i="14"/>
  <c r="I3962" i="14" s="1"/>
  <c r="H3963" i="14"/>
  <c r="I3963" i="14" s="1"/>
  <c r="H3964" i="14"/>
  <c r="I3964" i="14" s="1"/>
  <c r="H3965" i="14"/>
  <c r="I3965" i="14" s="1"/>
  <c r="H3966" i="14"/>
  <c r="I3966" i="14" s="1"/>
  <c r="H3967" i="14"/>
  <c r="I3967" i="14" s="1"/>
  <c r="H3968" i="14"/>
  <c r="I3968" i="14" s="1"/>
  <c r="H3969" i="14"/>
  <c r="I3969" i="14" s="1"/>
  <c r="H3970" i="14"/>
  <c r="I3970" i="14" s="1"/>
  <c r="H3971" i="14"/>
  <c r="I3971" i="14" s="1"/>
  <c r="H3972" i="14"/>
  <c r="I3972" i="14" s="1"/>
  <c r="H3973" i="14"/>
  <c r="I3973" i="14" s="1"/>
  <c r="H3974" i="14"/>
  <c r="I3974" i="14" s="1"/>
  <c r="H3975" i="14"/>
  <c r="I3975" i="14" s="1"/>
  <c r="H3976" i="14"/>
  <c r="I3976" i="14" s="1"/>
  <c r="H3977" i="14"/>
  <c r="I3977" i="14" s="1"/>
  <c r="H3978" i="14"/>
  <c r="I3978" i="14" s="1"/>
  <c r="H3979" i="14"/>
  <c r="I3979" i="14" s="1"/>
  <c r="H3980" i="14"/>
  <c r="I3980" i="14" s="1"/>
  <c r="H3981" i="14"/>
  <c r="I3981" i="14" s="1"/>
  <c r="H3982" i="14"/>
  <c r="I3982" i="14" s="1"/>
  <c r="H3983" i="14"/>
  <c r="I3983" i="14" s="1"/>
  <c r="H3984" i="14"/>
  <c r="I3984" i="14" s="1"/>
  <c r="H3985" i="14"/>
  <c r="I3985" i="14" s="1"/>
  <c r="H3986" i="14"/>
  <c r="I3986" i="14" s="1"/>
  <c r="H3987" i="14"/>
  <c r="I3987" i="14" s="1"/>
  <c r="H3988" i="14"/>
  <c r="I3988" i="14" s="1"/>
  <c r="H3989" i="14"/>
  <c r="I3989" i="14" s="1"/>
  <c r="H3990" i="14"/>
  <c r="I3990" i="14" s="1"/>
  <c r="H3991" i="14"/>
  <c r="I3991" i="14" s="1"/>
  <c r="H3992" i="14"/>
  <c r="I3992" i="14" s="1"/>
  <c r="H3993" i="14"/>
  <c r="I3993" i="14" s="1"/>
  <c r="H3994" i="14"/>
  <c r="I3994" i="14" s="1"/>
  <c r="H3995" i="14"/>
  <c r="I3995" i="14" s="1"/>
  <c r="H3996" i="14"/>
  <c r="I3996" i="14" s="1"/>
  <c r="H3997" i="14"/>
  <c r="I3997" i="14" s="1"/>
  <c r="H3998" i="14"/>
  <c r="I3998" i="14" s="1"/>
  <c r="H3999" i="14"/>
  <c r="I3999" i="14" s="1"/>
  <c r="H4000" i="14"/>
  <c r="I4000" i="14" s="1"/>
  <c r="H4001" i="14"/>
  <c r="I4001" i="14" s="1"/>
  <c r="H4002" i="14"/>
  <c r="I4002" i="14" s="1"/>
  <c r="H4003" i="14"/>
  <c r="I4003" i="14" s="1"/>
  <c r="H4004" i="14"/>
  <c r="I4004" i="14" s="1"/>
  <c r="H4005" i="14"/>
  <c r="I4005" i="14" s="1"/>
  <c r="H4006" i="14"/>
  <c r="I4006" i="14" s="1"/>
  <c r="H4007" i="14"/>
  <c r="I4007" i="14" s="1"/>
  <c r="H4008" i="14"/>
  <c r="I4008" i="14" s="1"/>
  <c r="H4009" i="14"/>
  <c r="I4009" i="14" s="1"/>
  <c r="H4010" i="14"/>
  <c r="I4010" i="14" s="1"/>
  <c r="H4011" i="14"/>
  <c r="I4011" i="14" s="1"/>
  <c r="H4012" i="14"/>
  <c r="I4012" i="14" s="1"/>
  <c r="H4013" i="14"/>
  <c r="I4013" i="14" s="1"/>
  <c r="H4014" i="14"/>
  <c r="I4014" i="14" s="1"/>
  <c r="H4015" i="14"/>
  <c r="I4015" i="14" s="1"/>
  <c r="H4016" i="14"/>
  <c r="I4016" i="14" s="1"/>
  <c r="H4017" i="14"/>
  <c r="I4017" i="14" s="1"/>
  <c r="H4018" i="14"/>
  <c r="I4018" i="14" s="1"/>
  <c r="H4019" i="14"/>
  <c r="I4019" i="14" s="1"/>
  <c r="H4020" i="14"/>
  <c r="I4020" i="14" s="1"/>
  <c r="H4021" i="14"/>
  <c r="I4021" i="14" s="1"/>
  <c r="H4022" i="14"/>
  <c r="I4022" i="14" s="1"/>
  <c r="H4023" i="14"/>
  <c r="I4023" i="14" s="1"/>
  <c r="H4024" i="14"/>
  <c r="I4024" i="14" s="1"/>
  <c r="H4025" i="14"/>
  <c r="I4025" i="14" s="1"/>
  <c r="H4026" i="14"/>
  <c r="I4026" i="14" s="1"/>
  <c r="H4027" i="14"/>
  <c r="I4027" i="14" s="1"/>
  <c r="H4028" i="14"/>
  <c r="I4028" i="14" s="1"/>
  <c r="H4029" i="14"/>
  <c r="I4029" i="14" s="1"/>
  <c r="H4030" i="14"/>
  <c r="I4030" i="14" s="1"/>
  <c r="H4031" i="14"/>
  <c r="I4031" i="14" s="1"/>
  <c r="H4032" i="14"/>
  <c r="I4032" i="14" s="1"/>
  <c r="H4033" i="14"/>
  <c r="I4033" i="14" s="1"/>
  <c r="H4034" i="14"/>
  <c r="I4034" i="14" s="1"/>
  <c r="H4035" i="14"/>
  <c r="I4035" i="14" s="1"/>
  <c r="H4036" i="14"/>
  <c r="I4036" i="14" s="1"/>
  <c r="H4037" i="14"/>
  <c r="I4037" i="14" s="1"/>
  <c r="H4038" i="14"/>
  <c r="I4038" i="14" s="1"/>
  <c r="H4039" i="14"/>
  <c r="I4039" i="14" s="1"/>
  <c r="H4040" i="14"/>
  <c r="I4040" i="14" s="1"/>
  <c r="H4041" i="14"/>
  <c r="I4041" i="14" s="1"/>
  <c r="H4042" i="14"/>
  <c r="I4042" i="14" s="1"/>
  <c r="H4043" i="14"/>
  <c r="I4043" i="14" s="1"/>
  <c r="H4044" i="14"/>
  <c r="I4044" i="14" s="1"/>
  <c r="H4045" i="14"/>
  <c r="I4045" i="14" s="1"/>
  <c r="H4046" i="14"/>
  <c r="I4046" i="14" s="1"/>
  <c r="H4047" i="14"/>
  <c r="I4047" i="14" s="1"/>
  <c r="H4048" i="14"/>
  <c r="I4048" i="14" s="1"/>
  <c r="H4049" i="14"/>
  <c r="I4049" i="14" s="1"/>
  <c r="H4050" i="14"/>
  <c r="I4050" i="14" s="1"/>
  <c r="H4051" i="14"/>
  <c r="I4051" i="14" s="1"/>
  <c r="H4052" i="14"/>
  <c r="I4052" i="14" s="1"/>
  <c r="H4053" i="14"/>
  <c r="I4053" i="14" s="1"/>
  <c r="H4054" i="14"/>
  <c r="I4054" i="14" s="1"/>
  <c r="H4055" i="14"/>
  <c r="I4055" i="14" s="1"/>
  <c r="H4056" i="14"/>
  <c r="I4056" i="14" s="1"/>
  <c r="H4057" i="14"/>
  <c r="I4057" i="14" s="1"/>
  <c r="H4058" i="14"/>
  <c r="I4058" i="14" s="1"/>
  <c r="H4059" i="14"/>
  <c r="I4059" i="14" s="1"/>
  <c r="H4060" i="14"/>
  <c r="I4060" i="14" s="1"/>
  <c r="H4061" i="14"/>
  <c r="I4061" i="14" s="1"/>
  <c r="H4062" i="14"/>
  <c r="I4062" i="14" s="1"/>
  <c r="H4063" i="14"/>
  <c r="I4063" i="14" s="1"/>
  <c r="H4064" i="14"/>
  <c r="I4064" i="14" s="1"/>
  <c r="H4065" i="14"/>
  <c r="I4065" i="14" s="1"/>
  <c r="H4066" i="14"/>
  <c r="I4066" i="14" s="1"/>
  <c r="H4067" i="14"/>
  <c r="I4067" i="14" s="1"/>
  <c r="H4068" i="14"/>
  <c r="I4068" i="14" s="1"/>
  <c r="H4069" i="14"/>
  <c r="I4069" i="14" s="1"/>
  <c r="H4070" i="14"/>
  <c r="I4070" i="14" s="1"/>
  <c r="H4071" i="14"/>
  <c r="I4071" i="14" s="1"/>
  <c r="H4072" i="14"/>
  <c r="I4072" i="14" s="1"/>
  <c r="H4073" i="14"/>
  <c r="I4073" i="14" s="1"/>
  <c r="H4074" i="14"/>
  <c r="I4074" i="14" s="1"/>
  <c r="H4075" i="14"/>
  <c r="I4075" i="14" s="1"/>
  <c r="H4076" i="14"/>
  <c r="I4076" i="14" s="1"/>
  <c r="H4077" i="14"/>
  <c r="I4077" i="14" s="1"/>
  <c r="H4078" i="14"/>
  <c r="I4078" i="14" s="1"/>
  <c r="H4085" i="14"/>
  <c r="I4085" i="14" s="1"/>
  <c r="H4122" i="14"/>
  <c r="I4122" i="14" s="1"/>
  <c r="H4123" i="14"/>
  <c r="I4123" i="14" s="1"/>
  <c r="H4124" i="14"/>
  <c r="I4124" i="14" s="1"/>
  <c r="H4125" i="14"/>
  <c r="I4125" i="14" s="1"/>
  <c r="H4126" i="14"/>
  <c r="I4126" i="14" s="1"/>
  <c r="H4127" i="14"/>
  <c r="I4127" i="14" s="1"/>
  <c r="H4128" i="14"/>
  <c r="I4128" i="14" s="1"/>
  <c r="H4129" i="14"/>
  <c r="I4129" i="14" s="1"/>
  <c r="J4136" i="14" s="1"/>
  <c r="H4130" i="14"/>
  <c r="I4130" i="14" s="1"/>
  <c r="J4137" i="14" s="1"/>
  <c r="H4131" i="14"/>
  <c r="I4131" i="14" s="1"/>
  <c r="J4138" i="14" s="1"/>
  <c r="H4132" i="14"/>
  <c r="I4132" i="14" s="1"/>
  <c r="J4139" i="14" s="1"/>
  <c r="H4133" i="14"/>
  <c r="I4133" i="14" s="1"/>
  <c r="H4134" i="14"/>
  <c r="I4134" i="14" s="1"/>
  <c r="H4135" i="14"/>
  <c r="I4135" i="14" s="1"/>
  <c r="H4136" i="14"/>
  <c r="I4136" i="14" s="1"/>
  <c r="H4137" i="14"/>
  <c r="I4137" i="14" s="1"/>
  <c r="H4138" i="14"/>
  <c r="I4138" i="14" s="1"/>
  <c r="H4139" i="14"/>
  <c r="I4139" i="14" s="1"/>
  <c r="H4140" i="14"/>
  <c r="I4140" i="14" s="1"/>
  <c r="H4141" i="14"/>
  <c r="I4141" i="14" s="1"/>
  <c r="H4142" i="14"/>
  <c r="I4142" i="14" s="1"/>
  <c r="H4143" i="14"/>
  <c r="I4143" i="14" s="1"/>
  <c r="H4144" i="14"/>
  <c r="I4144" i="14" s="1"/>
  <c r="H4145" i="14"/>
  <c r="I4145" i="14" s="1"/>
  <c r="H4146" i="14"/>
  <c r="I4146" i="14" s="1"/>
  <c r="H4147" i="14"/>
  <c r="I4147" i="14" s="1"/>
  <c r="H4148" i="14"/>
  <c r="I4148" i="14" s="1"/>
  <c r="H4149" i="14"/>
  <c r="I4149" i="14" s="1"/>
  <c r="H4150" i="14"/>
  <c r="I4150" i="14" s="1"/>
  <c r="H4151" i="14"/>
  <c r="I4151" i="14" s="1"/>
  <c r="H4152" i="14"/>
  <c r="I4152" i="14" s="1"/>
  <c r="H4153" i="14"/>
  <c r="I4153" i="14" s="1"/>
  <c r="H4154" i="14"/>
  <c r="I4154" i="14" s="1"/>
  <c r="H4155" i="14"/>
  <c r="I4155" i="14" s="1"/>
  <c r="H4156" i="14"/>
  <c r="I4156" i="14" s="1"/>
  <c r="H4157" i="14"/>
  <c r="I4157" i="14" s="1"/>
  <c r="H4158" i="14"/>
  <c r="I4158" i="14" s="1"/>
  <c r="H4159" i="14"/>
  <c r="I4159" i="14" s="1"/>
  <c r="H4160" i="14"/>
  <c r="I4160" i="14" s="1"/>
  <c r="H4161" i="14"/>
  <c r="I4161" i="14" s="1"/>
  <c r="H4162" i="14"/>
  <c r="I4162" i="14" s="1"/>
  <c r="H4163" i="14"/>
  <c r="I4163" i="14" s="1"/>
  <c r="H4164" i="14"/>
  <c r="I4164" i="14" s="1"/>
  <c r="H4165" i="14"/>
  <c r="I4165" i="14" s="1"/>
  <c r="H4166" i="14"/>
  <c r="I4166" i="14" s="1"/>
  <c r="H4167" i="14"/>
  <c r="I4167" i="14" s="1"/>
  <c r="H4168" i="14"/>
  <c r="I4168" i="14" s="1"/>
  <c r="H4169" i="14"/>
  <c r="I4169" i="14" s="1"/>
  <c r="H4170" i="14"/>
  <c r="I4170" i="14" s="1"/>
  <c r="H4171" i="14"/>
  <c r="I4171" i="14" s="1"/>
  <c r="H4172" i="14"/>
  <c r="I4172" i="14" s="1"/>
  <c r="H4173" i="14"/>
  <c r="I4173" i="14" s="1"/>
  <c r="H4174" i="14"/>
  <c r="I4174" i="14" s="1"/>
  <c r="H4175" i="14"/>
  <c r="I4175" i="14" s="1"/>
  <c r="H4176" i="14"/>
  <c r="I4176" i="14" s="1"/>
  <c r="H4177" i="14"/>
  <c r="I4177" i="14" s="1"/>
  <c r="H4178" i="14"/>
  <c r="I4178" i="14" s="1"/>
  <c r="H4179" i="14"/>
  <c r="I4179" i="14" s="1"/>
  <c r="H4180" i="14"/>
  <c r="I4180" i="14" s="1"/>
  <c r="H4181" i="14"/>
  <c r="I4181" i="14" s="1"/>
  <c r="H4182" i="14"/>
  <c r="I4182" i="14" s="1"/>
  <c r="H4183" i="14"/>
  <c r="I4183" i="14" s="1"/>
  <c r="H4184" i="14"/>
  <c r="I4184" i="14" s="1"/>
  <c r="H4185" i="14"/>
  <c r="I4185" i="14" s="1"/>
  <c r="H4186" i="14"/>
  <c r="I4186" i="14" s="1"/>
  <c r="H4187" i="14"/>
  <c r="I4187" i="14" s="1"/>
  <c r="H4188" i="14"/>
  <c r="I4188" i="14" s="1"/>
  <c r="H4189" i="14"/>
  <c r="I4189" i="14" s="1"/>
  <c r="H4190" i="14"/>
  <c r="I4190" i="14" s="1"/>
  <c r="H4191" i="14"/>
  <c r="I4191" i="14" s="1"/>
  <c r="H4192" i="14"/>
  <c r="I4192" i="14" s="1"/>
  <c r="H4193" i="14"/>
  <c r="I4193" i="14" s="1"/>
  <c r="H4194" i="14"/>
  <c r="I4194" i="14" s="1"/>
  <c r="H4195" i="14"/>
  <c r="I4195" i="14" s="1"/>
  <c r="H4196" i="14"/>
  <c r="I4196" i="14" s="1"/>
  <c r="H4197" i="14"/>
  <c r="I4197" i="14" s="1"/>
  <c r="H4198" i="14"/>
  <c r="I4198" i="14" s="1"/>
  <c r="H4199" i="14"/>
  <c r="I4199" i="14" s="1"/>
  <c r="H4200" i="14"/>
  <c r="I4200" i="14" s="1"/>
  <c r="H4201" i="14"/>
  <c r="I4201" i="14" s="1"/>
  <c r="H4202" i="14"/>
  <c r="I4202" i="14" s="1"/>
  <c r="H4203" i="14"/>
  <c r="I4203" i="14" s="1"/>
  <c r="H4204" i="14"/>
  <c r="I4204" i="14" s="1"/>
  <c r="H4205" i="14"/>
  <c r="I4205" i="14" s="1"/>
  <c r="H4206" i="14"/>
  <c r="I4206" i="14" s="1"/>
  <c r="H4207" i="14"/>
  <c r="I4207" i="14" s="1"/>
  <c r="H4208" i="14"/>
  <c r="I4208" i="14" s="1"/>
  <c r="H4209" i="14"/>
  <c r="I4209" i="14" s="1"/>
  <c r="H4210" i="14"/>
  <c r="I4210" i="14" s="1"/>
  <c r="H4211" i="14"/>
  <c r="I4211" i="14" s="1"/>
  <c r="H4212" i="14"/>
  <c r="I4212" i="14" s="1"/>
  <c r="H4213" i="14"/>
  <c r="I4213" i="14" s="1"/>
  <c r="H4214" i="14"/>
  <c r="I4214" i="14" s="1"/>
  <c r="H4215" i="14"/>
  <c r="I4215" i="14" s="1"/>
  <c r="H4216" i="14"/>
  <c r="I4216" i="14" s="1"/>
  <c r="H4217" i="14"/>
  <c r="I4217" i="14" s="1"/>
  <c r="H4218" i="14"/>
  <c r="I4218" i="14" s="1"/>
  <c r="H4219" i="14"/>
  <c r="I4219" i="14" s="1"/>
  <c r="H4220" i="14"/>
  <c r="I4220" i="14" s="1"/>
  <c r="H4221" i="14"/>
  <c r="I4221" i="14" s="1"/>
  <c r="H4222" i="14"/>
  <c r="I4222" i="14" s="1"/>
  <c r="H4223" i="14"/>
  <c r="I4223" i="14" s="1"/>
  <c r="H4224" i="14"/>
  <c r="I4224" i="14" s="1"/>
  <c r="H4225" i="14"/>
  <c r="I4225" i="14" s="1"/>
  <c r="H4226" i="14"/>
  <c r="I4226" i="14" s="1"/>
  <c r="H4227" i="14"/>
  <c r="I4227" i="14" s="1"/>
  <c r="H4228" i="14"/>
  <c r="I4228" i="14" s="1"/>
  <c r="H4229" i="14"/>
  <c r="I4229" i="14" s="1"/>
  <c r="H4230" i="14"/>
  <c r="I4230" i="14" s="1"/>
  <c r="H4231" i="14"/>
  <c r="I4231" i="14" s="1"/>
  <c r="H4232" i="14"/>
  <c r="I4232" i="14" s="1"/>
  <c r="H4233" i="14"/>
  <c r="I4233" i="14" s="1"/>
  <c r="H4234" i="14"/>
  <c r="H4235" i="14"/>
  <c r="I4235" i="14" s="1"/>
  <c r="H4236" i="14"/>
  <c r="I4236" i="14" s="1"/>
  <c r="H4237" i="14"/>
  <c r="I4237" i="14" s="1"/>
  <c r="H4238" i="14"/>
  <c r="I4238" i="14" s="1"/>
  <c r="H4239" i="14"/>
  <c r="I4239" i="14" s="1"/>
  <c r="H4240" i="14"/>
  <c r="I4240" i="14" s="1"/>
  <c r="H4241" i="14"/>
  <c r="I4241" i="14" s="1"/>
  <c r="H4242" i="14"/>
  <c r="I4242" i="14" s="1"/>
  <c r="H4243" i="14"/>
  <c r="I4243" i="14" s="1"/>
  <c r="H4244" i="14"/>
  <c r="I4244" i="14" s="1"/>
  <c r="H4245" i="14"/>
  <c r="I4245" i="14" s="1"/>
  <c r="H4246" i="14"/>
  <c r="I4246" i="14" s="1"/>
  <c r="H4247" i="14"/>
  <c r="I4247" i="14" s="1"/>
  <c r="H4248" i="14"/>
  <c r="I4248" i="14" s="1"/>
  <c r="H4249" i="14"/>
  <c r="I4249" i="14" s="1"/>
  <c r="H4250" i="14"/>
  <c r="I4250" i="14" s="1"/>
  <c r="H4251" i="14"/>
  <c r="I4251" i="14" s="1"/>
  <c r="H4252" i="14"/>
  <c r="I4252" i="14" s="1"/>
  <c r="H4253" i="14"/>
  <c r="I4253" i="14" s="1"/>
  <c r="H4254" i="14"/>
  <c r="I4254" i="14" s="1"/>
  <c r="H4255" i="14"/>
  <c r="I4255" i="14" s="1"/>
  <c r="H4256" i="14"/>
  <c r="I4256" i="14" s="1"/>
  <c r="H4257" i="14"/>
  <c r="I4257" i="14" s="1"/>
  <c r="H4258" i="14"/>
  <c r="I4258" i="14" s="1"/>
  <c r="H4259" i="14"/>
  <c r="I4259" i="14" s="1"/>
  <c r="H4260" i="14"/>
  <c r="I4260" i="14" s="1"/>
  <c r="H4261" i="14"/>
  <c r="I4261" i="14" s="1"/>
  <c r="H4262" i="14"/>
  <c r="I4262" i="14" s="1"/>
  <c r="H4263" i="14"/>
  <c r="I4263" i="14" s="1"/>
  <c r="H4264" i="14"/>
  <c r="I4264" i="14" s="1"/>
  <c r="H4265" i="14"/>
  <c r="I4265" i="14" s="1"/>
  <c r="H4266" i="14"/>
  <c r="I4266" i="14" s="1"/>
  <c r="H4267" i="14"/>
  <c r="I4267" i="14" s="1"/>
  <c r="H4268" i="14"/>
  <c r="I4268" i="14" s="1"/>
  <c r="H4269" i="14"/>
  <c r="I4269" i="14" s="1"/>
  <c r="H4270" i="14"/>
  <c r="I4270" i="14" s="1"/>
  <c r="H4271" i="14"/>
  <c r="I4271" i="14" s="1"/>
  <c r="H4272" i="14"/>
  <c r="I4272" i="14" s="1"/>
  <c r="H4273" i="14"/>
  <c r="I4273" i="14" s="1"/>
  <c r="H4274" i="14"/>
  <c r="I4274" i="14" s="1"/>
  <c r="H4275" i="14"/>
  <c r="I4275" i="14" s="1"/>
  <c r="H4276" i="14"/>
  <c r="I4276" i="14" s="1"/>
  <c r="H4277" i="14"/>
  <c r="I4277" i="14" s="1"/>
  <c r="H4278" i="14"/>
  <c r="I4278" i="14" s="1"/>
  <c r="H4279" i="14"/>
  <c r="I4279" i="14" s="1"/>
  <c r="H4280" i="14"/>
  <c r="I4280" i="14" s="1"/>
  <c r="H4281" i="14"/>
  <c r="I4281" i="14" s="1"/>
  <c r="H4282" i="14"/>
  <c r="I4282" i="14" s="1"/>
  <c r="H4283" i="14"/>
  <c r="I4283" i="14" s="1"/>
  <c r="H4284" i="14"/>
  <c r="I4284" i="14" s="1"/>
  <c r="H4328" i="14"/>
  <c r="I4328" i="14" s="1"/>
  <c r="H4329" i="14"/>
  <c r="I4329" i="14" s="1"/>
  <c r="H4330" i="14"/>
  <c r="I4330" i="14" s="1"/>
  <c r="H4331" i="14"/>
  <c r="I4331" i="14" s="1"/>
  <c r="H4332" i="14"/>
  <c r="I4332" i="14" s="1"/>
  <c r="H4333" i="14"/>
  <c r="I4333" i="14" s="1"/>
  <c r="H4334" i="14"/>
  <c r="I4334" i="14" s="1"/>
  <c r="H4335" i="14"/>
  <c r="I4335" i="14" s="1"/>
  <c r="J4342" i="14" s="1"/>
  <c r="H4336" i="14"/>
  <c r="I4336" i="14" s="1"/>
  <c r="J4343" i="14" s="1"/>
  <c r="H4337" i="14"/>
  <c r="I4337" i="14" s="1"/>
  <c r="J4344" i="14" s="1"/>
  <c r="H4338" i="14"/>
  <c r="I4338" i="14" s="1"/>
  <c r="J4345" i="14" s="1"/>
  <c r="H4339" i="14"/>
  <c r="I4339" i="14" s="1"/>
  <c r="J4346" i="14" s="1"/>
  <c r="H4340" i="14"/>
  <c r="I4340" i="14" s="1"/>
  <c r="J4347" i="14" s="1"/>
  <c r="H4341" i="14"/>
  <c r="I4341" i="14" s="1"/>
  <c r="J4348" i="14" s="1"/>
  <c r="H4342" i="14"/>
  <c r="I4342" i="14" s="1"/>
  <c r="J4349" i="14" s="1"/>
  <c r="H4343" i="14"/>
  <c r="I4343" i="14" s="1"/>
  <c r="J4350" i="14" s="1"/>
  <c r="H4344" i="14"/>
  <c r="I4344" i="14" s="1"/>
  <c r="J4351" i="14" s="1"/>
  <c r="H4345" i="14"/>
  <c r="I4345" i="14" s="1"/>
  <c r="H4346" i="14"/>
  <c r="I4346" i="14" s="1"/>
  <c r="H4347" i="14"/>
  <c r="I4347" i="14" s="1"/>
  <c r="H4348" i="14"/>
  <c r="I4348" i="14" s="1"/>
  <c r="H4349" i="14"/>
  <c r="I4349" i="14" s="1"/>
  <c r="H4350" i="14"/>
  <c r="I4350" i="14" s="1"/>
  <c r="H4351" i="14"/>
  <c r="I4351" i="14" s="1"/>
  <c r="H4352" i="14"/>
  <c r="I4352" i="14" s="1"/>
  <c r="H4353" i="14"/>
  <c r="I4353" i="14" s="1"/>
  <c r="H4354" i="14"/>
  <c r="I4354" i="14" s="1"/>
  <c r="H4355" i="14"/>
  <c r="I4355" i="14" s="1"/>
  <c r="H4356" i="14"/>
  <c r="I4356" i="14" s="1"/>
  <c r="H4357" i="14"/>
  <c r="I4357" i="14" s="1"/>
  <c r="H4358" i="14"/>
  <c r="I4358" i="14" s="1"/>
  <c r="H4359" i="14"/>
  <c r="I4359" i="14" s="1"/>
  <c r="H4360" i="14"/>
  <c r="I4360" i="14" s="1"/>
  <c r="H4361" i="14"/>
  <c r="I4361" i="14" s="1"/>
  <c r="H4362" i="14"/>
  <c r="I4362" i="14" s="1"/>
  <c r="H4363" i="14"/>
  <c r="I4363" i="14" s="1"/>
  <c r="H4364" i="14"/>
  <c r="I4364" i="14" s="1"/>
  <c r="H4365" i="14"/>
  <c r="I4365" i="14" s="1"/>
  <c r="H4366" i="14"/>
  <c r="I4366" i="14" s="1"/>
  <c r="H4367" i="14"/>
  <c r="I4367" i="14" s="1"/>
  <c r="H4368" i="14"/>
  <c r="I4368" i="14" s="1"/>
  <c r="H4369" i="14"/>
  <c r="I4369" i="14" s="1"/>
  <c r="H4370" i="14"/>
  <c r="I4370" i="14" s="1"/>
  <c r="H4371" i="14"/>
  <c r="I4371" i="14" s="1"/>
  <c r="H4372" i="14"/>
  <c r="I4372" i="14" s="1"/>
  <c r="H4373" i="14"/>
  <c r="I4373" i="14" s="1"/>
  <c r="H4374" i="14"/>
  <c r="I4374" i="14" s="1"/>
  <c r="H4375" i="14"/>
  <c r="I4375" i="14" s="1"/>
  <c r="H4376" i="14"/>
  <c r="I4376" i="14" s="1"/>
  <c r="H4377" i="14"/>
  <c r="I4377" i="14" s="1"/>
  <c r="H4378" i="14"/>
  <c r="I4378" i="14" s="1"/>
  <c r="H4379" i="14"/>
  <c r="I4379" i="14" s="1"/>
  <c r="H4380" i="14"/>
  <c r="I4380" i="14" s="1"/>
  <c r="H4381" i="14"/>
  <c r="I4381" i="14" s="1"/>
  <c r="H4382" i="14"/>
  <c r="I4382" i="14" s="1"/>
  <c r="H4383" i="14"/>
  <c r="I4383" i="14" s="1"/>
  <c r="H4384" i="14"/>
  <c r="I4384" i="14" s="1"/>
  <c r="H4385" i="14"/>
  <c r="I4385" i="14" s="1"/>
  <c r="H4386" i="14"/>
  <c r="I4386" i="14" s="1"/>
  <c r="H4387" i="14"/>
  <c r="I4387" i="14" s="1"/>
  <c r="H4388" i="14"/>
  <c r="I4388" i="14" s="1"/>
  <c r="H4389" i="14"/>
  <c r="I4389" i="14" s="1"/>
  <c r="H4390" i="14"/>
  <c r="I4390" i="14" s="1"/>
  <c r="H4391" i="14"/>
  <c r="I4391" i="14" s="1"/>
  <c r="H4392" i="14"/>
  <c r="I4392" i="14" s="1"/>
  <c r="H4393" i="14"/>
  <c r="I4393" i="14" s="1"/>
  <c r="H4394" i="14"/>
  <c r="H4395" i="14"/>
  <c r="I4395" i="14" s="1"/>
  <c r="H4396" i="14"/>
  <c r="I4396" i="14" s="1"/>
  <c r="H4397" i="14"/>
  <c r="I4397" i="14" s="1"/>
  <c r="H4398" i="14"/>
  <c r="I4398" i="14" s="1"/>
  <c r="H4399" i="14"/>
  <c r="I4399" i="14" s="1"/>
  <c r="H4400" i="14"/>
  <c r="I4400" i="14" s="1"/>
  <c r="H4401" i="14"/>
  <c r="I4401" i="14" s="1"/>
  <c r="H4402" i="14"/>
  <c r="I4402" i="14" s="1"/>
  <c r="H4403" i="14"/>
  <c r="I4403" i="14" s="1"/>
  <c r="H4404" i="14"/>
  <c r="I4404" i="14" s="1"/>
  <c r="H4405" i="14"/>
  <c r="I4405" i="14" s="1"/>
  <c r="H4406" i="14"/>
  <c r="I4406" i="14" s="1"/>
  <c r="H4407" i="14"/>
  <c r="I4407" i="14" s="1"/>
  <c r="H4408" i="14"/>
  <c r="I4408" i="14" s="1"/>
  <c r="H4409" i="14"/>
  <c r="I4409" i="14" s="1"/>
  <c r="H4410" i="14"/>
  <c r="I4410" i="14" s="1"/>
  <c r="H4411" i="14"/>
  <c r="I4411" i="14" s="1"/>
  <c r="H4412" i="14"/>
  <c r="I4412" i="14" s="1"/>
  <c r="H4413" i="14"/>
  <c r="I4413" i="14" s="1"/>
  <c r="H4414" i="14"/>
  <c r="I4414" i="14" s="1"/>
  <c r="H4415" i="14"/>
  <c r="I4415" i="14" s="1"/>
  <c r="H4416" i="14"/>
  <c r="I4416" i="14" s="1"/>
  <c r="H4417" i="14"/>
  <c r="I4417" i="14" s="1"/>
  <c r="H4418" i="14"/>
  <c r="I4418" i="14" s="1"/>
  <c r="H4419" i="14"/>
  <c r="I4419" i="14" s="1"/>
  <c r="H4420" i="14"/>
  <c r="I4420" i="14" s="1"/>
  <c r="H4421" i="14"/>
  <c r="I4421" i="14" s="1"/>
  <c r="H4422" i="14"/>
  <c r="I4422" i="14" s="1"/>
  <c r="H4423" i="14"/>
  <c r="I4423" i="14" s="1"/>
  <c r="H4424" i="14"/>
  <c r="I4424" i="14" s="1"/>
  <c r="H4425" i="14"/>
  <c r="I4425" i="14" s="1"/>
  <c r="H4426" i="14"/>
  <c r="I4426" i="14" s="1"/>
  <c r="H4427" i="14"/>
  <c r="I4427" i="14" s="1"/>
  <c r="H4428" i="14"/>
  <c r="I4428" i="14" s="1"/>
  <c r="H4429" i="14"/>
  <c r="I4429" i="14" s="1"/>
  <c r="H4430" i="14"/>
  <c r="I4430" i="14" s="1"/>
  <c r="H4431" i="14"/>
  <c r="I4431" i="14" s="1"/>
  <c r="H4432" i="14"/>
  <c r="I4432" i="14" s="1"/>
  <c r="H4433" i="14"/>
  <c r="I4433" i="14" s="1"/>
  <c r="H4434" i="14"/>
  <c r="I4434" i="14" s="1"/>
  <c r="H4435" i="14"/>
  <c r="I4435" i="14" s="1"/>
  <c r="H4436" i="14"/>
  <c r="I4436" i="14" s="1"/>
  <c r="H4437" i="14"/>
  <c r="I4437" i="14" s="1"/>
  <c r="H4438" i="14"/>
  <c r="I4438" i="14" s="1"/>
  <c r="H4439" i="14"/>
  <c r="I4439" i="14" s="1"/>
  <c r="H4440" i="14"/>
  <c r="I4440" i="14" s="1"/>
  <c r="H4441" i="14"/>
  <c r="I4441" i="14" s="1"/>
  <c r="H4442" i="14"/>
  <c r="I4442" i="14" s="1"/>
  <c r="H4443" i="14"/>
  <c r="I4443" i="14" s="1"/>
  <c r="H4444" i="14"/>
  <c r="I4444" i="14" s="1"/>
  <c r="H4445" i="14"/>
  <c r="I4445" i="14" s="1"/>
  <c r="H4446" i="14"/>
  <c r="I4446" i="14" s="1"/>
  <c r="H4447" i="14"/>
  <c r="I4447" i="14" s="1"/>
  <c r="H4448" i="14"/>
  <c r="I4448" i="14" s="1"/>
  <c r="H4449" i="14"/>
  <c r="I4449" i="14" s="1"/>
  <c r="H4450" i="14"/>
  <c r="I4450" i="14" s="1"/>
  <c r="H4451" i="14"/>
  <c r="I4451" i="14" s="1"/>
  <c r="H4452" i="14"/>
  <c r="I4452" i="14" s="1"/>
  <c r="H4453" i="14"/>
  <c r="I4453" i="14" s="1"/>
  <c r="H4454" i="14"/>
  <c r="I4454" i="14" s="1"/>
  <c r="H4455" i="14"/>
  <c r="I4455" i="14" s="1"/>
  <c r="H4456" i="14"/>
  <c r="I4456" i="14" s="1"/>
  <c r="H4457" i="14"/>
  <c r="I4457" i="14" s="1"/>
  <c r="H4458" i="14"/>
  <c r="I4458" i="14" s="1"/>
  <c r="H4459" i="14"/>
  <c r="I4459" i="14" s="1"/>
  <c r="H4460" i="14"/>
  <c r="I4460" i="14" s="1"/>
  <c r="H4461" i="14"/>
  <c r="I4461" i="14" s="1"/>
  <c r="H4462" i="14"/>
  <c r="I4462" i="14" s="1"/>
  <c r="H4463" i="14"/>
  <c r="I4463" i="14" s="1"/>
  <c r="H4464" i="14"/>
  <c r="I4464" i="14" s="1"/>
  <c r="H4465" i="14"/>
  <c r="I4465" i="14" s="1"/>
  <c r="H4466" i="14"/>
  <c r="I4466" i="14" s="1"/>
  <c r="H4467" i="14"/>
  <c r="I4467" i="14" s="1"/>
  <c r="H4468" i="14"/>
  <c r="I4468" i="14" s="1"/>
  <c r="H4469" i="14"/>
  <c r="I4469" i="14" s="1"/>
  <c r="H4470" i="14"/>
  <c r="I4470" i="14" s="1"/>
  <c r="H4471" i="14"/>
  <c r="I4471" i="14" s="1"/>
  <c r="H4472" i="14"/>
  <c r="I4472" i="14" s="1"/>
  <c r="H4473" i="14"/>
  <c r="I4473" i="14" s="1"/>
  <c r="H4474" i="14"/>
  <c r="I4474" i="14" s="1"/>
  <c r="H4475" i="14"/>
  <c r="I4475" i="14" s="1"/>
  <c r="H4476" i="14"/>
  <c r="I4476" i="14" s="1"/>
  <c r="H4477" i="14"/>
  <c r="I4477" i="14" s="1"/>
  <c r="H4478" i="14"/>
  <c r="I4478" i="14" s="1"/>
  <c r="H4479" i="14"/>
  <c r="I4479" i="14" s="1"/>
  <c r="H4480" i="14"/>
  <c r="I4480" i="14" s="1"/>
  <c r="H4481" i="14"/>
  <c r="I4481" i="14" s="1"/>
  <c r="H4482" i="14"/>
  <c r="I4482" i="14" s="1"/>
  <c r="H4483" i="14"/>
  <c r="I4483" i="14" s="1"/>
  <c r="H4484" i="14"/>
  <c r="I4484" i="14" s="1"/>
  <c r="H4485" i="14"/>
  <c r="I4485" i="14" s="1"/>
  <c r="H4486" i="14"/>
  <c r="I4486" i="14" s="1"/>
  <c r="H4487" i="14"/>
  <c r="I4487" i="14" s="1"/>
  <c r="H4488" i="14"/>
  <c r="I4488" i="14" s="1"/>
  <c r="H4489" i="14"/>
  <c r="I4489" i="14" s="1"/>
  <c r="H4490" i="14"/>
  <c r="I4490" i="14" s="1"/>
  <c r="H4497" i="14"/>
  <c r="I4497" i="14" s="1"/>
  <c r="H4534" i="14"/>
  <c r="I4534" i="14" s="1"/>
  <c r="H4535" i="14"/>
  <c r="I4535" i="14" s="1"/>
  <c r="H4536" i="14"/>
  <c r="I4536" i="14" s="1"/>
  <c r="H4537" i="14"/>
  <c r="I4537" i="14" s="1"/>
  <c r="H4538" i="14"/>
  <c r="I4538" i="14" s="1"/>
  <c r="H4539" i="14"/>
  <c r="I4539" i="14" s="1"/>
  <c r="H4540" i="14"/>
  <c r="I4540" i="14" s="1"/>
  <c r="H4541" i="14"/>
  <c r="I4541" i="14" s="1"/>
  <c r="J4548" i="14" s="1"/>
  <c r="H4542" i="14"/>
  <c r="I4542" i="14" s="1"/>
  <c r="J4549" i="14" s="1"/>
  <c r="H4543" i="14"/>
  <c r="I4543" i="14" s="1"/>
  <c r="J4550" i="14" s="1"/>
  <c r="H4544" i="14"/>
  <c r="I4544" i="14" s="1"/>
  <c r="J4551" i="14" s="1"/>
  <c r="H4545" i="14"/>
  <c r="I4545" i="14" s="1"/>
  <c r="J4552" i="14" s="1"/>
  <c r="H4546" i="14"/>
  <c r="I4546" i="14" s="1"/>
  <c r="H4547" i="14"/>
  <c r="I4547" i="14" s="1"/>
  <c r="H4548" i="14"/>
  <c r="I4548" i="14" s="1"/>
  <c r="H4549" i="14"/>
  <c r="I4549" i="14" s="1"/>
  <c r="H4550" i="14"/>
  <c r="I4550" i="14" s="1"/>
  <c r="H4551" i="14"/>
  <c r="I4551" i="14" s="1"/>
  <c r="H4552" i="14"/>
  <c r="I4552" i="14" s="1"/>
  <c r="H4553" i="14"/>
  <c r="I4553" i="14" s="1"/>
  <c r="J4560" i="14" s="1"/>
  <c r="H4554" i="14"/>
  <c r="H4555" i="14"/>
  <c r="I4555" i="14" s="1"/>
  <c r="H4556" i="14"/>
  <c r="I4556" i="14" s="1"/>
  <c r="H4557" i="14"/>
  <c r="I4557" i="14" s="1"/>
  <c r="H4558" i="14"/>
  <c r="I4558" i="14" s="1"/>
  <c r="H4559" i="14"/>
  <c r="I4559" i="14" s="1"/>
  <c r="H4560" i="14"/>
  <c r="I4560" i="14" s="1"/>
  <c r="H4561" i="14"/>
  <c r="I4561" i="14" s="1"/>
  <c r="H4562" i="14"/>
  <c r="I4562" i="14" s="1"/>
  <c r="H4563" i="14"/>
  <c r="I4563" i="14" s="1"/>
  <c r="H4564" i="14"/>
  <c r="I4564" i="14" s="1"/>
  <c r="H4565" i="14"/>
  <c r="I4565" i="14" s="1"/>
  <c r="H4566" i="14"/>
  <c r="I4566" i="14" s="1"/>
  <c r="H4567" i="14"/>
  <c r="I4567" i="14" s="1"/>
  <c r="H4568" i="14"/>
  <c r="I4568" i="14" s="1"/>
  <c r="H4569" i="14"/>
  <c r="I4569" i="14" s="1"/>
  <c r="H4570" i="14"/>
  <c r="I4570" i="14" s="1"/>
  <c r="H4571" i="14"/>
  <c r="I4571" i="14" s="1"/>
  <c r="H4572" i="14"/>
  <c r="I4572" i="14" s="1"/>
  <c r="H4573" i="14"/>
  <c r="I4573" i="14" s="1"/>
  <c r="J4580" i="14" s="1"/>
  <c r="H4574" i="14"/>
  <c r="I4574" i="14" s="1"/>
  <c r="H4575" i="14"/>
  <c r="I4575" i="14" s="1"/>
  <c r="H4576" i="14"/>
  <c r="I4576" i="14" s="1"/>
  <c r="H4577" i="14"/>
  <c r="I4577" i="14" s="1"/>
  <c r="H4578" i="14"/>
  <c r="I4578" i="14" s="1"/>
  <c r="H4579" i="14"/>
  <c r="I4579" i="14" s="1"/>
  <c r="H4580" i="14"/>
  <c r="I4580" i="14" s="1"/>
  <c r="H4581" i="14"/>
  <c r="I4581" i="14" s="1"/>
  <c r="H4582" i="14"/>
  <c r="I4582" i="14" s="1"/>
  <c r="H4583" i="14"/>
  <c r="I4583" i="14" s="1"/>
  <c r="H4584" i="14"/>
  <c r="I4584" i="14" s="1"/>
  <c r="H4585" i="14"/>
  <c r="I4585" i="14" s="1"/>
  <c r="H4586" i="14"/>
  <c r="I4586" i="14" s="1"/>
  <c r="H4587" i="14"/>
  <c r="I4587" i="14" s="1"/>
  <c r="H4588" i="14"/>
  <c r="I4588" i="14" s="1"/>
  <c r="H4589" i="14"/>
  <c r="I4589" i="14" s="1"/>
  <c r="H4590" i="14"/>
  <c r="I4590" i="14" s="1"/>
  <c r="H4591" i="14"/>
  <c r="I4591" i="14" s="1"/>
  <c r="H4592" i="14"/>
  <c r="I4592" i="14" s="1"/>
  <c r="H4593" i="14"/>
  <c r="I4593" i="14" s="1"/>
  <c r="H4594" i="14"/>
  <c r="I4594" i="14" s="1"/>
  <c r="H4595" i="14"/>
  <c r="I4595" i="14" s="1"/>
  <c r="H4596" i="14"/>
  <c r="I4596" i="14" s="1"/>
  <c r="H4597" i="14"/>
  <c r="I4597" i="14" s="1"/>
  <c r="H4598" i="14"/>
  <c r="I4598" i="14" s="1"/>
  <c r="H4599" i="14"/>
  <c r="I4599" i="14" s="1"/>
  <c r="H4600" i="14"/>
  <c r="I4600" i="14" s="1"/>
  <c r="H4601" i="14"/>
  <c r="I4601" i="14" s="1"/>
  <c r="H4602" i="14"/>
  <c r="I4602" i="14" s="1"/>
  <c r="H4603" i="14"/>
  <c r="I4603" i="14" s="1"/>
  <c r="H4604" i="14"/>
  <c r="I4604" i="14" s="1"/>
  <c r="H4605" i="14"/>
  <c r="I4605" i="14" s="1"/>
  <c r="H4606" i="14"/>
  <c r="I4606" i="14" s="1"/>
  <c r="H4607" i="14"/>
  <c r="I4607" i="14" s="1"/>
  <c r="H4608" i="14"/>
  <c r="I4608" i="14" s="1"/>
  <c r="H4609" i="14"/>
  <c r="I4609" i="14" s="1"/>
  <c r="H4610" i="14"/>
  <c r="I4610" i="14" s="1"/>
  <c r="H4611" i="14"/>
  <c r="I4611" i="14" s="1"/>
  <c r="H4612" i="14"/>
  <c r="I4612" i="14" s="1"/>
  <c r="H4613" i="14"/>
  <c r="I4613" i="14" s="1"/>
  <c r="H4614" i="14"/>
  <c r="I4614" i="14" s="1"/>
  <c r="H4615" i="14"/>
  <c r="I4615" i="14" s="1"/>
  <c r="H4616" i="14"/>
  <c r="I4616" i="14" s="1"/>
  <c r="H4617" i="14"/>
  <c r="I4617" i="14" s="1"/>
  <c r="H4618" i="14"/>
  <c r="I4618" i="14" s="1"/>
  <c r="H4619" i="14"/>
  <c r="I4619" i="14" s="1"/>
  <c r="H4620" i="14"/>
  <c r="I4620" i="14" s="1"/>
  <c r="H4621" i="14"/>
  <c r="I4621" i="14" s="1"/>
  <c r="H4622" i="14"/>
  <c r="I4622" i="14" s="1"/>
  <c r="H4623" i="14"/>
  <c r="I4623" i="14" s="1"/>
  <c r="H4624" i="14"/>
  <c r="I4624" i="14" s="1"/>
  <c r="H4625" i="14"/>
  <c r="I4625" i="14" s="1"/>
  <c r="H4626" i="14"/>
  <c r="I4626" i="14" s="1"/>
  <c r="H4627" i="14"/>
  <c r="I4627" i="14" s="1"/>
  <c r="H4628" i="14"/>
  <c r="I4628" i="14" s="1"/>
  <c r="H4629" i="14"/>
  <c r="I4629" i="14" s="1"/>
  <c r="H4630" i="14"/>
  <c r="I4630" i="14" s="1"/>
  <c r="H4631" i="14"/>
  <c r="I4631" i="14" s="1"/>
  <c r="H4632" i="14"/>
  <c r="I4632" i="14" s="1"/>
  <c r="H4633" i="14"/>
  <c r="I4633" i="14" s="1"/>
  <c r="H4634" i="14"/>
  <c r="I4634" i="14" s="1"/>
  <c r="H4635" i="14"/>
  <c r="I4635" i="14" s="1"/>
  <c r="H4636" i="14"/>
  <c r="I4636" i="14" s="1"/>
  <c r="H4637" i="14"/>
  <c r="I4637" i="14" s="1"/>
  <c r="H4638" i="14"/>
  <c r="I4638" i="14" s="1"/>
  <c r="H4639" i="14"/>
  <c r="I4639" i="14" s="1"/>
  <c r="H4640" i="14"/>
  <c r="I4640" i="14" s="1"/>
  <c r="H4641" i="14"/>
  <c r="I4641" i="14" s="1"/>
  <c r="H4642" i="14"/>
  <c r="I4642" i="14" s="1"/>
  <c r="H4643" i="14"/>
  <c r="I4643" i="14" s="1"/>
  <c r="H4644" i="14"/>
  <c r="I4644" i="14" s="1"/>
  <c r="H4645" i="14"/>
  <c r="I4645" i="14" s="1"/>
  <c r="H4646" i="14"/>
  <c r="I4646" i="14" s="1"/>
  <c r="H4647" i="14"/>
  <c r="I4647" i="14" s="1"/>
  <c r="H4648" i="14"/>
  <c r="I4648" i="14" s="1"/>
  <c r="H4649" i="14"/>
  <c r="I4649" i="14" s="1"/>
  <c r="H4650" i="14"/>
  <c r="I4650" i="14" s="1"/>
  <c r="H4651" i="14"/>
  <c r="I4651" i="14" s="1"/>
  <c r="H4652" i="14"/>
  <c r="I4652" i="14" s="1"/>
  <c r="H4653" i="14"/>
  <c r="I4653" i="14" s="1"/>
  <c r="H4654" i="14"/>
  <c r="I4654" i="14" s="1"/>
  <c r="H4655" i="14"/>
  <c r="I4655" i="14" s="1"/>
  <c r="H4656" i="14"/>
  <c r="I4656" i="14" s="1"/>
  <c r="H4657" i="14"/>
  <c r="I4657" i="14" s="1"/>
  <c r="H4658" i="14"/>
  <c r="I4658" i="14" s="1"/>
  <c r="H4659" i="14"/>
  <c r="I4659" i="14" s="1"/>
  <c r="H4660" i="14"/>
  <c r="I4660" i="14" s="1"/>
  <c r="H4661" i="14"/>
  <c r="I4661" i="14" s="1"/>
  <c r="H4662" i="14"/>
  <c r="I4662" i="14" s="1"/>
  <c r="H4663" i="14"/>
  <c r="I4663" i="14" s="1"/>
  <c r="H4664" i="14"/>
  <c r="I4664" i="14" s="1"/>
  <c r="H4665" i="14"/>
  <c r="I4665" i="14" s="1"/>
  <c r="H4666" i="14"/>
  <c r="I4666" i="14" s="1"/>
  <c r="H4667" i="14"/>
  <c r="I4667" i="14" s="1"/>
  <c r="H4668" i="14"/>
  <c r="I4668" i="14" s="1"/>
  <c r="H4669" i="14"/>
  <c r="I4669" i="14" s="1"/>
  <c r="H4670" i="14"/>
  <c r="I4670" i="14" s="1"/>
  <c r="H4671" i="14"/>
  <c r="I4671" i="14" s="1"/>
  <c r="H4672" i="14"/>
  <c r="I4672" i="14" s="1"/>
  <c r="H4673" i="14"/>
  <c r="I4673" i="14" s="1"/>
  <c r="H4674" i="14"/>
  <c r="I4674" i="14" s="1"/>
  <c r="H4675" i="14"/>
  <c r="I4675" i="14" s="1"/>
  <c r="H4676" i="14"/>
  <c r="I4676" i="14" s="1"/>
  <c r="H4677" i="14"/>
  <c r="I4677" i="14" s="1"/>
  <c r="H4678" i="14"/>
  <c r="I4678" i="14" s="1"/>
  <c r="H4679" i="14"/>
  <c r="I4679" i="14" s="1"/>
  <c r="H4680" i="14"/>
  <c r="I4680" i="14" s="1"/>
  <c r="H4681" i="14"/>
  <c r="I4681" i="14" s="1"/>
  <c r="H4682" i="14"/>
  <c r="I4682" i="14" s="1"/>
  <c r="H4683" i="14"/>
  <c r="I4683" i="14" s="1"/>
  <c r="H4684" i="14"/>
  <c r="I4684" i="14" s="1"/>
  <c r="H4685" i="14"/>
  <c r="I4685" i="14" s="1"/>
  <c r="H4686" i="14"/>
  <c r="I4686" i="14" s="1"/>
  <c r="H4687" i="14"/>
  <c r="I4687" i="14" s="1"/>
  <c r="H4688" i="14"/>
  <c r="I4688" i="14" s="1"/>
  <c r="H4689" i="14"/>
  <c r="I4689" i="14" s="1"/>
  <c r="H4690" i="14"/>
  <c r="I4690" i="14" s="1"/>
  <c r="H4691" i="14"/>
  <c r="I4691" i="14" s="1"/>
  <c r="H4692" i="14"/>
  <c r="I4692" i="14" s="1"/>
  <c r="H4693" i="14"/>
  <c r="I4693" i="14" s="1"/>
  <c r="H4694" i="14"/>
  <c r="H4695" i="14"/>
  <c r="I4695" i="14" s="1"/>
  <c r="H4696" i="14"/>
  <c r="I4696" i="14" s="1"/>
  <c r="H4703" i="14"/>
  <c r="I4703" i="14" s="1"/>
  <c r="H4740" i="14"/>
  <c r="I4740" i="14" s="1"/>
  <c r="H4741" i="14"/>
  <c r="I4741" i="14" s="1"/>
  <c r="H4742" i="14"/>
  <c r="I4742" i="14" s="1"/>
  <c r="H4743" i="14"/>
  <c r="I4743" i="14" s="1"/>
  <c r="H4744" i="14"/>
  <c r="I4744" i="14" s="1"/>
  <c r="H4745" i="14"/>
  <c r="I4745" i="14" s="1"/>
  <c r="H4746" i="14"/>
  <c r="I4746" i="14" s="1"/>
  <c r="H4747" i="14"/>
  <c r="I4747" i="14" s="1"/>
  <c r="J4754" i="14" s="1"/>
  <c r="H4748" i="14"/>
  <c r="I4748" i="14" s="1"/>
  <c r="J4755" i="14" s="1"/>
  <c r="H4749" i="14"/>
  <c r="I4749" i="14" s="1"/>
  <c r="J4756" i="14" s="1"/>
  <c r="H4750" i="14"/>
  <c r="I4750" i="14" s="1"/>
  <c r="J4757" i="14" s="1"/>
  <c r="H4751" i="14"/>
  <c r="I4751" i="14" s="1"/>
  <c r="J4758" i="14" s="1"/>
  <c r="H4752" i="14"/>
  <c r="I4752" i="14" s="1"/>
  <c r="J4759" i="14" s="1"/>
  <c r="H4753" i="14"/>
  <c r="I4753" i="14" s="1"/>
  <c r="J4760" i="14" s="1"/>
  <c r="H4754" i="14"/>
  <c r="I4754" i="14" s="1"/>
  <c r="J4761" i="14" s="1"/>
  <c r="H4755" i="14"/>
  <c r="I4755" i="14" s="1"/>
  <c r="J4762" i="14" s="1"/>
  <c r="H4756" i="14"/>
  <c r="I4756" i="14" s="1"/>
  <c r="H4757" i="14"/>
  <c r="I4757" i="14" s="1"/>
  <c r="H4758" i="14"/>
  <c r="I4758" i="14" s="1"/>
  <c r="H4759" i="14"/>
  <c r="I4759" i="14" s="1"/>
  <c r="H4760" i="14"/>
  <c r="I4760" i="14" s="1"/>
  <c r="H4761" i="14"/>
  <c r="I4761" i="14" s="1"/>
  <c r="H4762" i="14"/>
  <c r="I4762" i="14" s="1"/>
  <c r="H4763" i="14"/>
  <c r="I4763" i="14" s="1"/>
  <c r="H4764" i="14"/>
  <c r="I4764" i="14" s="1"/>
  <c r="H4765" i="14"/>
  <c r="I4765" i="14" s="1"/>
  <c r="H4766" i="14"/>
  <c r="I4766" i="14" s="1"/>
  <c r="H4767" i="14"/>
  <c r="I4767" i="14" s="1"/>
  <c r="H4768" i="14"/>
  <c r="I4768" i="14" s="1"/>
  <c r="H4769" i="14"/>
  <c r="I4769" i="14" s="1"/>
  <c r="H4770" i="14"/>
  <c r="I4770" i="14" s="1"/>
  <c r="H4771" i="14"/>
  <c r="I4771" i="14" s="1"/>
  <c r="H4772" i="14"/>
  <c r="I4772" i="14" s="1"/>
  <c r="H4773" i="14"/>
  <c r="I4773" i="14" s="1"/>
  <c r="H4774" i="14"/>
  <c r="I4774" i="14" s="1"/>
  <c r="H4775" i="14"/>
  <c r="I4775" i="14" s="1"/>
  <c r="H4776" i="14"/>
  <c r="I4776" i="14" s="1"/>
  <c r="H4777" i="14"/>
  <c r="I4777" i="14" s="1"/>
  <c r="H4778" i="14"/>
  <c r="I4778" i="14" s="1"/>
  <c r="H4779" i="14"/>
  <c r="I4779" i="14" s="1"/>
  <c r="H4780" i="14"/>
  <c r="I4780" i="14" s="1"/>
  <c r="H4781" i="14"/>
  <c r="I4781" i="14" s="1"/>
  <c r="H4782" i="14"/>
  <c r="I4782" i="14" s="1"/>
  <c r="H4783" i="14"/>
  <c r="I4783" i="14" s="1"/>
  <c r="H4784" i="14"/>
  <c r="I4784" i="14" s="1"/>
  <c r="H4785" i="14"/>
  <c r="I4785" i="14" s="1"/>
  <c r="H4786" i="14"/>
  <c r="I4786" i="14" s="1"/>
  <c r="H4787" i="14"/>
  <c r="I4787" i="14" s="1"/>
  <c r="H4788" i="14"/>
  <c r="I4788" i="14" s="1"/>
  <c r="H4789" i="14"/>
  <c r="I4789" i="14" s="1"/>
  <c r="H4790" i="14"/>
  <c r="I4790" i="14" s="1"/>
  <c r="H4791" i="14"/>
  <c r="I4791" i="14" s="1"/>
  <c r="H4792" i="14"/>
  <c r="I4792" i="14" s="1"/>
  <c r="H4793" i="14"/>
  <c r="I4793" i="14" s="1"/>
  <c r="H4794" i="14"/>
  <c r="I4794" i="14" s="1"/>
  <c r="H4795" i="14"/>
  <c r="I4795" i="14" s="1"/>
  <c r="H4796" i="14"/>
  <c r="I4796" i="14" s="1"/>
  <c r="H4797" i="14"/>
  <c r="I4797" i="14" s="1"/>
  <c r="H4798" i="14"/>
  <c r="I4798" i="14" s="1"/>
  <c r="H4799" i="14"/>
  <c r="I4799" i="14" s="1"/>
  <c r="H4800" i="14"/>
  <c r="I4800" i="14" s="1"/>
  <c r="H4801" i="14"/>
  <c r="I4801" i="14" s="1"/>
  <c r="H4802" i="14"/>
  <c r="I4802" i="14" s="1"/>
  <c r="H4803" i="14"/>
  <c r="I4803" i="14" s="1"/>
  <c r="H4804" i="14"/>
  <c r="I4804" i="14" s="1"/>
  <c r="H4805" i="14"/>
  <c r="I4805" i="14" s="1"/>
  <c r="H4806" i="14"/>
  <c r="I4806" i="14" s="1"/>
  <c r="H4807" i="14"/>
  <c r="I4807" i="14" s="1"/>
  <c r="H4808" i="14"/>
  <c r="I4808" i="14" s="1"/>
  <c r="H4809" i="14"/>
  <c r="I4809" i="14" s="1"/>
  <c r="H4810" i="14"/>
  <c r="I4810" i="14" s="1"/>
  <c r="H4811" i="14"/>
  <c r="I4811" i="14" s="1"/>
  <c r="H4812" i="14"/>
  <c r="I4812" i="14" s="1"/>
  <c r="H4813" i="14"/>
  <c r="I4813" i="14" s="1"/>
  <c r="H4814" i="14"/>
  <c r="I4814" i="14" s="1"/>
  <c r="H4815" i="14"/>
  <c r="I4815" i="14" s="1"/>
  <c r="H4816" i="14"/>
  <c r="I4816" i="14" s="1"/>
  <c r="H4817" i="14"/>
  <c r="I4817" i="14" s="1"/>
  <c r="H4818" i="14"/>
  <c r="I4818" i="14" s="1"/>
  <c r="H4819" i="14"/>
  <c r="I4819" i="14" s="1"/>
  <c r="H4820" i="14"/>
  <c r="I4820" i="14" s="1"/>
  <c r="H4821" i="14"/>
  <c r="I4821" i="14" s="1"/>
  <c r="H4822" i="14"/>
  <c r="I4822" i="14" s="1"/>
  <c r="H4823" i="14"/>
  <c r="I4823" i="14" s="1"/>
  <c r="H4824" i="14"/>
  <c r="I4824" i="14" s="1"/>
  <c r="H4825" i="14"/>
  <c r="I4825" i="14" s="1"/>
  <c r="H4826" i="14"/>
  <c r="I4826" i="14" s="1"/>
  <c r="H4827" i="14"/>
  <c r="I4827" i="14" s="1"/>
  <c r="H4828" i="14"/>
  <c r="I4828" i="14" s="1"/>
  <c r="H4829" i="14"/>
  <c r="I4829" i="14" s="1"/>
  <c r="H4830" i="14"/>
  <c r="I4830" i="14" s="1"/>
  <c r="H4831" i="14"/>
  <c r="I4831" i="14" s="1"/>
  <c r="H4832" i="14"/>
  <c r="I4832" i="14" s="1"/>
  <c r="H4833" i="14"/>
  <c r="I4833" i="14" s="1"/>
  <c r="H4834" i="14"/>
  <c r="I4834" i="14" s="1"/>
  <c r="H4835" i="14"/>
  <c r="I4835" i="14" s="1"/>
  <c r="H4836" i="14"/>
  <c r="I4836" i="14" s="1"/>
  <c r="H4837" i="14"/>
  <c r="I4837" i="14" s="1"/>
  <c r="H4838" i="14"/>
  <c r="I4838" i="14" s="1"/>
  <c r="H4839" i="14"/>
  <c r="I4839" i="14" s="1"/>
  <c r="H4840" i="14"/>
  <c r="I4840" i="14" s="1"/>
  <c r="H4841" i="14"/>
  <c r="I4841" i="14" s="1"/>
  <c r="H4842" i="14"/>
  <c r="I4842" i="14" s="1"/>
  <c r="H4843" i="14"/>
  <c r="I4843" i="14" s="1"/>
  <c r="H4844" i="14"/>
  <c r="I4844" i="14" s="1"/>
  <c r="H4845" i="14"/>
  <c r="I4845" i="14" s="1"/>
  <c r="H4846" i="14"/>
  <c r="I4846" i="14" s="1"/>
  <c r="H4847" i="14"/>
  <c r="I4847" i="14" s="1"/>
  <c r="H4848" i="14"/>
  <c r="I4848" i="14" s="1"/>
  <c r="H4849" i="14"/>
  <c r="I4849" i="14" s="1"/>
  <c r="H4850" i="14"/>
  <c r="I4850" i="14" s="1"/>
  <c r="H4851" i="14"/>
  <c r="I4851" i="14" s="1"/>
  <c r="H4852" i="14"/>
  <c r="I4852" i="14" s="1"/>
  <c r="H4853" i="14"/>
  <c r="I4853" i="14" s="1"/>
  <c r="H4854" i="14"/>
  <c r="I4854" i="14" s="1"/>
  <c r="H4855" i="14"/>
  <c r="I4855" i="14" s="1"/>
  <c r="H4856" i="14"/>
  <c r="I4856" i="14" s="1"/>
  <c r="H4857" i="14"/>
  <c r="I4857" i="14" s="1"/>
  <c r="H4858" i="14"/>
  <c r="I4858" i="14" s="1"/>
  <c r="H4859" i="14"/>
  <c r="I4859" i="14" s="1"/>
  <c r="H4860" i="14"/>
  <c r="I4860" i="14" s="1"/>
  <c r="H4861" i="14"/>
  <c r="I4861" i="14" s="1"/>
  <c r="H4862" i="14"/>
  <c r="I4862" i="14" s="1"/>
  <c r="H4863" i="14"/>
  <c r="I4863" i="14" s="1"/>
  <c r="H4864" i="14"/>
  <c r="I4864" i="14" s="1"/>
  <c r="H4865" i="14"/>
  <c r="I4865" i="14" s="1"/>
  <c r="H4866" i="14"/>
  <c r="I4866" i="14" s="1"/>
  <c r="H4867" i="14"/>
  <c r="I4867" i="14" s="1"/>
  <c r="H4868" i="14"/>
  <c r="I4868" i="14" s="1"/>
  <c r="H4869" i="14"/>
  <c r="I4869" i="14" s="1"/>
  <c r="H4870" i="14"/>
  <c r="I4870" i="14" s="1"/>
  <c r="H4871" i="14"/>
  <c r="I4871" i="14" s="1"/>
  <c r="H4872" i="14"/>
  <c r="I4872" i="14" s="1"/>
  <c r="H4873" i="14"/>
  <c r="I4873" i="14" s="1"/>
  <c r="H4874" i="14"/>
  <c r="I4874" i="14" s="1"/>
  <c r="H4875" i="14"/>
  <c r="I4875" i="14" s="1"/>
  <c r="H4876" i="14"/>
  <c r="I4876" i="14" s="1"/>
  <c r="H4877" i="14"/>
  <c r="I4877" i="14" s="1"/>
  <c r="H4878" i="14"/>
  <c r="I4878" i="14" s="1"/>
  <c r="H4879" i="14"/>
  <c r="I4879" i="14" s="1"/>
  <c r="H4880" i="14"/>
  <c r="I4880" i="14" s="1"/>
  <c r="H4881" i="14"/>
  <c r="I4881" i="14" s="1"/>
  <c r="H4882" i="14"/>
  <c r="I4882" i="14" s="1"/>
  <c r="H4883" i="14"/>
  <c r="I4883" i="14" s="1"/>
  <c r="H4884" i="14"/>
  <c r="I4884" i="14" s="1"/>
  <c r="H4885" i="14"/>
  <c r="I4885" i="14" s="1"/>
  <c r="H4886" i="14"/>
  <c r="I4886" i="14" s="1"/>
  <c r="H4887" i="14"/>
  <c r="I4887" i="14" s="1"/>
  <c r="H4888" i="14"/>
  <c r="I4888" i="14" s="1"/>
  <c r="H4889" i="14"/>
  <c r="I4889" i="14" s="1"/>
  <c r="H4890" i="14"/>
  <c r="I4890" i="14" s="1"/>
  <c r="H4891" i="14"/>
  <c r="I4891" i="14" s="1"/>
  <c r="H4892" i="14"/>
  <c r="I4892" i="14" s="1"/>
  <c r="H4893" i="14"/>
  <c r="I4893" i="14" s="1"/>
  <c r="H4894" i="14"/>
  <c r="I4894" i="14" s="1"/>
  <c r="H4895" i="14"/>
  <c r="I4895" i="14" s="1"/>
  <c r="H4896" i="14"/>
  <c r="I4896" i="14" s="1"/>
  <c r="H4897" i="14"/>
  <c r="I4897" i="14" s="1"/>
  <c r="H4898" i="14"/>
  <c r="I4898" i="14" s="1"/>
  <c r="H4899" i="14"/>
  <c r="I4899" i="14" s="1"/>
  <c r="H4900" i="14"/>
  <c r="I4900" i="14" s="1"/>
  <c r="H4901" i="14"/>
  <c r="I4901" i="14" s="1"/>
  <c r="H4902" i="14"/>
  <c r="I4902" i="14" s="1"/>
  <c r="H4909" i="14"/>
  <c r="I4909" i="14" s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I16" i="14" s="1"/>
  <c r="H17" i="14"/>
  <c r="I17" i="14" s="1"/>
  <c r="H18" i="14"/>
  <c r="I18" i="14" s="1"/>
  <c r="J25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29" i="14"/>
  <c r="I29" i="14" s="1"/>
  <c r="H30" i="14"/>
  <c r="I30" i="14" s="1"/>
  <c r="H31" i="14"/>
  <c r="I31" i="14" s="1"/>
  <c r="H32" i="14"/>
  <c r="I32" i="14" s="1"/>
  <c r="H33" i="14"/>
  <c r="I33" i="14" s="1"/>
  <c r="H34" i="14"/>
  <c r="I34" i="14" s="1"/>
  <c r="H35" i="14"/>
  <c r="I35" i="14" s="1"/>
  <c r="H36" i="14"/>
  <c r="I36" i="14" s="1"/>
  <c r="H37" i="14"/>
  <c r="I37" i="14" s="1"/>
  <c r="H38" i="14"/>
  <c r="I38" i="14" s="1"/>
  <c r="J45" i="14" s="1"/>
  <c r="H39" i="14"/>
  <c r="I39" i="14" s="1"/>
  <c r="H40" i="14"/>
  <c r="I40" i="14" s="1"/>
  <c r="H41" i="14"/>
  <c r="I41" i="14" s="1"/>
  <c r="H42" i="14"/>
  <c r="I42" i="14" s="1"/>
  <c r="H43" i="14"/>
  <c r="I43" i="14" s="1"/>
  <c r="H44" i="14"/>
  <c r="I44" i="14" s="1"/>
  <c r="H45" i="14"/>
  <c r="I45" i="14" s="1"/>
  <c r="H46" i="14"/>
  <c r="I46" i="14" s="1"/>
  <c r="H47" i="14"/>
  <c r="I47" i="14" s="1"/>
  <c r="H48" i="14"/>
  <c r="I48" i="14" s="1"/>
  <c r="H49" i="14"/>
  <c r="I49" i="14" s="1"/>
  <c r="H50" i="14"/>
  <c r="I50" i="14" s="1"/>
  <c r="H51" i="14"/>
  <c r="I51" i="14" s="1"/>
  <c r="H52" i="14"/>
  <c r="I52" i="14" s="1"/>
  <c r="H53" i="14"/>
  <c r="I53" i="14" s="1"/>
  <c r="H54" i="14"/>
  <c r="I54" i="14" s="1"/>
  <c r="J61" i="14" s="1"/>
  <c r="H55" i="14"/>
  <c r="I55" i="14" s="1"/>
  <c r="H56" i="14"/>
  <c r="I56" i="14" s="1"/>
  <c r="H57" i="14"/>
  <c r="I57" i="14" s="1"/>
  <c r="H58" i="14"/>
  <c r="I58" i="14" s="1"/>
  <c r="H59" i="14"/>
  <c r="I59" i="14" s="1"/>
  <c r="H60" i="14"/>
  <c r="I60" i="14" s="1"/>
  <c r="H61" i="14"/>
  <c r="I61" i="14" s="1"/>
  <c r="H62" i="14"/>
  <c r="I62" i="14" s="1"/>
  <c r="H63" i="14"/>
  <c r="I63" i="14" s="1"/>
  <c r="H64" i="14"/>
  <c r="I64" i="14" s="1"/>
  <c r="H65" i="14"/>
  <c r="I65" i="14" s="1"/>
  <c r="H66" i="14"/>
  <c r="I66" i="14" s="1"/>
  <c r="J73" i="14" s="1"/>
  <c r="H67" i="14"/>
  <c r="I67" i="14" s="1"/>
  <c r="H68" i="14"/>
  <c r="I68" i="14" s="1"/>
  <c r="H69" i="14"/>
  <c r="I69" i="14" s="1"/>
  <c r="H70" i="14"/>
  <c r="I70" i="14" s="1"/>
  <c r="H71" i="14"/>
  <c r="I71" i="14" s="1"/>
  <c r="H72" i="14"/>
  <c r="I72" i="14" s="1"/>
  <c r="H73" i="14"/>
  <c r="I73" i="14" s="1"/>
  <c r="H74" i="14"/>
  <c r="I74" i="14" s="1"/>
  <c r="H75" i="14"/>
  <c r="I75" i="14" s="1"/>
  <c r="H76" i="14"/>
  <c r="I76" i="14" s="1"/>
  <c r="H77" i="14"/>
  <c r="I77" i="14" s="1"/>
  <c r="H78" i="14"/>
  <c r="I78" i="14" s="1"/>
  <c r="H79" i="14"/>
  <c r="I79" i="14" s="1"/>
  <c r="H80" i="14"/>
  <c r="I80" i="14" s="1"/>
  <c r="H81" i="14"/>
  <c r="I81" i="14" s="1"/>
  <c r="H82" i="14"/>
  <c r="I82" i="14" s="1"/>
  <c r="H83" i="14"/>
  <c r="I83" i="14" s="1"/>
  <c r="H84" i="14"/>
  <c r="I84" i="14" s="1"/>
  <c r="H85" i="14"/>
  <c r="I85" i="14" s="1"/>
  <c r="H86" i="14"/>
  <c r="I86" i="14" s="1"/>
  <c r="J93" i="14" s="1"/>
  <c r="H87" i="14"/>
  <c r="I87" i="14" s="1"/>
  <c r="H88" i="14"/>
  <c r="I88" i="14" s="1"/>
  <c r="H89" i="14"/>
  <c r="I89" i="14" s="1"/>
  <c r="H90" i="14"/>
  <c r="I90" i="14" s="1"/>
  <c r="H91" i="14"/>
  <c r="I91" i="14" s="1"/>
  <c r="H92" i="14"/>
  <c r="I92" i="14" s="1"/>
  <c r="H93" i="14"/>
  <c r="I93" i="14" s="1"/>
  <c r="H94" i="14"/>
  <c r="I94" i="14" s="1"/>
  <c r="H95" i="14"/>
  <c r="I95" i="14" s="1"/>
  <c r="H96" i="14"/>
  <c r="I96" i="14" s="1"/>
  <c r="H97" i="14"/>
  <c r="I97" i="14" s="1"/>
  <c r="H98" i="14"/>
  <c r="I98" i="14" s="1"/>
  <c r="H99" i="14"/>
  <c r="I99" i="14" s="1"/>
  <c r="H100" i="14"/>
  <c r="I100" i="14" s="1"/>
  <c r="H101" i="14"/>
  <c r="I101" i="14" s="1"/>
  <c r="H102" i="14"/>
  <c r="I102" i="14" s="1"/>
  <c r="H103" i="14"/>
  <c r="I103" i="14" s="1"/>
  <c r="H104" i="14"/>
  <c r="I104" i="14" s="1"/>
  <c r="H105" i="14"/>
  <c r="I105" i="14" s="1"/>
  <c r="H106" i="14"/>
  <c r="I106" i="14" s="1"/>
  <c r="J113" i="14" s="1"/>
  <c r="H107" i="14"/>
  <c r="I107" i="14" s="1"/>
  <c r="H108" i="14"/>
  <c r="I108" i="14" s="1"/>
  <c r="H109" i="14"/>
  <c r="I109" i="14" s="1"/>
  <c r="H110" i="14"/>
  <c r="I110" i="14" s="1"/>
  <c r="H111" i="14"/>
  <c r="I111" i="14" s="1"/>
  <c r="H112" i="14"/>
  <c r="I112" i="14" s="1"/>
  <c r="H113" i="14"/>
  <c r="I113" i="14" s="1"/>
  <c r="H114" i="14"/>
  <c r="I114" i="14" s="1"/>
  <c r="H115" i="14"/>
  <c r="I115" i="14" s="1"/>
  <c r="H116" i="14"/>
  <c r="I116" i="14" s="1"/>
  <c r="H117" i="14"/>
  <c r="I117" i="14" s="1"/>
  <c r="H118" i="14"/>
  <c r="I118" i="14" s="1"/>
  <c r="H119" i="14"/>
  <c r="I119" i="14" s="1"/>
  <c r="H120" i="14"/>
  <c r="I120" i="14" s="1"/>
  <c r="H121" i="14"/>
  <c r="I121" i="14" s="1"/>
  <c r="H122" i="14"/>
  <c r="I122" i="14" s="1"/>
  <c r="H123" i="14"/>
  <c r="I123" i="14" s="1"/>
  <c r="H124" i="14"/>
  <c r="I124" i="14" s="1"/>
  <c r="H125" i="14"/>
  <c r="I125" i="14" s="1"/>
  <c r="H126" i="14"/>
  <c r="I126" i="14" s="1"/>
  <c r="H127" i="14"/>
  <c r="I127" i="14" s="1"/>
  <c r="H128" i="14"/>
  <c r="I128" i="14" s="1"/>
  <c r="H129" i="14"/>
  <c r="I129" i="14" s="1"/>
  <c r="H130" i="14"/>
  <c r="I130" i="14" s="1"/>
  <c r="H131" i="14"/>
  <c r="I131" i="14" s="1"/>
  <c r="H132" i="14"/>
  <c r="I132" i="14" s="1"/>
  <c r="H133" i="14"/>
  <c r="I133" i="14" s="1"/>
  <c r="H134" i="14"/>
  <c r="I134" i="14" s="1"/>
  <c r="H135" i="14"/>
  <c r="I135" i="14" s="1"/>
  <c r="H136" i="14"/>
  <c r="I136" i="14" s="1"/>
  <c r="H137" i="14"/>
  <c r="I137" i="14" s="1"/>
  <c r="H138" i="14"/>
  <c r="I138" i="14" s="1"/>
  <c r="H139" i="14"/>
  <c r="I139" i="14" s="1"/>
  <c r="H140" i="14"/>
  <c r="I140" i="14" s="1"/>
  <c r="H141" i="14"/>
  <c r="I141" i="14" s="1"/>
  <c r="H142" i="14"/>
  <c r="I142" i="14" s="1"/>
  <c r="H143" i="14"/>
  <c r="I143" i="14" s="1"/>
  <c r="H144" i="14"/>
  <c r="I144" i="14" s="1"/>
  <c r="H145" i="14"/>
  <c r="I145" i="14" s="1"/>
  <c r="H146" i="14"/>
  <c r="I146" i="14" s="1"/>
  <c r="J153" i="14" s="1"/>
  <c r="H147" i="14"/>
  <c r="I147" i="14" s="1"/>
  <c r="H148" i="14"/>
  <c r="I148" i="14" s="1"/>
  <c r="H149" i="14"/>
  <c r="I149" i="14" s="1"/>
  <c r="H150" i="14"/>
  <c r="I150" i="14" s="1"/>
  <c r="H151" i="14"/>
  <c r="I151" i="14" s="1"/>
  <c r="H152" i="14"/>
  <c r="I152" i="14" s="1"/>
  <c r="H153" i="14"/>
  <c r="I153" i="14" s="1"/>
  <c r="H154" i="14"/>
  <c r="I154" i="14" s="1"/>
  <c r="H155" i="14"/>
  <c r="I155" i="14" s="1"/>
  <c r="H156" i="14"/>
  <c r="I156" i="14" s="1"/>
  <c r="H157" i="14"/>
  <c r="I157" i="14" s="1"/>
  <c r="H158" i="14"/>
  <c r="I158" i="14" s="1"/>
  <c r="H159" i="14"/>
  <c r="I159" i="14" s="1"/>
  <c r="H160" i="14"/>
  <c r="I160" i="14" s="1"/>
  <c r="H161" i="14"/>
  <c r="I161" i="14" s="1"/>
  <c r="H162" i="14"/>
  <c r="I162" i="14" s="1"/>
  <c r="H163" i="14"/>
  <c r="I163" i="14" s="1"/>
  <c r="H164" i="14"/>
  <c r="I164" i="14" s="1"/>
  <c r="H171" i="14"/>
  <c r="I171" i="14" s="1"/>
  <c r="H208" i="14"/>
  <c r="I208" i="14" s="1"/>
  <c r="H209" i="14"/>
  <c r="I209" i="14" s="1"/>
  <c r="H210" i="14"/>
  <c r="I210" i="14" s="1"/>
  <c r="H211" i="14"/>
  <c r="I211" i="14" s="1"/>
  <c r="H212" i="14"/>
  <c r="I212" i="14" s="1"/>
  <c r="H213" i="14"/>
  <c r="I213" i="14" s="1"/>
  <c r="H214" i="14"/>
  <c r="I214" i="14" s="1"/>
  <c r="H215" i="14"/>
  <c r="I215" i="14" s="1"/>
  <c r="J222" i="14" s="1"/>
  <c r="H216" i="14"/>
  <c r="I216" i="14" s="1"/>
  <c r="J223" i="14" s="1"/>
  <c r="H217" i="14"/>
  <c r="I217" i="14" s="1"/>
  <c r="J224" i="14" s="1"/>
  <c r="H218" i="14"/>
  <c r="I218" i="14" s="1"/>
  <c r="J225" i="14" s="1"/>
  <c r="H219" i="14"/>
  <c r="I219" i="14" s="1"/>
  <c r="J226" i="14" s="1"/>
  <c r="H220" i="14"/>
  <c r="I220" i="14" s="1"/>
  <c r="J227" i="14" s="1"/>
  <c r="H221" i="14"/>
  <c r="I221" i="14" s="1"/>
  <c r="J228" i="14" s="1"/>
  <c r="H222" i="14"/>
  <c r="I222" i="14" s="1"/>
  <c r="J229" i="14" s="1"/>
  <c r="H223" i="14"/>
  <c r="I223" i="14" s="1"/>
  <c r="J230" i="14" s="1"/>
  <c r="H224" i="14"/>
  <c r="I224" i="14" s="1"/>
  <c r="J231" i="14" s="1"/>
  <c r="H225" i="14"/>
  <c r="I225" i="14" s="1"/>
  <c r="J232" i="14" s="1"/>
  <c r="H226" i="14"/>
  <c r="I226" i="14" s="1"/>
  <c r="J233" i="14" s="1"/>
  <c r="H227" i="14"/>
  <c r="I227" i="14" s="1"/>
  <c r="J234" i="14" s="1"/>
  <c r="H228" i="14"/>
  <c r="I228" i="14" s="1"/>
  <c r="J235" i="14" s="1"/>
  <c r="H229" i="14"/>
  <c r="I229" i="14" s="1"/>
  <c r="J236" i="14" s="1"/>
  <c r="H230" i="14"/>
  <c r="I230" i="14" s="1"/>
  <c r="J237" i="14" s="1"/>
  <c r="H231" i="14"/>
  <c r="I231" i="14" s="1"/>
  <c r="J238" i="14" s="1"/>
  <c r="H232" i="14"/>
  <c r="I232" i="14" s="1"/>
  <c r="J239" i="14" s="1"/>
  <c r="H233" i="14"/>
  <c r="I233" i="14" s="1"/>
  <c r="J240" i="14" s="1"/>
  <c r="H234" i="14"/>
  <c r="I234" i="14" s="1"/>
  <c r="J241" i="14" s="1"/>
  <c r="H235" i="14"/>
  <c r="I235" i="14" s="1"/>
  <c r="J242" i="14" s="1"/>
  <c r="H236" i="14"/>
  <c r="I236" i="14" s="1"/>
  <c r="J243" i="14" s="1"/>
  <c r="H237" i="14"/>
  <c r="I237" i="14" s="1"/>
  <c r="J244" i="14" s="1"/>
  <c r="H238" i="14"/>
  <c r="I238" i="14" s="1"/>
  <c r="J245" i="14" s="1"/>
  <c r="H239" i="14"/>
  <c r="I239" i="14" s="1"/>
  <c r="J246" i="14" s="1"/>
  <c r="H240" i="14"/>
  <c r="I240" i="14" s="1"/>
  <c r="J247" i="14" s="1"/>
  <c r="H241" i="14"/>
  <c r="I241" i="14" s="1"/>
  <c r="J248" i="14" s="1"/>
  <c r="H242" i="14"/>
  <c r="I242" i="14" s="1"/>
  <c r="J249" i="14" s="1"/>
  <c r="H243" i="14"/>
  <c r="I243" i="14" s="1"/>
  <c r="J250" i="14" s="1"/>
  <c r="H244" i="14"/>
  <c r="I244" i="14" s="1"/>
  <c r="J251" i="14" s="1"/>
  <c r="H245" i="14"/>
  <c r="I245" i="14" s="1"/>
  <c r="J252" i="14" s="1"/>
  <c r="H246" i="14"/>
  <c r="I246" i="14" s="1"/>
  <c r="J253" i="14" s="1"/>
  <c r="H247" i="14"/>
  <c r="I247" i="14" s="1"/>
  <c r="J254" i="14" s="1"/>
  <c r="H248" i="14"/>
  <c r="I248" i="14" s="1"/>
  <c r="J255" i="14" s="1"/>
  <c r="H249" i="14"/>
  <c r="I249" i="14" s="1"/>
  <c r="J256" i="14" s="1"/>
  <c r="H250" i="14"/>
  <c r="I250" i="14" s="1"/>
  <c r="J257" i="14" s="1"/>
  <c r="H251" i="14"/>
  <c r="I251" i="14" s="1"/>
  <c r="J258" i="14" s="1"/>
  <c r="H252" i="14"/>
  <c r="I252" i="14" s="1"/>
  <c r="J259" i="14" s="1"/>
  <c r="H253" i="14"/>
  <c r="I253" i="14" s="1"/>
  <c r="J260" i="14" s="1"/>
  <c r="H254" i="14"/>
  <c r="I254" i="14" s="1"/>
  <c r="J261" i="14" s="1"/>
  <c r="H255" i="14"/>
  <c r="I255" i="14" s="1"/>
  <c r="J262" i="14" s="1"/>
  <c r="H256" i="14"/>
  <c r="I256" i="14" s="1"/>
  <c r="J263" i="14" s="1"/>
  <c r="H257" i="14"/>
  <c r="I257" i="14" s="1"/>
  <c r="J264" i="14" s="1"/>
  <c r="H258" i="14"/>
  <c r="I258" i="14" s="1"/>
  <c r="J265" i="14" s="1"/>
  <c r="H259" i="14"/>
  <c r="I259" i="14" s="1"/>
  <c r="J266" i="14" s="1"/>
  <c r="H260" i="14"/>
  <c r="I260" i="14" s="1"/>
  <c r="J267" i="14" s="1"/>
  <c r="H261" i="14"/>
  <c r="I261" i="14" s="1"/>
  <c r="J268" i="14" s="1"/>
  <c r="H262" i="14"/>
  <c r="I262" i="14" s="1"/>
  <c r="J269" i="14" s="1"/>
  <c r="H263" i="14"/>
  <c r="I263" i="14" s="1"/>
  <c r="J270" i="14" s="1"/>
  <c r="H264" i="14"/>
  <c r="I264" i="14" s="1"/>
  <c r="J271" i="14" s="1"/>
  <c r="H265" i="14"/>
  <c r="I265" i="14" s="1"/>
  <c r="J272" i="14" s="1"/>
  <c r="H266" i="14"/>
  <c r="I266" i="14" s="1"/>
  <c r="J273" i="14" s="1"/>
  <c r="H267" i="14"/>
  <c r="I267" i="14" s="1"/>
  <c r="J274" i="14" s="1"/>
  <c r="H268" i="14"/>
  <c r="I268" i="14" s="1"/>
  <c r="J275" i="14" s="1"/>
  <c r="H269" i="14"/>
  <c r="I269" i="14" s="1"/>
  <c r="J276" i="14" s="1"/>
  <c r="H270" i="14"/>
  <c r="I270" i="14" s="1"/>
  <c r="J277" i="14" s="1"/>
  <c r="H271" i="14"/>
  <c r="I271" i="14" s="1"/>
  <c r="J278" i="14" s="1"/>
  <c r="H272" i="14"/>
  <c r="I272" i="14" s="1"/>
  <c r="J279" i="14" s="1"/>
  <c r="H273" i="14"/>
  <c r="I273" i="14" s="1"/>
  <c r="J280" i="14" s="1"/>
  <c r="H274" i="14"/>
  <c r="I274" i="14" s="1"/>
  <c r="J281" i="14" s="1"/>
  <c r="H275" i="14"/>
  <c r="I275" i="14" s="1"/>
  <c r="J282" i="14" s="1"/>
  <c r="H276" i="14"/>
  <c r="I276" i="14" s="1"/>
  <c r="J283" i="14" s="1"/>
  <c r="H277" i="14"/>
  <c r="I277" i="14" s="1"/>
  <c r="J284" i="14" s="1"/>
  <c r="H278" i="14"/>
  <c r="I278" i="14" s="1"/>
  <c r="J285" i="14" s="1"/>
  <c r="H279" i="14"/>
  <c r="I279" i="14" s="1"/>
  <c r="J286" i="14" s="1"/>
  <c r="H280" i="14"/>
  <c r="I280" i="14" s="1"/>
  <c r="J287" i="14" s="1"/>
  <c r="H281" i="14"/>
  <c r="I281" i="14" s="1"/>
  <c r="J288" i="14" s="1"/>
  <c r="H282" i="14"/>
  <c r="I282" i="14" s="1"/>
  <c r="J289" i="14" s="1"/>
  <c r="H283" i="14"/>
  <c r="I283" i="14" s="1"/>
  <c r="J290" i="14" s="1"/>
  <c r="H284" i="14"/>
  <c r="I284" i="14" s="1"/>
  <c r="J291" i="14" s="1"/>
  <c r="H285" i="14"/>
  <c r="I285" i="14" s="1"/>
  <c r="J292" i="14" s="1"/>
  <c r="H286" i="14"/>
  <c r="I286" i="14" s="1"/>
  <c r="J293" i="14" s="1"/>
  <c r="H287" i="14"/>
  <c r="I287" i="14" s="1"/>
  <c r="J294" i="14" s="1"/>
  <c r="H288" i="14"/>
  <c r="I288" i="14" s="1"/>
  <c r="J295" i="14" s="1"/>
  <c r="H289" i="14"/>
  <c r="I289" i="14" s="1"/>
  <c r="J296" i="14" s="1"/>
  <c r="H290" i="14"/>
  <c r="I290" i="14" s="1"/>
  <c r="J297" i="14" s="1"/>
  <c r="H291" i="14"/>
  <c r="I291" i="14" s="1"/>
  <c r="J298" i="14" s="1"/>
  <c r="H292" i="14"/>
  <c r="I292" i="14" s="1"/>
  <c r="J299" i="14" s="1"/>
  <c r="H293" i="14"/>
  <c r="I293" i="14" s="1"/>
  <c r="J300" i="14" s="1"/>
  <c r="H294" i="14"/>
  <c r="I294" i="14" s="1"/>
  <c r="J301" i="14" s="1"/>
  <c r="H295" i="14"/>
  <c r="I295" i="14" s="1"/>
  <c r="J302" i="14" s="1"/>
  <c r="H296" i="14"/>
  <c r="I296" i="14" s="1"/>
  <c r="J303" i="14" s="1"/>
  <c r="H297" i="14"/>
  <c r="I297" i="14" s="1"/>
  <c r="J304" i="14" s="1"/>
  <c r="H298" i="14"/>
  <c r="I298" i="14" s="1"/>
  <c r="J305" i="14" s="1"/>
  <c r="H299" i="14"/>
  <c r="I299" i="14" s="1"/>
  <c r="J306" i="14" s="1"/>
  <c r="H300" i="14"/>
  <c r="I300" i="14" s="1"/>
  <c r="J307" i="14" s="1"/>
  <c r="H301" i="14"/>
  <c r="I301" i="14" s="1"/>
  <c r="J308" i="14" s="1"/>
  <c r="H302" i="14"/>
  <c r="I302" i="14" s="1"/>
  <c r="J309" i="14" s="1"/>
  <c r="H303" i="14"/>
  <c r="I303" i="14" s="1"/>
  <c r="J310" i="14" s="1"/>
  <c r="H304" i="14"/>
  <c r="I304" i="14" s="1"/>
  <c r="J311" i="14" s="1"/>
  <c r="H305" i="14"/>
  <c r="I305" i="14" s="1"/>
  <c r="J312" i="14" s="1"/>
  <c r="H306" i="14"/>
  <c r="I306" i="14" s="1"/>
  <c r="J313" i="14" s="1"/>
  <c r="H307" i="14"/>
  <c r="I307" i="14" s="1"/>
  <c r="J314" i="14" s="1"/>
  <c r="H308" i="14"/>
  <c r="I308" i="14" s="1"/>
  <c r="J315" i="14" s="1"/>
  <c r="H309" i="14"/>
  <c r="I309" i="14" s="1"/>
  <c r="J316" i="14" s="1"/>
  <c r="H310" i="14"/>
  <c r="I310" i="14" s="1"/>
  <c r="J317" i="14" s="1"/>
  <c r="H311" i="14"/>
  <c r="I311" i="14" s="1"/>
  <c r="J318" i="14" s="1"/>
  <c r="H312" i="14"/>
  <c r="I312" i="14" s="1"/>
  <c r="J319" i="14" s="1"/>
  <c r="H313" i="14"/>
  <c r="I313" i="14" s="1"/>
  <c r="J320" i="14" s="1"/>
  <c r="H314" i="14"/>
  <c r="I314" i="14" s="1"/>
  <c r="J321" i="14" s="1"/>
  <c r="H315" i="14"/>
  <c r="I315" i="14" s="1"/>
  <c r="J322" i="14" s="1"/>
  <c r="H316" i="14"/>
  <c r="I316" i="14" s="1"/>
  <c r="J323" i="14" s="1"/>
  <c r="H317" i="14"/>
  <c r="I317" i="14" s="1"/>
  <c r="J324" i="14" s="1"/>
  <c r="H318" i="14"/>
  <c r="I318" i="14" s="1"/>
  <c r="J325" i="14" s="1"/>
  <c r="H319" i="14"/>
  <c r="I319" i="14" s="1"/>
  <c r="J326" i="14" s="1"/>
  <c r="H320" i="14"/>
  <c r="I320" i="14" s="1"/>
  <c r="J327" i="14" s="1"/>
  <c r="H321" i="14"/>
  <c r="I321" i="14" s="1"/>
  <c r="J328" i="14" s="1"/>
  <c r="H322" i="14"/>
  <c r="I322" i="14" s="1"/>
  <c r="J329" i="14" s="1"/>
  <c r="H323" i="14"/>
  <c r="I323" i="14" s="1"/>
  <c r="J330" i="14" s="1"/>
  <c r="H324" i="14"/>
  <c r="I324" i="14" s="1"/>
  <c r="J331" i="14" s="1"/>
  <c r="H325" i="14"/>
  <c r="I325" i="14" s="1"/>
  <c r="J332" i="14" s="1"/>
  <c r="H326" i="14"/>
  <c r="I326" i="14" s="1"/>
  <c r="J333" i="14" s="1"/>
  <c r="H327" i="14"/>
  <c r="I327" i="14" s="1"/>
  <c r="J334" i="14" s="1"/>
  <c r="H328" i="14"/>
  <c r="I328" i="14" s="1"/>
  <c r="J335" i="14" s="1"/>
  <c r="H329" i="14"/>
  <c r="I329" i="14" s="1"/>
  <c r="J336" i="14" s="1"/>
  <c r="H330" i="14"/>
  <c r="I330" i="14" s="1"/>
  <c r="H331" i="14"/>
  <c r="I331" i="14" s="1"/>
  <c r="H332" i="14"/>
  <c r="I332" i="14" s="1"/>
  <c r="H333" i="14"/>
  <c r="I333" i="14" s="1"/>
  <c r="H334" i="14"/>
  <c r="I334" i="14" s="1"/>
  <c r="H335" i="14"/>
  <c r="I335" i="14" s="1"/>
  <c r="H336" i="14"/>
  <c r="I336" i="14" s="1"/>
  <c r="H337" i="14"/>
  <c r="I337" i="14" s="1"/>
  <c r="H338" i="14"/>
  <c r="I338" i="14" s="1"/>
  <c r="H339" i="14"/>
  <c r="I339" i="14" s="1"/>
  <c r="H340" i="14"/>
  <c r="I340" i="14" s="1"/>
  <c r="H341" i="14"/>
  <c r="I341" i="14" s="1"/>
  <c r="H342" i="14"/>
  <c r="I342" i="14" s="1"/>
  <c r="H343" i="14"/>
  <c r="I343" i="14" s="1"/>
  <c r="H344" i="14"/>
  <c r="I344" i="14" s="1"/>
  <c r="H345" i="14"/>
  <c r="I345" i="14" s="1"/>
  <c r="H346" i="14"/>
  <c r="I346" i="14" s="1"/>
  <c r="H347" i="14"/>
  <c r="I347" i="14" s="1"/>
  <c r="H348" i="14"/>
  <c r="I348" i="14" s="1"/>
  <c r="H349" i="14"/>
  <c r="I349" i="14" s="1"/>
  <c r="H350" i="14"/>
  <c r="I350" i="14" s="1"/>
  <c r="H351" i="14"/>
  <c r="I351" i="14" s="1"/>
  <c r="H352" i="14"/>
  <c r="I352" i="14" s="1"/>
  <c r="H353" i="14"/>
  <c r="I353" i="14" s="1"/>
  <c r="H354" i="14"/>
  <c r="I354" i="14" s="1"/>
  <c r="H355" i="14"/>
  <c r="I355" i="14" s="1"/>
  <c r="H356" i="14"/>
  <c r="I356" i="14" s="1"/>
  <c r="H357" i="14"/>
  <c r="I357" i="14" s="1"/>
  <c r="H358" i="14"/>
  <c r="I358" i="14" s="1"/>
  <c r="H359" i="14"/>
  <c r="I359" i="14" s="1"/>
  <c r="H360" i="14"/>
  <c r="I360" i="14" s="1"/>
  <c r="H361" i="14"/>
  <c r="I361" i="14" s="1"/>
  <c r="H362" i="14"/>
  <c r="I362" i="14" s="1"/>
  <c r="H363" i="14"/>
  <c r="I363" i="14" s="1"/>
  <c r="H364" i="14"/>
  <c r="I364" i="14" s="1"/>
  <c r="H365" i="14"/>
  <c r="I365" i="14" s="1"/>
  <c r="H366" i="14"/>
  <c r="I366" i="14" s="1"/>
  <c r="H367" i="14"/>
  <c r="I367" i="14" s="1"/>
  <c r="H368" i="14"/>
  <c r="I368" i="14" s="1"/>
  <c r="H369" i="14"/>
  <c r="I369" i="14" s="1"/>
  <c r="H370" i="14"/>
  <c r="I370" i="14" s="1"/>
  <c r="H2" i="14"/>
  <c r="J133" i="14" l="1"/>
  <c r="J4688" i="14"/>
  <c r="J4668" i="14"/>
  <c r="J4648" i="14"/>
  <c r="J4628" i="14"/>
  <c r="J4608" i="14"/>
  <c r="J516" i="14"/>
  <c r="J4056" i="14"/>
  <c r="J4032" i="14"/>
  <c r="J4000" i="14"/>
  <c r="J3992" i="14"/>
  <c r="J3984" i="14"/>
  <c r="J2635" i="14"/>
  <c r="J2627" i="14"/>
  <c r="J2619" i="14"/>
  <c r="J2611" i="14"/>
  <c r="J2603" i="14"/>
  <c r="J2595" i="14"/>
  <c r="J2587" i="14"/>
  <c r="J2579" i="14"/>
  <c r="J2571" i="14"/>
  <c r="J2563" i="14"/>
  <c r="J2523" i="14"/>
  <c r="J2515" i="14"/>
  <c r="J2507" i="14"/>
  <c r="J2499" i="14"/>
  <c r="J2417" i="14"/>
  <c r="J2409" i="14"/>
  <c r="J2401" i="14"/>
  <c r="J2385" i="14"/>
  <c r="J2377" i="14"/>
  <c r="J2369" i="14"/>
  <c r="J2353" i="14"/>
  <c r="J2345" i="14"/>
  <c r="J2337" i="14"/>
  <c r="J2321" i="14"/>
  <c r="J2313" i="14"/>
  <c r="J2305" i="14"/>
  <c r="J1593" i="14"/>
  <c r="J1561" i="14"/>
  <c r="J1545" i="14"/>
  <c r="J1529" i="14"/>
  <c r="J1497" i="14"/>
  <c r="J1481" i="14"/>
  <c r="J1465" i="14"/>
  <c r="J4588" i="14"/>
  <c r="J4568" i="14"/>
  <c r="J4556" i="14"/>
  <c r="J3457" i="14"/>
  <c r="J3425" i="14"/>
  <c r="J3393" i="14"/>
  <c r="J3361" i="14"/>
  <c r="J3321" i="14"/>
  <c r="J3032" i="14"/>
  <c r="J2718" i="14"/>
  <c r="J1284" i="14"/>
  <c r="J4892" i="14"/>
  <c r="J4880" i="14"/>
  <c r="J4860" i="14"/>
  <c r="J4848" i="14"/>
  <c r="J4828" i="14"/>
  <c r="J4808" i="14"/>
  <c r="J4796" i="14"/>
  <c r="J4776" i="14"/>
  <c r="J4764" i="14"/>
  <c r="J4476" i="14"/>
  <c r="J4456" i="14"/>
  <c r="J4440" i="14"/>
  <c r="J4424" i="14"/>
  <c r="J4420" i="14"/>
  <c r="J4412" i="14"/>
  <c r="J4404" i="14"/>
  <c r="J4400" i="14"/>
  <c r="J4384" i="14"/>
  <c r="J4364" i="14"/>
  <c r="J3836" i="14"/>
  <c r="J3820" i="14"/>
  <c r="J3812" i="14"/>
  <c r="J3804" i="14"/>
  <c r="J3788" i="14"/>
  <c r="J3248" i="14"/>
  <c r="J3236" i="14"/>
  <c r="J3232" i="14"/>
  <c r="J3216" i="14"/>
  <c r="J3204" i="14"/>
  <c r="J3200" i="14"/>
  <c r="J3184" i="14"/>
  <c r="J3172" i="14"/>
  <c r="J3168" i="14"/>
  <c r="J3152" i="14"/>
  <c r="J3136" i="14"/>
  <c r="J3120" i="14"/>
  <c r="J2420" i="14"/>
  <c r="J2388" i="14"/>
  <c r="J2356" i="14"/>
  <c r="J2008" i="14"/>
  <c r="J1928" i="14"/>
  <c r="J1924" i="14"/>
  <c r="J1916" i="14"/>
  <c r="J1896" i="14"/>
  <c r="J1888" i="14"/>
  <c r="J1880" i="14"/>
  <c r="J1390" i="14"/>
  <c r="J1326" i="14"/>
  <c r="J1262" i="14"/>
  <c r="J772" i="14"/>
  <c r="J3369" i="14"/>
  <c r="J3337" i="14"/>
  <c r="J1784" i="14"/>
  <c r="J4884" i="14"/>
  <c r="J4872" i="14"/>
  <c r="J4852" i="14"/>
  <c r="J4840" i="14"/>
  <c r="J4832" i="14"/>
  <c r="J4820" i="14"/>
  <c r="J4800" i="14"/>
  <c r="J4788" i="14"/>
  <c r="J4768" i="14"/>
  <c r="J4284" i="14"/>
  <c r="J4272" i="14"/>
  <c r="J4264" i="14"/>
  <c r="J4260" i="14"/>
  <c r="J4252" i="14"/>
  <c r="J4244" i="14"/>
  <c r="J4240" i="14"/>
  <c r="J4232" i="14"/>
  <c r="J4228" i="14"/>
  <c r="J4208" i="14"/>
  <c r="J4188" i="14"/>
  <c r="J4168" i="14"/>
  <c r="J4156" i="14"/>
  <c r="J4152" i="14"/>
  <c r="J4144" i="14"/>
  <c r="J3644" i="14"/>
  <c r="J1809" i="14"/>
  <c r="J1801" i="14"/>
  <c r="J1793" i="14"/>
  <c r="J1777" i="14"/>
  <c r="J1769" i="14"/>
  <c r="J1761" i="14"/>
  <c r="J33" i="14"/>
  <c r="J4900" i="14"/>
  <c r="J4868" i="14"/>
  <c r="J4816" i="14"/>
  <c r="J4784" i="14"/>
  <c r="J4576" i="14"/>
  <c r="J4280" i="14"/>
  <c r="J161" i="14"/>
  <c r="J149" i="14"/>
  <c r="J141" i="14"/>
  <c r="J129" i="14"/>
  <c r="J121" i="14"/>
  <c r="J109" i="14"/>
  <c r="J101" i="14"/>
  <c r="J89" i="14"/>
  <c r="J81" i="14"/>
  <c r="J69" i="14"/>
  <c r="J57" i="14"/>
  <c r="J49" i="14"/>
  <c r="J37" i="14"/>
  <c r="J29" i="14"/>
  <c r="J4888" i="14"/>
  <c r="J4864" i="14"/>
  <c r="J4844" i="14"/>
  <c r="J4824" i="14"/>
  <c r="J4804" i="14"/>
  <c r="J4780" i="14"/>
  <c r="J4696" i="14"/>
  <c r="J4684" i="14"/>
  <c r="J4676" i="14"/>
  <c r="J4664" i="14"/>
  <c r="J4656" i="14"/>
  <c r="J4644" i="14"/>
  <c r="J4636" i="14"/>
  <c r="J4624" i="14"/>
  <c r="J4616" i="14"/>
  <c r="J4604" i="14"/>
  <c r="J4596" i="14"/>
  <c r="J4572" i="14"/>
  <c r="J4488" i="14"/>
  <c r="J4480" i="14"/>
  <c r="J4468" i="14"/>
  <c r="J4460" i="14"/>
  <c r="J4448" i="14"/>
  <c r="J4436" i="14"/>
  <c r="J4416" i="14"/>
  <c r="J4392" i="14"/>
  <c r="J4380" i="14"/>
  <c r="J4372" i="14"/>
  <c r="J4360" i="14"/>
  <c r="J4352" i="14"/>
  <c r="J4276" i="14"/>
  <c r="J4256" i="14"/>
  <c r="J4248" i="14"/>
  <c r="J4220" i="14"/>
  <c r="J4212" i="14"/>
  <c r="J4200" i="14"/>
  <c r="J4192" i="14"/>
  <c r="J4180" i="14"/>
  <c r="J4172" i="14"/>
  <c r="J4148" i="14"/>
  <c r="J4140" i="14"/>
  <c r="J4076" i="14"/>
  <c r="J4068" i="14"/>
  <c r="J4048" i="14"/>
  <c r="J4040" i="14"/>
  <c r="J4028" i="14"/>
  <c r="J4020" i="14"/>
  <c r="J4012" i="14"/>
  <c r="J3996" i="14"/>
  <c r="J3976" i="14"/>
  <c r="J3968" i="14"/>
  <c r="J3960" i="14"/>
  <c r="J3952" i="14"/>
  <c r="J3944" i="14"/>
  <c r="J3868" i="14"/>
  <c r="J3860" i="14"/>
  <c r="J3852" i="14"/>
  <c r="J3844" i="14"/>
  <c r="J3840" i="14"/>
  <c r="J3832" i="14"/>
  <c r="J3816" i="14"/>
  <c r="J3796" i="14"/>
  <c r="J3792" i="14"/>
  <c r="J3784" i="14"/>
  <c r="J3776" i="14"/>
  <c r="J3768" i="14"/>
  <c r="J3760" i="14"/>
  <c r="J3752" i="14"/>
  <c r="J3744" i="14"/>
  <c r="J3736" i="14"/>
  <c r="J3728" i="14"/>
  <c r="J3660" i="14"/>
  <c r="J3656" i="14"/>
  <c r="J3652" i="14"/>
  <c r="J3648" i="14"/>
  <c r="J3640" i="14"/>
  <c r="J3636" i="14"/>
  <c r="J3632" i="14"/>
  <c r="J3628" i="14"/>
  <c r="J3624" i="14"/>
  <c r="J3620" i="14"/>
  <c r="J3616" i="14"/>
  <c r="J3612" i="14"/>
  <c r="J3608" i="14"/>
  <c r="J3604" i="14"/>
  <c r="J3600" i="14"/>
  <c r="J3596" i="14"/>
  <c r="J3592" i="14"/>
  <c r="J3588" i="14"/>
  <c r="J3584" i="14"/>
  <c r="J3580" i="14"/>
  <c r="J3576" i="14"/>
  <c r="J3572" i="14"/>
  <c r="J3568" i="14"/>
  <c r="J3564" i="14"/>
  <c r="J3560" i="14"/>
  <c r="J3556" i="14"/>
  <c r="J3552" i="14"/>
  <c r="J3548" i="14"/>
  <c r="J3544" i="14"/>
  <c r="J3540" i="14"/>
  <c r="J32" i="14"/>
  <c r="J4691" i="14"/>
  <c r="J4675" i="14"/>
  <c r="J3460" i="14"/>
  <c r="J3456" i="14"/>
  <c r="J3452" i="14"/>
  <c r="J3448" i="14"/>
  <c r="J3444" i="14"/>
  <c r="J3440" i="14"/>
  <c r="J3436" i="14"/>
  <c r="J3432" i="14"/>
  <c r="J3428" i="14"/>
  <c r="J3424" i="14"/>
  <c r="J3420" i="14"/>
  <c r="J3416" i="14"/>
  <c r="J3412" i="14"/>
  <c r="J3408" i="14"/>
  <c r="J3404" i="14"/>
  <c r="J3400" i="14"/>
  <c r="J3396" i="14"/>
  <c r="J3392" i="14"/>
  <c r="J3388" i="14"/>
  <c r="J3384" i="14"/>
  <c r="J3380" i="14"/>
  <c r="J3376" i="14"/>
  <c r="J3372" i="14"/>
  <c r="J3368" i="14"/>
  <c r="J3364" i="14"/>
  <c r="J3360" i="14"/>
  <c r="J3356" i="14"/>
  <c r="J3352" i="14"/>
  <c r="J3348" i="14"/>
  <c r="J3344" i="14"/>
  <c r="J3340" i="14"/>
  <c r="J3336" i="14"/>
  <c r="J3332" i="14"/>
  <c r="J95" i="14"/>
  <c r="J4902" i="14"/>
  <c r="J4898" i="14"/>
  <c r="J4894" i="14"/>
  <c r="J4886" i="14"/>
  <c r="J4882" i="14"/>
  <c r="J4878" i="14"/>
  <c r="J4870" i="14"/>
  <c r="J4866" i="14"/>
  <c r="J4862" i="14"/>
  <c r="J4854" i="14"/>
  <c r="J4850" i="14"/>
  <c r="J4846" i="14"/>
  <c r="J4838" i="14"/>
  <c r="J4834" i="14"/>
  <c r="J4830" i="14"/>
  <c r="J4822" i="14"/>
  <c r="J4818" i="14"/>
  <c r="J4814" i="14"/>
  <c r="J4806" i="14"/>
  <c r="J4802" i="14"/>
  <c r="J4798" i="14"/>
  <c r="J4790" i="14"/>
  <c r="J4786" i="14"/>
  <c r="J4782" i="14"/>
  <c r="J4774" i="14"/>
  <c r="J4770" i="14"/>
  <c r="J157" i="14"/>
  <c r="J145" i="14"/>
  <c r="J137" i="14"/>
  <c r="J125" i="14"/>
  <c r="J117" i="14"/>
  <c r="J105" i="14"/>
  <c r="J97" i="14"/>
  <c r="J85" i="14"/>
  <c r="J77" i="14"/>
  <c r="J65" i="14"/>
  <c r="J53" i="14"/>
  <c r="J41" i="14"/>
  <c r="J4896" i="14"/>
  <c r="J4876" i="14"/>
  <c r="J4856" i="14"/>
  <c r="J4836" i="14"/>
  <c r="J4812" i="14"/>
  <c r="J4792" i="14"/>
  <c r="J4772" i="14"/>
  <c r="J4692" i="14"/>
  <c r="J4680" i="14"/>
  <c r="J4672" i="14"/>
  <c r="J4660" i="14"/>
  <c r="J4652" i="14"/>
  <c r="J4640" i="14"/>
  <c r="J4632" i="14"/>
  <c r="J4620" i="14"/>
  <c r="J4612" i="14"/>
  <c r="J4600" i="14"/>
  <c r="J4592" i="14"/>
  <c r="J4584" i="14"/>
  <c r="J4564" i="14"/>
  <c r="J4484" i="14"/>
  <c r="J4472" i="14"/>
  <c r="J4464" i="14"/>
  <c r="J4452" i="14"/>
  <c r="J4444" i="14"/>
  <c r="J4432" i="14"/>
  <c r="J4428" i="14"/>
  <c r="J4408" i="14"/>
  <c r="J4396" i="14"/>
  <c r="J4388" i="14"/>
  <c r="J4376" i="14"/>
  <c r="J4368" i="14"/>
  <c r="J4356" i="14"/>
  <c r="J4268" i="14"/>
  <c r="J4236" i="14"/>
  <c r="J4224" i="14"/>
  <c r="J4216" i="14"/>
  <c r="J4204" i="14"/>
  <c r="J4196" i="14"/>
  <c r="J4184" i="14"/>
  <c r="J4176" i="14"/>
  <c r="J4164" i="14"/>
  <c r="J4160" i="14"/>
  <c r="J4072" i="14"/>
  <c r="J4064" i="14"/>
  <c r="J4060" i="14"/>
  <c r="J4052" i="14"/>
  <c r="J4044" i="14"/>
  <c r="J4036" i="14"/>
  <c r="J4024" i="14"/>
  <c r="J4016" i="14"/>
  <c r="J4008" i="14"/>
  <c r="J4004" i="14"/>
  <c r="J3988" i="14"/>
  <c r="J3980" i="14"/>
  <c r="J3972" i="14"/>
  <c r="J3964" i="14"/>
  <c r="J3956" i="14"/>
  <c r="J3948" i="14"/>
  <c r="J3940" i="14"/>
  <c r="J3872" i="14"/>
  <c r="J3864" i="14"/>
  <c r="J3856" i="14"/>
  <c r="J3848" i="14"/>
  <c r="J3828" i="14"/>
  <c r="J3824" i="14"/>
  <c r="J3808" i="14"/>
  <c r="J3800" i="14"/>
  <c r="J3780" i="14"/>
  <c r="J3772" i="14"/>
  <c r="J3764" i="14"/>
  <c r="J3756" i="14"/>
  <c r="J3748" i="14"/>
  <c r="J3740" i="14"/>
  <c r="J3732" i="14"/>
  <c r="J3724" i="14"/>
  <c r="J3664" i="14"/>
  <c r="J369" i="14"/>
  <c r="J365" i="14"/>
  <c r="J361" i="14"/>
  <c r="J357" i="14"/>
  <c r="J353" i="14"/>
  <c r="J349" i="14"/>
  <c r="J345" i="14"/>
  <c r="J341" i="14"/>
  <c r="J337" i="14"/>
  <c r="J4765" i="14"/>
  <c r="J4685" i="14"/>
  <c r="J4669" i="14"/>
  <c r="J4649" i="14"/>
  <c r="J4641" i="14"/>
  <c r="J4633" i="14"/>
  <c r="J4617" i="14"/>
  <c r="J4609" i="14"/>
  <c r="J4601" i="14"/>
  <c r="J4585" i="14"/>
  <c r="J4577" i="14"/>
  <c r="J4569" i="14"/>
  <c r="J4553" i="14"/>
  <c r="J4489" i="14"/>
  <c r="J4481" i="14"/>
  <c r="J4473" i="14"/>
  <c r="J4457" i="14"/>
  <c r="J4449" i="14"/>
  <c r="J4441" i="14"/>
  <c r="J4425" i="14"/>
  <c r="J4417" i="14"/>
  <c r="J4409" i="14"/>
  <c r="J4393" i="14"/>
  <c r="J4385" i="14"/>
  <c r="J4377" i="14"/>
  <c r="J4361" i="14"/>
  <c r="J4353" i="14"/>
  <c r="J4281" i="14"/>
  <c r="J4265" i="14"/>
  <c r="J4257" i="14"/>
  <c r="J4249" i="14"/>
  <c r="J4233" i="14"/>
  <c r="J4225" i="14"/>
  <c r="J4217" i="14"/>
  <c r="J4201" i="14"/>
  <c r="J4193" i="14"/>
  <c r="J4185" i="14"/>
  <c r="J4169" i="14"/>
  <c r="J4161" i="14"/>
  <c r="J4153" i="14"/>
  <c r="J4073" i="14"/>
  <c r="J4065" i="14"/>
  <c r="J4057" i="14"/>
  <c r="J4041" i="14"/>
  <c r="J4033" i="14"/>
  <c r="J4025" i="14"/>
  <c r="J4009" i="14"/>
  <c r="J4001" i="14"/>
  <c r="J3993" i="14"/>
  <c r="J3977" i="14"/>
  <c r="J3969" i="14"/>
  <c r="J3961" i="14"/>
  <c r="J3945" i="14"/>
  <c r="J3937" i="14"/>
  <c r="J3865" i="14"/>
  <c r="J3849" i="14"/>
  <c r="J3841" i="14"/>
  <c r="J3833" i="14"/>
  <c r="J3817" i="14"/>
  <c r="J3809" i="14"/>
  <c r="J3801" i="14"/>
  <c r="J3785" i="14"/>
  <c r="J3777" i="14"/>
  <c r="J3769" i="14"/>
  <c r="J3753" i="14"/>
  <c r="J3745" i="14"/>
  <c r="J3737" i="14"/>
  <c r="J3657" i="14"/>
  <c r="J3649" i="14"/>
  <c r="J3641" i="14"/>
  <c r="J3625" i="14"/>
  <c r="J3617" i="14"/>
  <c r="J3609" i="14"/>
  <c r="J3593" i="14"/>
  <c r="J3585" i="14"/>
  <c r="J3577" i="14"/>
  <c r="J3561" i="14"/>
  <c r="J3553" i="14"/>
  <c r="J3545" i="14"/>
  <c r="J1776" i="14"/>
  <c r="J1772" i="14"/>
  <c r="J1768" i="14"/>
  <c r="J1764" i="14"/>
  <c r="J1760" i="14"/>
  <c r="J1604" i="14"/>
  <c r="J1600" i="14"/>
  <c r="J1596" i="14"/>
  <c r="J1592" i="14"/>
  <c r="J1588" i="14"/>
  <c r="J1584" i="14"/>
  <c r="J1580" i="14"/>
  <c r="J1576" i="14"/>
  <c r="J1572" i="14"/>
  <c r="J1568" i="14"/>
  <c r="J1564" i="14"/>
  <c r="J1560" i="14"/>
  <c r="J1556" i="14"/>
  <c r="J1552" i="14"/>
  <c r="J1548" i="14"/>
  <c r="J1544" i="14"/>
  <c r="J1540" i="14"/>
  <c r="J1536" i="14"/>
  <c r="J1532" i="14"/>
  <c r="J1528" i="14"/>
  <c r="J1524" i="14"/>
  <c r="J1520" i="14"/>
  <c r="J1516" i="14"/>
  <c r="J1512" i="14"/>
  <c r="J1508" i="14"/>
  <c r="J1504" i="14"/>
  <c r="J1500" i="14"/>
  <c r="J1496" i="14"/>
  <c r="J1492" i="14"/>
  <c r="J1488" i="14"/>
  <c r="J1484" i="14"/>
  <c r="J1480" i="14"/>
  <c r="J1476" i="14"/>
  <c r="J1472" i="14"/>
  <c r="J1468" i="14"/>
  <c r="J1464" i="14"/>
  <c r="J1460" i="14"/>
  <c r="J1305" i="14"/>
  <c r="J1177" i="14"/>
  <c r="J1049" i="14"/>
  <c r="J878" i="14"/>
  <c r="J750" i="14"/>
  <c r="J558" i="14"/>
  <c r="J494" i="14"/>
  <c r="J2937" i="14"/>
  <c r="J2809" i="14"/>
  <c r="J2553" i="14"/>
  <c r="J2425" i="14"/>
  <c r="J2169" i="14"/>
  <c r="J1913" i="14"/>
  <c r="J1785" i="14"/>
  <c r="J1113" i="14"/>
  <c r="J3328" i="14"/>
  <c r="J3324" i="14"/>
  <c r="J3320" i="14"/>
  <c r="J3252" i="14"/>
  <c r="J3228" i="14"/>
  <c r="J3220" i="14"/>
  <c r="J3192" i="14"/>
  <c r="J3180" i="14"/>
  <c r="J3176" i="14"/>
  <c r="J3164" i="14"/>
  <c r="J3156" i="14"/>
  <c r="J3144" i="14"/>
  <c r="J3132" i="14"/>
  <c r="J3124" i="14"/>
  <c r="J3112" i="14"/>
  <c r="J3044" i="14"/>
  <c r="J3024" i="14"/>
  <c r="J3020" i="14"/>
  <c r="J3016" i="14"/>
  <c r="J3012" i="14"/>
  <c r="J3008" i="14"/>
  <c r="J3004" i="14"/>
  <c r="J3000" i="14"/>
  <c r="J2996" i="14"/>
  <c r="J2992" i="14"/>
  <c r="J2988" i="14"/>
  <c r="J2984" i="14"/>
  <c r="J2980" i="14"/>
  <c r="J2972" i="14"/>
  <c r="J2968" i="14"/>
  <c r="J2964" i="14"/>
  <c r="J2960" i="14"/>
  <c r="J2956" i="14"/>
  <c r="J2952" i="14"/>
  <c r="J2948" i="14"/>
  <c r="J2944" i="14"/>
  <c r="J2940" i="14"/>
  <c r="J2936" i="14"/>
  <c r="J2932" i="14"/>
  <c r="J2928" i="14"/>
  <c r="J2924" i="14"/>
  <c r="J2920" i="14"/>
  <c r="J2916" i="14"/>
  <c r="J2912" i="14"/>
  <c r="J2842" i="14"/>
  <c r="J2838" i="14"/>
  <c r="J2834" i="14"/>
  <c r="J2830" i="14"/>
  <c r="J2826" i="14"/>
  <c r="J2822" i="14"/>
  <c r="J2818" i="14"/>
  <c r="J2814" i="14"/>
  <c r="J2810" i="14"/>
  <c r="J2806" i="14"/>
  <c r="J2802" i="14"/>
  <c r="J2798" i="14"/>
  <c r="J2794" i="14"/>
  <c r="J2790" i="14"/>
  <c r="J2782" i="14"/>
  <c r="J2774" i="14"/>
  <c r="J2766" i="14"/>
  <c r="J2758" i="14"/>
  <c r="J2750" i="14"/>
  <c r="J2742" i="14"/>
  <c r="J2734" i="14"/>
  <c r="J2726" i="14"/>
  <c r="J2722" i="14"/>
  <c r="J2714" i="14"/>
  <c r="J2710" i="14"/>
  <c r="J2706" i="14"/>
  <c r="J2631" i="14"/>
  <c r="J2615" i="14"/>
  <c r="J2599" i="14"/>
  <c r="J2583" i="14"/>
  <c r="J2567" i="14"/>
  <c r="J2559" i="14"/>
  <c r="J2555" i="14"/>
  <c r="J2551" i="14"/>
  <c r="J2547" i="14"/>
  <c r="J2543" i="14"/>
  <c r="J2539" i="14"/>
  <c r="J2535" i="14"/>
  <c r="J2531" i="14"/>
  <c r="J2527" i="14"/>
  <c r="J2511" i="14"/>
  <c r="J2224" i="14"/>
  <c r="J2220" i="14"/>
  <c r="J2212" i="14"/>
  <c r="J2204" i="14"/>
  <c r="J2196" i="14"/>
  <c r="J2188" i="14"/>
  <c r="J2180" i="14"/>
  <c r="J2176" i="14"/>
  <c r="J2168" i="14"/>
  <c r="J2160" i="14"/>
  <c r="J2152" i="14"/>
  <c r="J2144" i="14"/>
  <c r="J2136" i="14"/>
  <c r="J2128" i="14"/>
  <c r="J2120" i="14"/>
  <c r="J2112" i="14"/>
  <c r="J2104" i="14"/>
  <c r="J2016" i="14"/>
  <c r="J2012" i="14"/>
  <c r="J2004" i="14"/>
  <c r="J2000" i="14"/>
  <c r="J1996" i="14"/>
  <c r="J1992" i="14"/>
  <c r="J1988" i="14"/>
  <c r="J1984" i="14"/>
  <c r="J1980" i="14"/>
  <c r="J1976" i="14"/>
  <c r="J1972" i="14"/>
  <c r="J1968" i="14"/>
  <c r="J1964" i="14"/>
  <c r="J1960" i="14"/>
  <c r="J1956" i="14"/>
  <c r="J1952" i="14"/>
  <c r="J1948" i="14"/>
  <c r="J1944" i="14"/>
  <c r="J1940" i="14"/>
  <c r="J1936" i="14"/>
  <c r="J1932" i="14"/>
  <c r="J1912" i="14"/>
  <c r="J1908" i="14"/>
  <c r="J1904" i="14"/>
  <c r="J1900" i="14"/>
  <c r="J4890" i="14"/>
  <c r="J4874" i="14"/>
  <c r="J4858" i="14"/>
  <c r="J4842" i="14"/>
  <c r="J4826" i="14"/>
  <c r="J4810" i="14"/>
  <c r="J4794" i="14"/>
  <c r="J4778" i="14"/>
  <c r="J4657" i="14"/>
  <c r="J4625" i="14"/>
  <c r="J4593" i="14"/>
  <c r="J4561" i="14"/>
  <c r="J4433" i="14"/>
  <c r="J4401" i="14"/>
  <c r="J4273" i="14"/>
  <c r="J4209" i="14"/>
  <c r="J4145" i="14"/>
  <c r="J4049" i="14"/>
  <c r="J3985" i="14"/>
  <c r="J3953" i="14"/>
  <c r="J3857" i="14"/>
  <c r="J3825" i="14"/>
  <c r="J3793" i="14"/>
  <c r="J3761" i="14"/>
  <c r="J3729" i="14"/>
  <c r="J3665" i="14"/>
  <c r="J3633" i="14"/>
  <c r="J3601" i="14"/>
  <c r="J3537" i="14"/>
  <c r="J3409" i="14"/>
  <c r="J2841" i="14"/>
  <c r="J2585" i="14"/>
  <c r="J2201" i="14"/>
  <c r="J1945" i="14"/>
  <c r="J38" i="14"/>
  <c r="J368" i="14"/>
  <c r="J364" i="14"/>
  <c r="J360" i="14"/>
  <c r="J356" i="14"/>
  <c r="J348" i="14"/>
  <c r="J340" i="14"/>
  <c r="J160" i="14"/>
  <c r="J152" i="14"/>
  <c r="J144" i="14"/>
  <c r="J136" i="14"/>
  <c r="J128" i="14"/>
  <c r="J120" i="14"/>
  <c r="J112" i="14"/>
  <c r="J104" i="14"/>
  <c r="J96" i="14"/>
  <c r="J92" i="14"/>
  <c r="J88" i="14"/>
  <c r="J84" i="14"/>
  <c r="J80" i="14"/>
  <c r="J76" i="14"/>
  <c r="J72" i="14"/>
  <c r="J68" i="14"/>
  <c r="J64" i="14"/>
  <c r="J60" i="14"/>
  <c r="J56" i="14"/>
  <c r="J52" i="14"/>
  <c r="J48" i="14"/>
  <c r="J44" i="14"/>
  <c r="J40" i="14"/>
  <c r="J24" i="14"/>
  <c r="J4891" i="14"/>
  <c r="J4883" i="14"/>
  <c r="J4879" i="14"/>
  <c r="J4871" i="14"/>
  <c r="J4863" i="14"/>
  <c r="J4851" i="14"/>
  <c r="J4687" i="14"/>
  <c r="J4679" i="14"/>
  <c r="J4671" i="14"/>
  <c r="J4663" i="14"/>
  <c r="J4655" i="14"/>
  <c r="J4647" i="14"/>
  <c r="J4639" i="14"/>
  <c r="J4631" i="14"/>
  <c r="J4619" i="14"/>
  <c r="J4587" i="14"/>
  <c r="J4579" i="14"/>
  <c r="J4571" i="14"/>
  <c r="J4563" i="14"/>
  <c r="J4483" i="14"/>
  <c r="J4475" i="14"/>
  <c r="J4467" i="14"/>
  <c r="J4459" i="14"/>
  <c r="J4455" i="14"/>
  <c r="J4451" i="14"/>
  <c r="J4439" i="14"/>
  <c r="J4407" i="14"/>
  <c r="J4359" i="14"/>
  <c r="J4283" i="14"/>
  <c r="J4275" i="14"/>
  <c r="J4263" i="14"/>
  <c r="J4171" i="14"/>
  <c r="J4163" i="14"/>
  <c r="J4155" i="14"/>
  <c r="J4147" i="14"/>
  <c r="J4143" i="14"/>
  <c r="J4071" i="14"/>
  <c r="J4059" i="14"/>
  <c r="J3967" i="14"/>
  <c r="J3963" i="14"/>
  <c r="J3959" i="14"/>
  <c r="J3955" i="14"/>
  <c r="J3951" i="14"/>
  <c r="J3947" i="14"/>
  <c r="J3943" i="14"/>
  <c r="J3939" i="14"/>
  <c r="J3871" i="14"/>
  <c r="J3867" i="14"/>
  <c r="J3863" i="14"/>
  <c r="J3859" i="14"/>
  <c r="J3855" i="14"/>
  <c r="J3851" i="14"/>
  <c r="J3847" i="14"/>
  <c r="J3843" i="14"/>
  <c r="J3839" i="14"/>
  <c r="J3835" i="14"/>
  <c r="J3831" i="14"/>
  <c r="J3827" i="14"/>
  <c r="J3823" i="14"/>
  <c r="J3819" i="14"/>
  <c r="J3815" i="14"/>
  <c r="J3811" i="14"/>
  <c r="J3807" i="14"/>
  <c r="J3799" i="14"/>
  <c r="J3791" i="14"/>
  <c r="J3783" i="14"/>
  <c r="J3775" i="14"/>
  <c r="J3767" i="14"/>
  <c r="J3759" i="14"/>
  <c r="J3751" i="14"/>
  <c r="J3743" i="14"/>
  <c r="J3735" i="14"/>
  <c r="J3727" i="14"/>
  <c r="J3659" i="14"/>
  <c r="J3651" i="14"/>
  <c r="J3643" i="14"/>
  <c r="J3635" i="14"/>
  <c r="J3627" i="14"/>
  <c r="J3619" i="14"/>
  <c r="J3611" i="14"/>
  <c r="J3603" i="14"/>
  <c r="J3595" i="14"/>
  <c r="J3587" i="14"/>
  <c r="J3579" i="14"/>
  <c r="J3571" i="14"/>
  <c r="J3563" i="14"/>
  <c r="J3559" i="14"/>
  <c r="J3551" i="14"/>
  <c r="J3547" i="14"/>
  <c r="J3543" i="14"/>
  <c r="J3539" i="14"/>
  <c r="J3459" i="14"/>
  <c r="J3451" i="14"/>
  <c r="J3443" i="14"/>
  <c r="J3435" i="14"/>
  <c r="J3427" i="14"/>
  <c r="J3419" i="14"/>
  <c r="J3411" i="14"/>
  <c r="J3403" i="14"/>
  <c r="J3395" i="14"/>
  <c r="J3387" i="14"/>
  <c r="J3379" i="14"/>
  <c r="J3371" i="14"/>
  <c r="J3363" i="14"/>
  <c r="J3355" i="14"/>
  <c r="J3347" i="14"/>
  <c r="J3339" i="14"/>
  <c r="J3335" i="14"/>
  <c r="J3331" i="14"/>
  <c r="J3327" i="14"/>
  <c r="J3323" i="14"/>
  <c r="J3319" i="14"/>
  <c r="J3247" i="14"/>
  <c r="J3239" i="14"/>
  <c r="J3231" i="14"/>
  <c r="J3223" i="14"/>
  <c r="J3215" i="14"/>
  <c r="J3207" i="14"/>
  <c r="J3199" i="14"/>
  <c r="J3191" i="14"/>
  <c r="J3183" i="14"/>
  <c r="J3175" i="14"/>
  <c r="J3167" i="14"/>
  <c r="J3159" i="14"/>
  <c r="J3151" i="14"/>
  <c r="J3143" i="14"/>
  <c r="J3135" i="14"/>
  <c r="J3127" i="14"/>
  <c r="J3123" i="14"/>
  <c r="J3115" i="14"/>
  <c r="J3111" i="14"/>
  <c r="J3107" i="14"/>
  <c r="J3047" i="14"/>
  <c r="J3043" i="14"/>
  <c r="J3039" i="14"/>
  <c r="J3031" i="14"/>
  <c r="J3023" i="14"/>
  <c r="J3015" i="14"/>
  <c r="J3007" i="14"/>
  <c r="J2999" i="14"/>
  <c r="J2991" i="14"/>
  <c r="J2983" i="14"/>
  <c r="J2975" i="14"/>
  <c r="J2967" i="14"/>
  <c r="J2959" i="14"/>
  <c r="J2951" i="14"/>
  <c r="J2943" i="14"/>
  <c r="J2935" i="14"/>
  <c r="J2927" i="14"/>
  <c r="J2919" i="14"/>
  <c r="J2911" i="14"/>
  <c r="J2833" i="14"/>
  <c r="J2817" i="14"/>
  <c r="J2785" i="14"/>
  <c r="J2761" i="14"/>
  <c r="J2737" i="14"/>
  <c r="J2721" i="14"/>
  <c r="J2630" i="14"/>
  <c r="J2622" i="14"/>
  <c r="J2614" i="14"/>
  <c r="J2606" i="14"/>
  <c r="J2598" i="14"/>
  <c r="J2590" i="14"/>
  <c r="J2582" i="14"/>
  <c r="J2574" i="14"/>
  <c r="J2566" i="14"/>
  <c r="J2558" i="14"/>
  <c r="J2550" i="14"/>
  <c r="J2542" i="14"/>
  <c r="J2534" i="14"/>
  <c r="J2526" i="14"/>
  <c r="J2518" i="14"/>
  <c r="J2510" i="14"/>
  <c r="J2502" i="14"/>
  <c r="J2428" i="14"/>
  <c r="J2424" i="14"/>
  <c r="J2412" i="14"/>
  <c r="J2404" i="14"/>
  <c r="J2396" i="14"/>
  <c r="J2392" i="14"/>
  <c r="J2380" i="14"/>
  <c r="J2372" i="14"/>
  <c r="J2364" i="14"/>
  <c r="J2360" i="14"/>
  <c r="J2352" i="14"/>
  <c r="J2344" i="14"/>
  <c r="J2336" i="14"/>
  <c r="J2328" i="14"/>
  <c r="J2320" i="14"/>
  <c r="J2312" i="14"/>
  <c r="J2304" i="14"/>
  <c r="J2219" i="14"/>
  <c r="J2211" i="14"/>
  <c r="J2203" i="14"/>
  <c r="J2195" i="14"/>
  <c r="J2187" i="14"/>
  <c r="J2179" i="14"/>
  <c r="J2171" i="14"/>
  <c r="J2163" i="14"/>
  <c r="J2155" i="14"/>
  <c r="J2147" i="14"/>
  <c r="J2139" i="14"/>
  <c r="J2131" i="14"/>
  <c r="J2123" i="14"/>
  <c r="J1812" i="14"/>
  <c r="J1804" i="14"/>
  <c r="J1796" i="14"/>
  <c r="J1792" i="14"/>
  <c r="J1788" i="14"/>
  <c r="J1780" i="14"/>
  <c r="J367" i="14"/>
  <c r="J363" i="14"/>
  <c r="J359" i="14"/>
  <c r="J355" i="14"/>
  <c r="J351" i="14"/>
  <c r="J347" i="14"/>
  <c r="J343" i="14"/>
  <c r="J339" i="14"/>
  <c r="J163" i="14"/>
  <c r="J159" i="14"/>
  <c r="J155" i="14"/>
  <c r="J151" i="14"/>
  <c r="J147" i="14"/>
  <c r="J143" i="14"/>
  <c r="J139" i="14"/>
  <c r="J135" i="14"/>
  <c r="J131" i="14"/>
  <c r="J127" i="14"/>
  <c r="J123" i="14"/>
  <c r="J119" i="14"/>
  <c r="J115" i="14"/>
  <c r="J111" i="14"/>
  <c r="J107" i="14"/>
  <c r="J103" i="14"/>
  <c r="J99" i="14"/>
  <c r="J91" i="14"/>
  <c r="J87" i="14"/>
  <c r="J83" i="14"/>
  <c r="J79" i="14"/>
  <c r="J75" i="14"/>
  <c r="J71" i="14"/>
  <c r="J67" i="14"/>
  <c r="J63" i="14"/>
  <c r="J59" i="14"/>
  <c r="J55" i="14"/>
  <c r="J51" i="14"/>
  <c r="J47" i="14"/>
  <c r="J43" i="14"/>
  <c r="J39" i="14"/>
  <c r="J35" i="14"/>
  <c r="J31" i="14"/>
  <c r="J27" i="14"/>
  <c r="J20" i="14"/>
  <c r="J16" i="14"/>
  <c r="J17" i="14"/>
  <c r="J18" i="14"/>
  <c r="J22" i="14"/>
  <c r="J19" i="14"/>
  <c r="J21" i="14"/>
  <c r="J23" i="14"/>
  <c r="J4766" i="14"/>
  <c r="J4694" i="14"/>
  <c r="J4690" i="14"/>
  <c r="J4686" i="14"/>
  <c r="J4682" i="14"/>
  <c r="J4678" i="14"/>
  <c r="J4674" i="14"/>
  <c r="J4670" i="14"/>
  <c r="J4666" i="14"/>
  <c r="J4662" i="14"/>
  <c r="J4658" i="14"/>
  <c r="J4654" i="14"/>
  <c r="J4650" i="14"/>
  <c r="J4646" i="14"/>
  <c r="J4642" i="14"/>
  <c r="J4638" i="14"/>
  <c r="J4634" i="14"/>
  <c r="J4630" i="14"/>
  <c r="J4626" i="14"/>
  <c r="J4622" i="14"/>
  <c r="J4618" i="14"/>
  <c r="J4614" i="14"/>
  <c r="J4610" i="14"/>
  <c r="J4606" i="14"/>
  <c r="J4602" i="14"/>
  <c r="J4598" i="14"/>
  <c r="J4594" i="14"/>
  <c r="J4590" i="14"/>
  <c r="J4586" i="14"/>
  <c r="J4582" i="14"/>
  <c r="J4578" i="14"/>
  <c r="J4574" i="14"/>
  <c r="J4570" i="14"/>
  <c r="J4566" i="14"/>
  <c r="J4562" i="14"/>
  <c r="J4558" i="14"/>
  <c r="J4554" i="14"/>
  <c r="J4490" i="14"/>
  <c r="J4486" i="14"/>
  <c r="J4482" i="14"/>
  <c r="J4478" i="14"/>
  <c r="J4474" i="14"/>
  <c r="J4470" i="14"/>
  <c r="J4466" i="14"/>
  <c r="J4462" i="14"/>
  <c r="J4458" i="14"/>
  <c r="J4454" i="14"/>
  <c r="J4450" i="14"/>
  <c r="J4446" i="14"/>
  <c r="J4442" i="14"/>
  <c r="J4438" i="14"/>
  <c r="J4434" i="14"/>
  <c r="J4430" i="14"/>
  <c r="J4426" i="14"/>
  <c r="J4422" i="14"/>
  <c r="J4418" i="14"/>
  <c r="J4414" i="14"/>
  <c r="J4410" i="14"/>
  <c r="J4406" i="14"/>
  <c r="J4402" i="14"/>
  <c r="J4398" i="14"/>
  <c r="J4394" i="14"/>
  <c r="J4390" i="14"/>
  <c r="J4386" i="14"/>
  <c r="J4382" i="14"/>
  <c r="J4378" i="14"/>
  <c r="J4374" i="14"/>
  <c r="J4370" i="14"/>
  <c r="J4366" i="14"/>
  <c r="J4362" i="14"/>
  <c r="J4358" i="14"/>
  <c r="J4354" i="14"/>
  <c r="J4282" i="14"/>
  <c r="J4278" i="14"/>
  <c r="J4274" i="14"/>
  <c r="J4270" i="14"/>
  <c r="J4266" i="14"/>
  <c r="J4262" i="14"/>
  <c r="J4258" i="14"/>
  <c r="J4254" i="14"/>
  <c r="J4250" i="14"/>
  <c r="J4246" i="14"/>
  <c r="J4242" i="14"/>
  <c r="J4238" i="14"/>
  <c r="J4234" i="14"/>
  <c r="J4230" i="14"/>
  <c r="J4226" i="14"/>
  <c r="J4222" i="14"/>
  <c r="J4218" i="14"/>
  <c r="J4214" i="14"/>
  <c r="J4210" i="14"/>
  <c r="J4206" i="14"/>
  <c r="J4202" i="14"/>
  <c r="J4198" i="14"/>
  <c r="J4194" i="14"/>
  <c r="J4190" i="14"/>
  <c r="J4186" i="14"/>
  <c r="J4182" i="14"/>
  <c r="J4178" i="14"/>
  <c r="J4174" i="14"/>
  <c r="J4170" i="14"/>
  <c r="J4166" i="14"/>
  <c r="J4162" i="14"/>
  <c r="J4158" i="14"/>
  <c r="J4154" i="14"/>
  <c r="J4150" i="14"/>
  <c r="J4146" i="14"/>
  <c r="J4142" i="14"/>
  <c r="J4078" i="14"/>
  <c r="J4074" i="14"/>
  <c r="J4070" i="14"/>
  <c r="J4066" i="14"/>
  <c r="J4062" i="14"/>
  <c r="J4058" i="14"/>
  <c r="J4054" i="14"/>
  <c r="J4050" i="14"/>
  <c r="J4046" i="14"/>
  <c r="J4042" i="14"/>
  <c r="J4038" i="14"/>
  <c r="J4034" i="14"/>
  <c r="J4030" i="14"/>
  <c r="J4026" i="14"/>
  <c r="J4022" i="14"/>
  <c r="J4018" i="14"/>
  <c r="J4014" i="14"/>
  <c r="J4010" i="14"/>
  <c r="J4006" i="14"/>
  <c r="J4002" i="14"/>
  <c r="J3998" i="14"/>
  <c r="J3994" i="14"/>
  <c r="J3990" i="14"/>
  <c r="J3986" i="14"/>
  <c r="J3982" i="14"/>
  <c r="J3978" i="14"/>
  <c r="J3974" i="14"/>
  <c r="J3970" i="14"/>
  <c r="J3966" i="14"/>
  <c r="J3962" i="14"/>
  <c r="J3958" i="14"/>
  <c r="J3954" i="14"/>
  <c r="J3950" i="14"/>
  <c r="J3946" i="14"/>
  <c r="J3942" i="14"/>
  <c r="J3938" i="14"/>
  <c r="J3870" i="14"/>
  <c r="J3866" i="14"/>
  <c r="J3862" i="14"/>
  <c r="J3858" i="14"/>
  <c r="J3854" i="14"/>
  <c r="J3850" i="14"/>
  <c r="J3846" i="14"/>
  <c r="J3842" i="14"/>
  <c r="J3838" i="14"/>
  <c r="J3834" i="14"/>
  <c r="J3830" i="14"/>
  <c r="J3826" i="14"/>
  <c r="J3822" i="14"/>
  <c r="J3818" i="14"/>
  <c r="J3814" i="14"/>
  <c r="J3810" i="14"/>
  <c r="J3806" i="14"/>
  <c r="J3802" i="14"/>
  <c r="J3798" i="14"/>
  <c r="J3794" i="14"/>
  <c r="J3790" i="14"/>
  <c r="J3786" i="14"/>
  <c r="J3782" i="14"/>
  <c r="J3778" i="14"/>
  <c r="J3774" i="14"/>
  <c r="J3770" i="14"/>
  <c r="J3766" i="14"/>
  <c r="J3762" i="14"/>
  <c r="J3758" i="14"/>
  <c r="J3754" i="14"/>
  <c r="J3750" i="14"/>
  <c r="J3746" i="14"/>
  <c r="J3742" i="14"/>
  <c r="J3738" i="14"/>
  <c r="J3734" i="14"/>
  <c r="J3730" i="14"/>
  <c r="J3726" i="14"/>
  <c r="J3666" i="14"/>
  <c r="J3662" i="14"/>
  <c r="J3658" i="14"/>
  <c r="J3654" i="14"/>
  <c r="J3650" i="14"/>
  <c r="J3646" i="14"/>
  <c r="J3642" i="14"/>
  <c r="J3638" i="14"/>
  <c r="J3634" i="14"/>
  <c r="J3630" i="14"/>
  <c r="J3626" i="14"/>
  <c r="J3622" i="14"/>
  <c r="J3618" i="14"/>
  <c r="J3614" i="14"/>
  <c r="J3610" i="14"/>
  <c r="J3606" i="14"/>
  <c r="J3602" i="14"/>
  <c r="J3598" i="14"/>
  <c r="J3594" i="14"/>
  <c r="J3590" i="14"/>
  <c r="J3586" i="14"/>
  <c r="J3582" i="14"/>
  <c r="J3578" i="14"/>
  <c r="J3574" i="14"/>
  <c r="J3570" i="14"/>
  <c r="J3566" i="14"/>
  <c r="J3562" i="14"/>
  <c r="J3558" i="14"/>
  <c r="J3554" i="14"/>
  <c r="J3550" i="14"/>
  <c r="J3546" i="14"/>
  <c r="J3542" i="14"/>
  <c r="J3538" i="14"/>
  <c r="J3458" i="14"/>
  <c r="J3454" i="14"/>
  <c r="J3450" i="14"/>
  <c r="J3446" i="14"/>
  <c r="J3442" i="14"/>
  <c r="J3438" i="14"/>
  <c r="J3434" i="14"/>
  <c r="J3430" i="14"/>
  <c r="J3426" i="14"/>
  <c r="J3422" i="14"/>
  <c r="J3418" i="14"/>
  <c r="J3414" i="14"/>
  <c r="J3410" i="14"/>
  <c r="J3406" i="14"/>
  <c r="J3402" i="14"/>
  <c r="J3398" i="14"/>
  <c r="J3394" i="14"/>
  <c r="J3390" i="14"/>
  <c r="J3386" i="14"/>
  <c r="J3382" i="14"/>
  <c r="J3378" i="14"/>
  <c r="J3374" i="14"/>
  <c r="J3370" i="14"/>
  <c r="J3366" i="14"/>
  <c r="J3362" i="14"/>
  <c r="J3358" i="14"/>
  <c r="J3354" i="14"/>
  <c r="J3350" i="14"/>
  <c r="J3346" i="14"/>
  <c r="J3342" i="14"/>
  <c r="J3338" i="14"/>
  <c r="J3334" i="14"/>
  <c r="J3330" i="14"/>
  <c r="J3326" i="14"/>
  <c r="J3322" i="14"/>
  <c r="J3254" i="14"/>
  <c r="J3250" i="14"/>
  <c r="J3246" i="14"/>
  <c r="J3242" i="14"/>
  <c r="J3238" i="14"/>
  <c r="J3234" i="14"/>
  <c r="J3230" i="14"/>
  <c r="J3226" i="14"/>
  <c r="J3222" i="14"/>
  <c r="J3218" i="14"/>
  <c r="J3214" i="14"/>
  <c r="J3210" i="14"/>
  <c r="J3206" i="14"/>
  <c r="J3202" i="14"/>
  <c r="J3198" i="14"/>
  <c r="J3194" i="14"/>
  <c r="J3190" i="14"/>
  <c r="J3186" i="14"/>
  <c r="J3182" i="14"/>
  <c r="J3178" i="14"/>
  <c r="J3174" i="14"/>
  <c r="J3170" i="14"/>
  <c r="J3166" i="14"/>
  <c r="J3162" i="14"/>
  <c r="J3158" i="14"/>
  <c r="J3154" i="14"/>
  <c r="J3150" i="14"/>
  <c r="J3146" i="14"/>
  <c r="J3142" i="14"/>
  <c r="J3138" i="14"/>
  <c r="J3134" i="14"/>
  <c r="J3130" i="14"/>
  <c r="J3126" i="14"/>
  <c r="J3122" i="14"/>
  <c r="J3118" i="14"/>
  <c r="J3114" i="14"/>
  <c r="J3110" i="14"/>
  <c r="J3106" i="14"/>
  <c r="J3046" i="14"/>
  <c r="J3042" i="14"/>
  <c r="J3038" i="14"/>
  <c r="J3034" i="14"/>
  <c r="J3030" i="14"/>
  <c r="J3026" i="14"/>
  <c r="J3022" i="14"/>
  <c r="J3018" i="14"/>
  <c r="J3014" i="14"/>
  <c r="J3010" i="14"/>
  <c r="J3006" i="14"/>
  <c r="J3002" i="14"/>
  <c r="J2998" i="14"/>
  <c r="J2994" i="14"/>
  <c r="J2990" i="14"/>
  <c r="J2986" i="14"/>
  <c r="J2982" i="14"/>
  <c r="J2978" i="14"/>
  <c r="J2974" i="14"/>
  <c r="J2970" i="14"/>
  <c r="J2966" i="14"/>
  <c r="J2962" i="14"/>
  <c r="J2958" i="14"/>
  <c r="J2954" i="14"/>
  <c r="J2950" i="14"/>
  <c r="J2946" i="14"/>
  <c r="J2942" i="14"/>
  <c r="J2938" i="14"/>
  <c r="J2934" i="14"/>
  <c r="J2930" i="14"/>
  <c r="J2926" i="14"/>
  <c r="J2922" i="14"/>
  <c r="J2918" i="14"/>
  <c r="J2914" i="14"/>
  <c r="J2910" i="14"/>
  <c r="J2840" i="14"/>
  <c r="J2836" i="14"/>
  <c r="J2832" i="14"/>
  <c r="J2828" i="14"/>
  <c r="J2824" i="14"/>
  <c r="J2820" i="14"/>
  <c r="J2816" i="14"/>
  <c r="J2812" i="14"/>
  <c r="J2808" i="14"/>
  <c r="J2804" i="14"/>
  <c r="J2800" i="14"/>
  <c r="J2796" i="14"/>
  <c r="J2792" i="14"/>
  <c r="J2788" i="14"/>
  <c r="J2784" i="14"/>
  <c r="J2780" i="14"/>
  <c r="J2776" i="14"/>
  <c r="J2772" i="14"/>
  <c r="J2768" i="14"/>
  <c r="J2764" i="14"/>
  <c r="J2760" i="14"/>
  <c r="J2756" i="14"/>
  <c r="J2752" i="14"/>
  <c r="J2748" i="14"/>
  <c r="J2744" i="14"/>
  <c r="J2740" i="14"/>
  <c r="J2736" i="14"/>
  <c r="J2732" i="14"/>
  <c r="J2728" i="14"/>
  <c r="J2724" i="14"/>
  <c r="J2720" i="14"/>
  <c r="J2716" i="14"/>
  <c r="J2712" i="14"/>
  <c r="J2708" i="14"/>
  <c r="J2633" i="14"/>
  <c r="J2625" i="14"/>
  <c r="J2609" i="14"/>
  <c r="J2601" i="14"/>
  <c r="J2593" i="14"/>
  <c r="J2577" i="14"/>
  <c r="J2569" i="14"/>
  <c r="J2561" i="14"/>
  <c r="J2545" i="14"/>
  <c r="J2537" i="14"/>
  <c r="J2529" i="14"/>
  <c r="J2513" i="14"/>
  <c r="J2505" i="14"/>
  <c r="J2427" i="14"/>
  <c r="J2423" i="14"/>
  <c r="J2419" i="14"/>
  <c r="J2415" i="14"/>
  <c r="J2411" i="14"/>
  <c r="J2407" i="14"/>
  <c r="J2403" i="14"/>
  <c r="J2399" i="14"/>
  <c r="J2395" i="14"/>
  <c r="J2391" i="14"/>
  <c r="J2387" i="14"/>
  <c r="J2383" i="14"/>
  <c r="J2379" i="14"/>
  <c r="J2375" i="14"/>
  <c r="J2371" i="14"/>
  <c r="J2367" i="14"/>
  <c r="J2363" i="14"/>
  <c r="J2359" i="14"/>
  <c r="J2355" i="14"/>
  <c r="J2351" i="14"/>
  <c r="J2347" i="14"/>
  <c r="J2343" i="14"/>
  <c r="J2339" i="14"/>
  <c r="J2335" i="14"/>
  <c r="J2331" i="14"/>
  <c r="J2327" i="14"/>
  <c r="J2323" i="14"/>
  <c r="J2319" i="14"/>
  <c r="J2315" i="14"/>
  <c r="J2311" i="14"/>
  <c r="J2307" i="14"/>
  <c r="J2303" i="14"/>
  <c r="J1400" i="14"/>
  <c r="J1396" i="14"/>
  <c r="J1392" i="14"/>
  <c r="J1388" i="14"/>
  <c r="J1384" i="14"/>
  <c r="J1380" i="14"/>
  <c r="J1376" i="14"/>
  <c r="J1372" i="14"/>
  <c r="J1368" i="14"/>
  <c r="J1364" i="14"/>
  <c r="J1360" i="14"/>
  <c r="J1356" i="14"/>
  <c r="J1352" i="14"/>
  <c r="J1348" i="14"/>
  <c r="J1344" i="14"/>
  <c r="J1340" i="14"/>
  <c r="J1336" i="14"/>
  <c r="J1332" i="14"/>
  <c r="J1328" i="14"/>
  <c r="J1324" i="14"/>
  <c r="J1320" i="14"/>
  <c r="J1316" i="14"/>
  <c r="J1312" i="14"/>
  <c r="J1308" i="14"/>
  <c r="J1304" i="14"/>
  <c r="J1300" i="14"/>
  <c r="J1296" i="14"/>
  <c r="J1292" i="14"/>
  <c r="J1288" i="14"/>
  <c r="J1280" i="14"/>
  <c r="J1276" i="14"/>
  <c r="J1272" i="14"/>
  <c r="J1268" i="14"/>
  <c r="J1264" i="14"/>
  <c r="J1192" i="14"/>
  <c r="J1188" i="14"/>
  <c r="J1184" i="14"/>
  <c r="J1180" i="14"/>
  <c r="J1176" i="14"/>
  <c r="J1172" i="14"/>
  <c r="J1168" i="14"/>
  <c r="J1164" i="14"/>
  <c r="J1160" i="14"/>
  <c r="J1156" i="14"/>
  <c r="J1152" i="14"/>
  <c r="J1148" i="14"/>
  <c r="J1144" i="14"/>
  <c r="J1140" i="14"/>
  <c r="J1136" i="14"/>
  <c r="J1132" i="14"/>
  <c r="J1128" i="14"/>
  <c r="J1124" i="14"/>
  <c r="J1120" i="14"/>
  <c r="J1116" i="14"/>
  <c r="J1112" i="14"/>
  <c r="J1108" i="14"/>
  <c r="J1104" i="14"/>
  <c r="J1100" i="14"/>
  <c r="J1096" i="14"/>
  <c r="J1092" i="14"/>
  <c r="J1088" i="14"/>
  <c r="J1084" i="14"/>
  <c r="J1080" i="14"/>
  <c r="J1076" i="14"/>
  <c r="J1072" i="14"/>
  <c r="J1068" i="14"/>
  <c r="J1064" i="14"/>
  <c r="J1060" i="14"/>
  <c r="J1056" i="14"/>
  <c r="J1052" i="14"/>
  <c r="J1048" i="14"/>
  <c r="J985" i="14"/>
  <c r="J921" i="14"/>
  <c r="J729" i="14"/>
  <c r="J537" i="14"/>
  <c r="J473" i="14"/>
  <c r="J465" i="14"/>
  <c r="J3033" i="14"/>
  <c r="J2777" i="14"/>
  <c r="J2521" i="14"/>
  <c r="J2393" i="14"/>
  <c r="J2137" i="14"/>
  <c r="J2009" i="14"/>
  <c r="J1881" i="14"/>
  <c r="J1369" i="14"/>
  <c r="J686" i="14"/>
  <c r="J3244" i="14"/>
  <c r="J3240" i="14"/>
  <c r="J3224" i="14"/>
  <c r="J3212" i="14"/>
  <c r="J3208" i="14"/>
  <c r="J3196" i="14"/>
  <c r="J3188" i="14"/>
  <c r="J3160" i="14"/>
  <c r="J3148" i="14"/>
  <c r="J3140" i="14"/>
  <c r="J3128" i="14"/>
  <c r="J3116" i="14"/>
  <c r="J3108" i="14"/>
  <c r="J3048" i="14"/>
  <c r="J3040" i="14"/>
  <c r="J3036" i="14"/>
  <c r="J2778" i="14"/>
  <c r="J2770" i="14"/>
  <c r="J2762" i="14"/>
  <c r="J2754" i="14"/>
  <c r="J2746" i="14"/>
  <c r="J2738" i="14"/>
  <c r="J2730" i="14"/>
  <c r="J2623" i="14"/>
  <c r="J2607" i="14"/>
  <c r="J2591" i="14"/>
  <c r="J2575" i="14"/>
  <c r="J2519" i="14"/>
  <c r="J2503" i="14"/>
  <c r="J2208" i="14"/>
  <c r="J2200" i="14"/>
  <c r="J2192" i="14"/>
  <c r="J2184" i="14"/>
  <c r="J2164" i="14"/>
  <c r="J2156" i="14"/>
  <c r="J2148" i="14"/>
  <c r="J2140" i="14"/>
  <c r="J2132" i="14"/>
  <c r="J2124" i="14"/>
  <c r="J2116" i="14"/>
  <c r="J2108" i="14"/>
  <c r="J2100" i="14"/>
  <c r="J2096" i="14"/>
  <c r="J1920" i="14"/>
  <c r="J1892" i="14"/>
  <c r="J1884" i="14"/>
  <c r="J4465" i="14"/>
  <c r="J4369" i="14"/>
  <c r="J4241" i="14"/>
  <c r="J4177" i="14"/>
  <c r="J4017" i="14"/>
  <c r="J3569" i="14"/>
  <c r="J3441" i="14"/>
  <c r="J3377" i="14"/>
  <c r="J3345" i="14"/>
  <c r="J2969" i="14"/>
  <c r="J2713" i="14"/>
  <c r="J352" i="14"/>
  <c r="J344" i="14"/>
  <c r="J164" i="14"/>
  <c r="J156" i="14"/>
  <c r="J148" i="14"/>
  <c r="J140" i="14"/>
  <c r="J132" i="14"/>
  <c r="J124" i="14"/>
  <c r="J116" i="14"/>
  <c r="J108" i="14"/>
  <c r="J100" i="14"/>
  <c r="J36" i="14"/>
  <c r="J28" i="14"/>
  <c r="J4899" i="14"/>
  <c r="J4895" i="14"/>
  <c r="J4887" i="14"/>
  <c r="J4875" i="14"/>
  <c r="J4867" i="14"/>
  <c r="J4859" i="14"/>
  <c r="J4855" i="14"/>
  <c r="J4847" i="14"/>
  <c r="J4843" i="14"/>
  <c r="J4839" i="14"/>
  <c r="J4835" i="14"/>
  <c r="J4831" i="14"/>
  <c r="J4827" i="14"/>
  <c r="J4823" i="14"/>
  <c r="J4819" i="14"/>
  <c r="J4815" i="14"/>
  <c r="J4811" i="14"/>
  <c r="J4807" i="14"/>
  <c r="J4803" i="14"/>
  <c r="J4799" i="14"/>
  <c r="J4795" i="14"/>
  <c r="J4791" i="14"/>
  <c r="J4787" i="14"/>
  <c r="J4783" i="14"/>
  <c r="J4779" i="14"/>
  <c r="J4775" i="14"/>
  <c r="J4771" i="14"/>
  <c r="J4767" i="14"/>
  <c r="J4763" i="14"/>
  <c r="J4695" i="14"/>
  <c r="J4683" i="14"/>
  <c r="J4667" i="14"/>
  <c r="J4659" i="14"/>
  <c r="J4651" i="14"/>
  <c r="J4643" i="14"/>
  <c r="J4635" i="14"/>
  <c r="J4627" i="14"/>
  <c r="J4623" i="14"/>
  <c r="J4615" i="14"/>
  <c r="J4611" i="14"/>
  <c r="J4607" i="14"/>
  <c r="J4603" i="14"/>
  <c r="J4599" i="14"/>
  <c r="J4595" i="14"/>
  <c r="J4591" i="14"/>
  <c r="J4583" i="14"/>
  <c r="J4575" i="14"/>
  <c r="J4567" i="14"/>
  <c r="J4559" i="14"/>
  <c r="J4555" i="14"/>
  <c r="J4487" i="14"/>
  <c r="J4479" i="14"/>
  <c r="J4471" i="14"/>
  <c r="J4463" i="14"/>
  <c r="J4447" i="14"/>
  <c r="J4443" i="14"/>
  <c r="J4435" i="14"/>
  <c r="J4431" i="14"/>
  <c r="J4427" i="14"/>
  <c r="J4423" i="14"/>
  <c r="J4419" i="14"/>
  <c r="J4415" i="14"/>
  <c r="J4411" i="14"/>
  <c r="J4403" i="14"/>
  <c r="J4399" i="14"/>
  <c r="J4395" i="14"/>
  <c r="J4391" i="14"/>
  <c r="J4387" i="14"/>
  <c r="J4383" i="14"/>
  <c r="J4379" i="14"/>
  <c r="J4375" i="14"/>
  <c r="J4371" i="14"/>
  <c r="J4367" i="14"/>
  <c r="J4363" i="14"/>
  <c r="J4355" i="14"/>
  <c r="J4279" i="14"/>
  <c r="J4271" i="14"/>
  <c r="J4267" i="14"/>
  <c r="J4259" i="14"/>
  <c r="J4255" i="14"/>
  <c r="J4251" i="14"/>
  <c r="J4247" i="14"/>
  <c r="J4243" i="14"/>
  <c r="J4239" i="14"/>
  <c r="J4235" i="14"/>
  <c r="J4231" i="14"/>
  <c r="J4227" i="14"/>
  <c r="J4223" i="14"/>
  <c r="J4219" i="14"/>
  <c r="J4215" i="14"/>
  <c r="J4211" i="14"/>
  <c r="J4207" i="14"/>
  <c r="J4203" i="14"/>
  <c r="J4199" i="14"/>
  <c r="J4195" i="14"/>
  <c r="J4191" i="14"/>
  <c r="J4187" i="14"/>
  <c r="J4183" i="14"/>
  <c r="J4179" i="14"/>
  <c r="J4175" i="14"/>
  <c r="J4167" i="14"/>
  <c r="J4159" i="14"/>
  <c r="J4151" i="14"/>
  <c r="J4075" i="14"/>
  <c r="J4067" i="14"/>
  <c r="J4063" i="14"/>
  <c r="J4055" i="14"/>
  <c r="J4051" i="14"/>
  <c r="J4047" i="14"/>
  <c r="J4043" i="14"/>
  <c r="J4039" i="14"/>
  <c r="J4035" i="14"/>
  <c r="J4031" i="14"/>
  <c r="J4027" i="14"/>
  <c r="J4023" i="14"/>
  <c r="J4019" i="14"/>
  <c r="J4015" i="14"/>
  <c r="J4011" i="14"/>
  <c r="J4007" i="14"/>
  <c r="J4003" i="14"/>
  <c r="J3999" i="14"/>
  <c r="J3995" i="14"/>
  <c r="J3991" i="14"/>
  <c r="J3987" i="14"/>
  <c r="J3983" i="14"/>
  <c r="J3979" i="14"/>
  <c r="J3975" i="14"/>
  <c r="J3971" i="14"/>
  <c r="J3803" i="14"/>
  <c r="J3795" i="14"/>
  <c r="J3787" i="14"/>
  <c r="J3779" i="14"/>
  <c r="J3771" i="14"/>
  <c r="J3763" i="14"/>
  <c r="J3755" i="14"/>
  <c r="J3747" i="14"/>
  <c r="J3739" i="14"/>
  <c r="J3731" i="14"/>
  <c r="J3663" i="14"/>
  <c r="J3655" i="14"/>
  <c r="J3647" i="14"/>
  <c r="J3639" i="14"/>
  <c r="J3631" i="14"/>
  <c r="J3623" i="14"/>
  <c r="J3615" i="14"/>
  <c r="J3607" i="14"/>
  <c r="J3599" i="14"/>
  <c r="J3591" i="14"/>
  <c r="J3583" i="14"/>
  <c r="J3575" i="14"/>
  <c r="J3567" i="14"/>
  <c r="J3555" i="14"/>
  <c r="J3455" i="14"/>
  <c r="J3447" i="14"/>
  <c r="J3439" i="14"/>
  <c r="J3431" i="14"/>
  <c r="J3423" i="14"/>
  <c r="J3415" i="14"/>
  <c r="J3407" i="14"/>
  <c r="J3399" i="14"/>
  <c r="J3391" i="14"/>
  <c r="J3383" i="14"/>
  <c r="J3375" i="14"/>
  <c r="J3367" i="14"/>
  <c r="J3359" i="14"/>
  <c r="J3351" i="14"/>
  <c r="J3343" i="14"/>
  <c r="J3251" i="14"/>
  <c r="J3243" i="14"/>
  <c r="J3235" i="14"/>
  <c r="J3227" i="14"/>
  <c r="J3219" i="14"/>
  <c r="J3211" i="14"/>
  <c r="J3203" i="14"/>
  <c r="J3195" i="14"/>
  <c r="J3187" i="14"/>
  <c r="J3179" i="14"/>
  <c r="J3171" i="14"/>
  <c r="J3163" i="14"/>
  <c r="J3155" i="14"/>
  <c r="J3147" i="14"/>
  <c r="J3139" i="14"/>
  <c r="J3131" i="14"/>
  <c r="J3119" i="14"/>
  <c r="J3035" i="14"/>
  <c r="J3027" i="14"/>
  <c r="J3019" i="14"/>
  <c r="J3011" i="14"/>
  <c r="J3003" i="14"/>
  <c r="J2995" i="14"/>
  <c r="J2987" i="14"/>
  <c r="J2979" i="14"/>
  <c r="J2971" i="14"/>
  <c r="J2963" i="14"/>
  <c r="J2955" i="14"/>
  <c r="J2947" i="14"/>
  <c r="J2939" i="14"/>
  <c r="J2931" i="14"/>
  <c r="J2923" i="14"/>
  <c r="J2915" i="14"/>
  <c r="J2825" i="14"/>
  <c r="J2801" i="14"/>
  <c r="J2793" i="14"/>
  <c r="J2769" i="14"/>
  <c r="J2753" i="14"/>
  <c r="J2729" i="14"/>
  <c r="J2634" i="14"/>
  <c r="J2626" i="14"/>
  <c r="J2618" i="14"/>
  <c r="J2610" i="14"/>
  <c r="J2602" i="14"/>
  <c r="J2594" i="14"/>
  <c r="J2586" i="14"/>
  <c r="J2578" i="14"/>
  <c r="J2570" i="14"/>
  <c r="J2562" i="14"/>
  <c r="J2554" i="14"/>
  <c r="J2546" i="14"/>
  <c r="J2538" i="14"/>
  <c r="J2530" i="14"/>
  <c r="J2522" i="14"/>
  <c r="J2514" i="14"/>
  <c r="J2506" i="14"/>
  <c r="J2432" i="14"/>
  <c r="J2416" i="14"/>
  <c r="J2408" i="14"/>
  <c r="J2400" i="14"/>
  <c r="J2384" i="14"/>
  <c r="J2376" i="14"/>
  <c r="J2368" i="14"/>
  <c r="J2348" i="14"/>
  <c r="J2340" i="14"/>
  <c r="J2332" i="14"/>
  <c r="J2324" i="14"/>
  <c r="J2316" i="14"/>
  <c r="J2308" i="14"/>
  <c r="J2223" i="14"/>
  <c r="J2215" i="14"/>
  <c r="J2207" i="14"/>
  <c r="J2199" i="14"/>
  <c r="J2191" i="14"/>
  <c r="J2183" i="14"/>
  <c r="J2175" i="14"/>
  <c r="J2167" i="14"/>
  <c r="J2159" i="14"/>
  <c r="J2151" i="14"/>
  <c r="J2143" i="14"/>
  <c r="J2135" i="14"/>
  <c r="J2127" i="14"/>
  <c r="J2119" i="14"/>
  <c r="J1808" i="14"/>
  <c r="J1800" i="14"/>
  <c r="J370" i="14"/>
  <c r="J366" i="14"/>
  <c r="J362" i="14"/>
  <c r="J358" i="14"/>
  <c r="J354" i="14"/>
  <c r="J350" i="14"/>
  <c r="J346" i="14"/>
  <c r="J342" i="14"/>
  <c r="J338" i="14"/>
  <c r="J162" i="14"/>
  <c r="J158" i="14"/>
  <c r="J154" i="14"/>
  <c r="J150" i="14"/>
  <c r="J146" i="14"/>
  <c r="J142" i="14"/>
  <c r="J138" i="14"/>
  <c r="J134" i="14"/>
  <c r="J130" i="14"/>
  <c r="J126" i="14"/>
  <c r="J122" i="14"/>
  <c r="J118" i="14"/>
  <c r="J114" i="14"/>
  <c r="J110" i="14"/>
  <c r="J106" i="14"/>
  <c r="J102" i="14"/>
  <c r="J98" i="14"/>
  <c r="J94" i="14"/>
  <c r="J90" i="14"/>
  <c r="J86" i="14"/>
  <c r="J82" i="14"/>
  <c r="J78" i="14"/>
  <c r="J74" i="14"/>
  <c r="J70" i="14"/>
  <c r="J66" i="14"/>
  <c r="J62" i="14"/>
  <c r="J58" i="14"/>
  <c r="J54" i="14"/>
  <c r="J50" i="14"/>
  <c r="J46" i="14"/>
  <c r="J42" i="14"/>
  <c r="J34" i="14"/>
  <c r="J30" i="14"/>
  <c r="J26" i="14"/>
  <c r="J4901" i="14"/>
  <c r="J4897" i="14"/>
  <c r="J4893" i="14"/>
  <c r="J4889" i="14"/>
  <c r="J4885" i="14"/>
  <c r="J4881" i="14"/>
  <c r="J4877" i="14"/>
  <c r="J4873" i="14"/>
  <c r="J4869" i="14"/>
  <c r="J4865" i="14"/>
  <c r="J4861" i="14"/>
  <c r="J4857" i="14"/>
  <c r="J4853" i="14"/>
  <c r="J4849" i="14"/>
  <c r="J4845" i="14"/>
  <c r="J4841" i="14"/>
  <c r="J4837" i="14"/>
  <c r="J4833" i="14"/>
  <c r="J4829" i="14"/>
  <c r="J4825" i="14"/>
  <c r="J4821" i="14"/>
  <c r="J4817" i="14"/>
  <c r="J4813" i="14"/>
  <c r="J4809" i="14"/>
  <c r="J4805" i="14"/>
  <c r="J4801" i="14"/>
  <c r="J4797" i="14"/>
  <c r="J4793" i="14"/>
  <c r="J4789" i="14"/>
  <c r="J4785" i="14"/>
  <c r="J4781" i="14"/>
  <c r="J4777" i="14"/>
  <c r="J4773" i="14"/>
  <c r="J4769" i="14"/>
  <c r="J4693" i="14"/>
  <c r="J4689" i="14"/>
  <c r="J4681" i="14"/>
  <c r="J4677" i="14"/>
  <c r="J4673" i="14"/>
  <c r="J4665" i="14"/>
  <c r="J4661" i="14"/>
  <c r="J4653" i="14"/>
  <c r="J4645" i="14"/>
  <c r="J4637" i="14"/>
  <c r="J4629" i="14"/>
  <c r="J4621" i="14"/>
  <c r="J4613" i="14"/>
  <c r="J4605" i="14"/>
  <c r="J4597" i="14"/>
  <c r="J4589" i="14"/>
  <c r="J4581" i="14"/>
  <c r="J4573" i="14"/>
  <c r="J4565" i="14"/>
  <c r="J4557" i="14"/>
  <c r="J4485" i="14"/>
  <c r="J4477" i="14"/>
  <c r="J4469" i="14"/>
  <c r="J4461" i="14"/>
  <c r="J4453" i="14"/>
  <c r="J4445" i="14"/>
  <c r="J4437" i="14"/>
  <c r="J4429" i="14"/>
  <c r="J4421" i="14"/>
  <c r="J4413" i="14"/>
  <c r="J4405" i="14"/>
  <c r="J4397" i="14"/>
  <c r="J4389" i="14"/>
  <c r="J4381" i="14"/>
  <c r="J4373" i="14"/>
  <c r="J4365" i="14"/>
  <c r="J4357" i="14"/>
  <c r="J4277" i="14"/>
  <c r="J4269" i="14"/>
  <c r="J4261" i="14"/>
  <c r="J4253" i="14"/>
  <c r="J4245" i="14"/>
  <c r="J4237" i="14"/>
  <c r="J4229" i="14"/>
  <c r="J4221" i="14"/>
  <c r="J4213" i="14"/>
  <c r="J4205" i="14"/>
  <c r="J4197" i="14"/>
  <c r="J4189" i="14"/>
  <c r="J4181" i="14"/>
  <c r="J4173" i="14"/>
  <c r="J4165" i="14"/>
  <c r="J4157" i="14"/>
  <c r="J4149" i="14"/>
  <c r="J4141" i="14"/>
  <c r="J4077" i="14"/>
  <c r="J4069" i="14"/>
  <c r="J4061" i="14"/>
  <c r="J4053" i="14"/>
  <c r="J4045" i="14"/>
  <c r="J4037" i="14"/>
  <c r="J4029" i="14"/>
  <c r="J4021" i="14"/>
  <c r="J4013" i="14"/>
  <c r="J4005" i="14"/>
  <c r="J3997" i="14"/>
  <c r="J3989" i="14"/>
  <c r="J3981" i="14"/>
  <c r="J3973" i="14"/>
  <c r="J3965" i="14"/>
  <c r="J3957" i="14"/>
  <c r="J3949" i="14"/>
  <c r="J3941" i="14"/>
  <c r="J3869" i="14"/>
  <c r="J3861" i="14"/>
  <c r="J3853" i="14"/>
  <c r="J3845" i="14"/>
  <c r="J3837" i="14"/>
  <c r="J3829" i="14"/>
  <c r="J3821" i="14"/>
  <c r="J3813" i="14"/>
  <c r="J3805" i="14"/>
  <c r="J3797" i="14"/>
  <c r="J3789" i="14"/>
  <c r="J3781" i="14"/>
  <c r="J3773" i="14"/>
  <c r="J3765" i="14"/>
  <c r="J3757" i="14"/>
  <c r="J3749" i="14"/>
  <c r="J3741" i="14"/>
  <c r="J3733" i="14"/>
  <c r="J3725" i="14"/>
  <c r="J3661" i="14"/>
  <c r="J3653" i="14"/>
  <c r="J3645" i="14"/>
  <c r="J3637" i="14"/>
  <c r="J3629" i="14"/>
  <c r="J3621" i="14"/>
  <c r="J3613" i="14"/>
  <c r="J3605" i="14"/>
  <c r="J3597" i="14"/>
  <c r="J3589" i="14"/>
  <c r="J3581" i="14"/>
  <c r="J3573" i="14"/>
  <c r="J3565" i="14"/>
  <c r="J3557" i="14"/>
  <c r="J3549" i="14"/>
  <c r="J3541" i="14"/>
  <c r="J3453" i="14"/>
  <c r="J3445" i="14"/>
  <c r="J3437" i="14"/>
  <c r="J3429" i="14"/>
  <c r="J3421" i="14"/>
  <c r="J3413" i="14"/>
  <c r="J3405" i="14"/>
  <c r="J3397" i="14"/>
  <c r="J3389" i="14"/>
  <c r="J3381" i="14"/>
  <c r="J3373" i="14"/>
  <c r="J3365" i="14"/>
  <c r="J3357" i="14"/>
  <c r="J3349" i="14"/>
  <c r="J3341" i="14"/>
  <c r="J3333" i="14"/>
  <c r="J3325" i="14"/>
  <c r="J3253" i="14"/>
  <c r="J3249" i="14"/>
  <c r="J3245" i="14"/>
  <c r="J3241" i="14"/>
  <c r="J3237" i="14"/>
  <c r="J3233" i="14"/>
  <c r="J3229" i="14"/>
  <c r="J3225" i="14"/>
  <c r="J3221" i="14"/>
  <c r="J3217" i="14"/>
  <c r="J3213" i="14"/>
  <c r="J3209" i="14"/>
  <c r="J3205" i="14"/>
  <c r="J3201" i="14"/>
  <c r="J3197" i="14"/>
  <c r="J3193" i="14"/>
  <c r="J3189" i="14"/>
  <c r="J3185" i="14"/>
  <c r="J3181" i="14"/>
  <c r="J3177" i="14"/>
  <c r="J3173" i="14"/>
  <c r="J3169" i="14"/>
  <c r="J3165" i="14"/>
  <c r="J3161" i="14"/>
  <c r="J3157" i="14"/>
  <c r="J3153" i="14"/>
  <c r="J3149" i="14"/>
  <c r="J3145" i="14"/>
  <c r="J3141" i="14"/>
  <c r="J3137" i="14"/>
  <c r="J3133" i="14"/>
  <c r="J3129" i="14"/>
  <c r="J3125" i="14"/>
  <c r="J3121" i="14"/>
  <c r="J3117" i="14"/>
  <c r="J3113" i="14"/>
  <c r="J3109" i="14"/>
  <c r="J3045" i="14"/>
  <c r="J3041" i="14"/>
  <c r="J3025" i="14"/>
  <c r="J3017" i="14"/>
  <c r="J3009" i="14"/>
  <c r="J2993" i="14"/>
  <c r="J2985" i="14"/>
  <c r="J2977" i="14"/>
  <c r="J2961" i="14"/>
  <c r="J2953" i="14"/>
  <c r="J2945" i="14"/>
  <c r="J2929" i="14"/>
  <c r="J2921" i="14"/>
  <c r="J2913" i="14"/>
  <c r="J2839" i="14"/>
  <c r="J2835" i="14"/>
  <c r="J2831" i="14"/>
  <c r="J2827" i="14"/>
  <c r="J2823" i="14"/>
  <c r="J2819" i="14"/>
  <c r="J2815" i="14"/>
  <c r="J2811" i="14"/>
  <c r="J2807" i="14"/>
  <c r="J2803" i="14"/>
  <c r="J2799" i="14"/>
  <c r="J2795" i="14"/>
  <c r="J2791" i="14"/>
  <c r="J2787" i="14"/>
  <c r="J2783" i="14"/>
  <c r="J2779" i="14"/>
  <c r="J2775" i="14"/>
  <c r="J2771" i="14"/>
  <c r="J2767" i="14"/>
  <c r="J2763" i="14"/>
  <c r="J2759" i="14"/>
  <c r="J2755" i="14"/>
  <c r="J2751" i="14"/>
  <c r="J2747" i="14"/>
  <c r="J2743" i="14"/>
  <c r="J2739" i="14"/>
  <c r="J2735" i="14"/>
  <c r="J2731" i="14"/>
  <c r="J2727" i="14"/>
  <c r="J2723" i="14"/>
  <c r="J2719" i="14"/>
  <c r="J2715" i="14"/>
  <c r="J2711" i="14"/>
  <c r="J2707" i="14"/>
  <c r="J2636" i="14"/>
  <c r="J2632" i="14"/>
  <c r="J2628" i="14"/>
  <c r="J2624" i="14"/>
  <c r="J2620" i="14"/>
  <c r="J2616" i="14"/>
  <c r="J2612" i="14"/>
  <c r="J2608" i="14"/>
  <c r="J2604" i="14"/>
  <c r="J2600" i="14"/>
  <c r="J2596" i="14"/>
  <c r="J2592" i="14"/>
  <c r="J2588" i="14"/>
  <c r="J2584" i="14"/>
  <c r="J2580" i="14"/>
  <c r="J2576" i="14"/>
  <c r="J2572" i="14"/>
  <c r="J2568" i="14"/>
  <c r="J2564" i="14"/>
  <c r="J2560" i="14"/>
  <c r="J2556" i="14"/>
  <c r="J2552" i="14"/>
  <c r="J2548" i="14"/>
  <c r="J2544" i="14"/>
  <c r="J2540" i="14"/>
  <c r="J2536" i="14"/>
  <c r="J2532" i="14"/>
  <c r="J2528" i="14"/>
  <c r="J2524" i="14"/>
  <c r="J2520" i="14"/>
  <c r="J2516" i="14"/>
  <c r="J2512" i="14"/>
  <c r="J2508" i="14"/>
  <c r="J2504" i="14"/>
  <c r="J2500" i="14"/>
  <c r="J2430" i="14"/>
  <c r="J2426" i="14"/>
  <c r="J2422" i="14"/>
  <c r="J2418" i="14"/>
  <c r="J2414" i="14"/>
  <c r="J2410" i="14"/>
  <c r="J2406" i="14"/>
  <c r="J2402" i="14"/>
  <c r="J2398" i="14"/>
  <c r="J2394" i="14"/>
  <c r="J2390" i="14"/>
  <c r="J2386" i="14"/>
  <c r="J2382" i="14"/>
  <c r="J2378" i="14"/>
  <c r="J2374" i="14"/>
  <c r="J2370" i="14"/>
  <c r="J2366" i="14"/>
  <c r="J2362" i="14"/>
  <c r="J2358" i="14"/>
  <c r="J2354" i="14"/>
  <c r="J2350" i="14"/>
  <c r="J2346" i="14"/>
  <c r="J2342" i="14"/>
  <c r="J2338" i="14"/>
  <c r="J2334" i="14"/>
  <c r="J2330" i="14"/>
  <c r="J2217" i="14"/>
  <c r="J2209" i="14"/>
  <c r="J2193" i="14"/>
  <c r="J2185" i="14"/>
  <c r="J2177" i="14"/>
  <c r="J2161" i="14"/>
  <c r="J2153" i="14"/>
  <c r="J2145" i="14"/>
  <c r="J2129" i="14"/>
  <c r="J2121" i="14"/>
  <c r="J2113" i="14"/>
  <c r="J2097" i="14"/>
  <c r="J2017" i="14"/>
  <c r="J2001" i="14"/>
  <c r="J1993" i="14"/>
  <c r="J1985" i="14"/>
  <c r="J1969" i="14"/>
  <c r="J1961" i="14"/>
  <c r="J1953" i="14"/>
  <c r="J1937" i="14"/>
  <c r="J1929" i="14"/>
  <c r="J1921" i="14"/>
  <c r="J1905" i="14"/>
  <c r="J1897" i="14"/>
  <c r="J1889" i="14"/>
  <c r="J988" i="14"/>
  <c r="J984" i="14"/>
  <c r="J980" i="14"/>
  <c r="J976" i="14"/>
  <c r="J972" i="14"/>
  <c r="J968" i="14"/>
  <c r="J964" i="14"/>
  <c r="J960" i="14"/>
  <c r="J956" i="14"/>
  <c r="J952" i="14"/>
  <c r="J948" i="14"/>
  <c r="J944" i="14"/>
  <c r="J940" i="14"/>
  <c r="J936" i="14"/>
  <c r="J932" i="14"/>
  <c r="J928" i="14"/>
  <c r="J924" i="14"/>
  <c r="J920" i="14"/>
  <c r="J916" i="14"/>
  <c r="J912" i="14"/>
  <c r="J908" i="14"/>
  <c r="J904" i="14"/>
  <c r="J900" i="14"/>
  <c r="J896" i="14"/>
  <c r="J892" i="14"/>
  <c r="J888" i="14"/>
  <c r="J884" i="14"/>
  <c r="J880" i="14"/>
  <c r="J876" i="14"/>
  <c r="J872" i="14"/>
  <c r="J868" i="14"/>
  <c r="J864" i="14"/>
  <c r="J860" i="14"/>
  <c r="J856" i="14"/>
  <c r="J852" i="14"/>
  <c r="J848" i="14"/>
  <c r="J844" i="14"/>
  <c r="J840" i="14"/>
  <c r="J780" i="14"/>
  <c r="J776" i="14"/>
  <c r="J768" i="14"/>
  <c r="J764" i="14"/>
  <c r="J760" i="14"/>
  <c r="J756" i="14"/>
  <c r="J752" i="14"/>
  <c r="J748" i="14"/>
  <c r="J744" i="14"/>
  <c r="J740" i="14"/>
  <c r="J736" i="14"/>
  <c r="J732" i="14"/>
  <c r="J728" i="14"/>
  <c r="J724" i="14"/>
  <c r="J720" i="14"/>
  <c r="J716" i="14"/>
  <c r="J712" i="14"/>
  <c r="J708" i="14"/>
  <c r="J704" i="14"/>
  <c r="J700" i="14"/>
  <c r="J696" i="14"/>
  <c r="J692" i="14"/>
  <c r="J688" i="14"/>
  <c r="J684" i="14"/>
  <c r="J680" i="14"/>
  <c r="J676" i="14"/>
  <c r="J672" i="14"/>
  <c r="J576" i="14"/>
  <c r="J572" i="14"/>
  <c r="J568" i="14"/>
  <c r="J564" i="14"/>
  <c r="J560" i="14"/>
  <c r="J556" i="14"/>
  <c r="J552" i="14"/>
  <c r="J548" i="14"/>
  <c r="J544" i="14"/>
  <c r="J540" i="14"/>
  <c r="J536" i="14"/>
  <c r="J532" i="14"/>
  <c r="J528" i="14"/>
  <c r="J524" i="14"/>
  <c r="J520" i="14"/>
  <c r="J512" i="14"/>
  <c r="J508" i="14"/>
  <c r="J504" i="14"/>
  <c r="J500" i="14"/>
  <c r="J496" i="14"/>
  <c r="J492" i="14"/>
  <c r="J488" i="14"/>
  <c r="J484" i="14"/>
  <c r="J480" i="14"/>
  <c r="J476" i="14"/>
  <c r="J472" i="14"/>
  <c r="J468" i="14"/>
  <c r="J464" i="14"/>
  <c r="J460" i="14"/>
  <c r="J456" i="14"/>
  <c r="J452" i="14"/>
  <c r="J448" i="14"/>
  <c r="J444" i="14"/>
  <c r="J440" i="14"/>
  <c r="J436" i="14"/>
  <c r="J432" i="14"/>
  <c r="J428" i="14"/>
  <c r="J3001" i="14"/>
  <c r="J2745" i="14"/>
  <c r="J2617" i="14"/>
  <c r="J2361" i="14"/>
  <c r="J2105" i="14"/>
  <c r="J1977" i="14"/>
  <c r="J1577" i="14"/>
  <c r="J942" i="14"/>
  <c r="J2115" i="14"/>
  <c r="J2111" i="14"/>
  <c r="J2107" i="14"/>
  <c r="J2103" i="14"/>
  <c r="J2099" i="14"/>
  <c r="J2095" i="14"/>
  <c r="J2091" i="14"/>
  <c r="J2015" i="14"/>
  <c r="J2011" i="14"/>
  <c r="J2007" i="14"/>
  <c r="J2003" i="14"/>
  <c r="J1999" i="14"/>
  <c r="J1995" i="14"/>
  <c r="J1991" i="14"/>
  <c r="J1987" i="14"/>
  <c r="J1983" i="14"/>
  <c r="J1979" i="14"/>
  <c r="J1975" i="14"/>
  <c r="J1971" i="14"/>
  <c r="J1967" i="14"/>
  <c r="J1963" i="14"/>
  <c r="J1959" i="14"/>
  <c r="J1955" i="14"/>
  <c r="J1951" i="14"/>
  <c r="J1947" i="14"/>
  <c r="J1943" i="14"/>
  <c r="J1939" i="14"/>
  <c r="J1935" i="14"/>
  <c r="J1931" i="14"/>
  <c r="J1927" i="14"/>
  <c r="J1923" i="14"/>
  <c r="J1919" i="14"/>
  <c r="J1915" i="14"/>
  <c r="J1911" i="14"/>
  <c r="J1907" i="14"/>
  <c r="J1903" i="14"/>
  <c r="J1899" i="14"/>
  <c r="J1895" i="14"/>
  <c r="J1891" i="14"/>
  <c r="J1887" i="14"/>
  <c r="J1883" i="14"/>
  <c r="J1879" i="14"/>
  <c r="J1811" i="14"/>
  <c r="J1807" i="14"/>
  <c r="J1803" i="14"/>
  <c r="J1799" i="14"/>
  <c r="J1795" i="14"/>
  <c r="J1791" i="14"/>
  <c r="J1787" i="14"/>
  <c r="J1783" i="14"/>
  <c r="J1779" i="14"/>
  <c r="J1775" i="14"/>
  <c r="J1771" i="14"/>
  <c r="J1767" i="14"/>
  <c r="J1763" i="14"/>
  <c r="J1759" i="14"/>
  <c r="J1607" i="14"/>
  <c r="J1603" i="14"/>
  <c r="J1599" i="14"/>
  <c r="J1595" i="14"/>
  <c r="J1591" i="14"/>
  <c r="J1587" i="14"/>
  <c r="J1583" i="14"/>
  <c r="J1579" i="14"/>
  <c r="J1575" i="14"/>
  <c r="J1571" i="14"/>
  <c r="J1567" i="14"/>
  <c r="J1563" i="14"/>
  <c r="J1559" i="14"/>
  <c r="J1555" i="14"/>
  <c r="J1551" i="14"/>
  <c r="J1547" i="14"/>
  <c r="J1543" i="14"/>
  <c r="J1539" i="14"/>
  <c r="J1535" i="14"/>
  <c r="J1531" i="14"/>
  <c r="J1527" i="14"/>
  <c r="J1523" i="14"/>
  <c r="J1519" i="14"/>
  <c r="J1515" i="14"/>
  <c r="J1511" i="14"/>
  <c r="J1507" i="14"/>
  <c r="J1503" i="14"/>
  <c r="J1499" i="14"/>
  <c r="J1495" i="14"/>
  <c r="J1491" i="14"/>
  <c r="J1487" i="14"/>
  <c r="J1483" i="14"/>
  <c r="J1479" i="14"/>
  <c r="J1475" i="14"/>
  <c r="J1471" i="14"/>
  <c r="J1467" i="14"/>
  <c r="J1463" i="14"/>
  <c r="J1399" i="14"/>
  <c r="J1395" i="14"/>
  <c r="J1391" i="14"/>
  <c r="J1387" i="14"/>
  <c r="J1383" i="14"/>
  <c r="J1379" i="14"/>
  <c r="J1375" i="14"/>
  <c r="J1371" i="14"/>
  <c r="J1367" i="14"/>
  <c r="J1363" i="14"/>
  <c r="J1359" i="14"/>
  <c r="J1355" i="14"/>
  <c r="J1351" i="14"/>
  <c r="J1347" i="14"/>
  <c r="J1343" i="14"/>
  <c r="J1339" i="14"/>
  <c r="J1335" i="14"/>
  <c r="J1331" i="14"/>
  <c r="J1327" i="14"/>
  <c r="J1323" i="14"/>
  <c r="J1319" i="14"/>
  <c r="J1315" i="14"/>
  <c r="J1311" i="14"/>
  <c r="J1307" i="14"/>
  <c r="J1303" i="14"/>
  <c r="J1299" i="14"/>
  <c r="J1295" i="14"/>
  <c r="J1291" i="14"/>
  <c r="J1287" i="14"/>
  <c r="J1283" i="14"/>
  <c r="J1279" i="14"/>
  <c r="J1275" i="14"/>
  <c r="J1271" i="14"/>
  <c r="J1267" i="14"/>
  <c r="J1263" i="14"/>
  <c r="J1191" i="14"/>
  <c r="J1187" i="14"/>
  <c r="J1183" i="14"/>
  <c r="J1179" i="14"/>
  <c r="J1175" i="14"/>
  <c r="J1171" i="14"/>
  <c r="J1167" i="14"/>
  <c r="J1163" i="14"/>
  <c r="J1159" i="14"/>
  <c r="J1155" i="14"/>
  <c r="J1151" i="14"/>
  <c r="J1147" i="14"/>
  <c r="J1143" i="14"/>
  <c r="J1139" i="14"/>
  <c r="J1135" i="14"/>
  <c r="J1131" i="14"/>
  <c r="J1127" i="14"/>
  <c r="J1123" i="14"/>
  <c r="J1119" i="14"/>
  <c r="J1115" i="14"/>
  <c r="J1111" i="14"/>
  <c r="J1107" i="14"/>
  <c r="J1103" i="14"/>
  <c r="J1099" i="14"/>
  <c r="J1095" i="14"/>
  <c r="J1091" i="14"/>
  <c r="J1087" i="14"/>
  <c r="J1083" i="14"/>
  <c r="J1079" i="14"/>
  <c r="J1075" i="14"/>
  <c r="J1071" i="14"/>
  <c r="J1067" i="14"/>
  <c r="J1063" i="14"/>
  <c r="J1059" i="14"/>
  <c r="J1055" i="14"/>
  <c r="J1051" i="14"/>
  <c r="J1047" i="14"/>
  <c r="J987" i="14"/>
  <c r="J983" i="14"/>
  <c r="J979" i="14"/>
  <c r="J975" i="14"/>
  <c r="J971" i="14"/>
  <c r="J967" i="14"/>
  <c r="J963" i="14"/>
  <c r="J959" i="14"/>
  <c r="J955" i="14"/>
  <c r="J951" i="14"/>
  <c r="J947" i="14"/>
  <c r="J943" i="14"/>
  <c r="J939" i="14"/>
  <c r="J935" i="14"/>
  <c r="J931" i="14"/>
  <c r="J927" i="14"/>
  <c r="J923" i="14"/>
  <c r="J919" i="14"/>
  <c r="J915" i="14"/>
  <c r="J911" i="14"/>
  <c r="J907" i="14"/>
  <c r="J903" i="14"/>
  <c r="J899" i="14"/>
  <c r="J895" i="14"/>
  <c r="J891" i="14"/>
  <c r="J887" i="14"/>
  <c r="J883" i="14"/>
  <c r="J879" i="14"/>
  <c r="J875" i="14"/>
  <c r="J871" i="14"/>
  <c r="J867" i="14"/>
  <c r="J863" i="14"/>
  <c r="J859" i="14"/>
  <c r="J855" i="14"/>
  <c r="J851" i="14"/>
  <c r="J847" i="14"/>
  <c r="J843" i="14"/>
  <c r="J779" i="14"/>
  <c r="J775" i="14"/>
  <c r="J771" i="14"/>
  <c r="J767" i="14"/>
  <c r="J763" i="14"/>
  <c r="J759" i="14"/>
  <c r="J755" i="14"/>
  <c r="J751" i="14"/>
  <c r="J747" i="14"/>
  <c r="J743" i="14"/>
  <c r="J739" i="14"/>
  <c r="J735" i="14"/>
  <c r="J731" i="14"/>
  <c r="J727" i="14"/>
  <c r="J723" i="14"/>
  <c r="J719" i="14"/>
  <c r="J715" i="14"/>
  <c r="J711" i="14"/>
  <c r="J707" i="14"/>
  <c r="J703" i="14"/>
  <c r="J699" i="14"/>
  <c r="J695" i="14"/>
  <c r="J691" i="14"/>
  <c r="J687" i="14"/>
  <c r="J683" i="14"/>
  <c r="J679" i="14"/>
  <c r="J675" i="14"/>
  <c r="J671" i="14"/>
  <c r="J575" i="14"/>
  <c r="J571" i="14"/>
  <c r="J567" i="14"/>
  <c r="J563" i="14"/>
  <c r="J559" i="14"/>
  <c r="J555" i="14"/>
  <c r="J551" i="14"/>
  <c r="J547" i="14"/>
  <c r="J543" i="14"/>
  <c r="J539" i="14"/>
  <c r="J535" i="14"/>
  <c r="J531" i="14"/>
  <c r="J527" i="14"/>
  <c r="J523" i="14"/>
  <c r="J519" i="14"/>
  <c r="J515" i="14"/>
  <c r="J511" i="14"/>
  <c r="J507" i="14"/>
  <c r="J503" i="14"/>
  <c r="J499" i="14"/>
  <c r="J495" i="14"/>
  <c r="J491" i="14"/>
  <c r="J487" i="14"/>
  <c r="J483" i="14"/>
  <c r="J479" i="14"/>
  <c r="J475" i="14"/>
  <c r="J471" i="14"/>
  <c r="J467" i="14"/>
  <c r="J463" i="14"/>
  <c r="J459" i="14"/>
  <c r="J455" i="14"/>
  <c r="J451" i="14"/>
  <c r="J447" i="14"/>
  <c r="J443" i="14"/>
  <c r="J439" i="14"/>
  <c r="J435" i="14"/>
  <c r="J431" i="14"/>
  <c r="J2326" i="14"/>
  <c r="J2322" i="14"/>
  <c r="J2318" i="14"/>
  <c r="J2314" i="14"/>
  <c r="J2310" i="14"/>
  <c r="J2306" i="14"/>
  <c r="J2302" i="14"/>
  <c r="J2222" i="14"/>
  <c r="J2218" i="14"/>
  <c r="J2214" i="14"/>
  <c r="J2210" i="14"/>
  <c r="J2206" i="14"/>
  <c r="J2202" i="14"/>
  <c r="J2198" i="14"/>
  <c r="J2194" i="14"/>
  <c r="J2190" i="14"/>
  <c r="J2186" i="14"/>
  <c r="J2182" i="14"/>
  <c r="J2178" i="14"/>
  <c r="J2174" i="14"/>
  <c r="J2170" i="14"/>
  <c r="J2166" i="14"/>
  <c r="J2162" i="14"/>
  <c r="J2158" i="14"/>
  <c r="J2154" i="14"/>
  <c r="J2150" i="14"/>
  <c r="J2146" i="14"/>
  <c r="J2142" i="14"/>
  <c r="J2138" i="14"/>
  <c r="J2134" i="14"/>
  <c r="J2130" i="14"/>
  <c r="J2126" i="14"/>
  <c r="J2122" i="14"/>
  <c r="J2118" i="14"/>
  <c r="J2114" i="14"/>
  <c r="J2110" i="14"/>
  <c r="J2106" i="14"/>
  <c r="J2102" i="14"/>
  <c r="J2098" i="14"/>
  <c r="J2094" i="14"/>
  <c r="J2090" i="14"/>
  <c r="J2018" i="14"/>
  <c r="J2014" i="14"/>
  <c r="J2010" i="14"/>
  <c r="J2006" i="14"/>
  <c r="J2002" i="14"/>
  <c r="J1998" i="14"/>
  <c r="J1994" i="14"/>
  <c r="J1990" i="14"/>
  <c r="J1986" i="14"/>
  <c r="J1982" i="14"/>
  <c r="J1978" i="14"/>
  <c r="J1974" i="14"/>
  <c r="J1970" i="14"/>
  <c r="J1966" i="14"/>
  <c r="J1962" i="14"/>
  <c r="J1958" i="14"/>
  <c r="J1954" i="14"/>
  <c r="J1950" i="14"/>
  <c r="J1946" i="14"/>
  <c r="J1942" i="14"/>
  <c r="J1938" i="14"/>
  <c r="J1934" i="14"/>
  <c r="J1930" i="14"/>
  <c r="J1926" i="14"/>
  <c r="J1922" i="14"/>
  <c r="J1918" i="14"/>
  <c r="J1914" i="14"/>
  <c r="J1910" i="14"/>
  <c r="J1906" i="14"/>
  <c r="J1902" i="14"/>
  <c r="J1898" i="14"/>
  <c r="J1894" i="14"/>
  <c r="J1890" i="14"/>
  <c r="J1886" i="14"/>
  <c r="J1882" i="14"/>
  <c r="J1878" i="14"/>
  <c r="J1810" i="14"/>
  <c r="J1806" i="14"/>
  <c r="J1802" i="14"/>
  <c r="J1798" i="14"/>
  <c r="J1794" i="14"/>
  <c r="J1790" i="14"/>
  <c r="J1786" i="14"/>
  <c r="J1782" i="14"/>
  <c r="J1778" i="14"/>
  <c r="J1774" i="14"/>
  <c r="J1770" i="14"/>
  <c r="J1766" i="14"/>
  <c r="J1762" i="14"/>
  <c r="J1758" i="14"/>
  <c r="J1606" i="14"/>
  <c r="J1602" i="14"/>
  <c r="J1598" i="14"/>
  <c r="J1594" i="14"/>
  <c r="J1590" i="14"/>
  <c r="J1586" i="14"/>
  <c r="J1582" i="14"/>
  <c r="J1578" i="14"/>
  <c r="J1574" i="14"/>
  <c r="J1570" i="14"/>
  <c r="J1566" i="14"/>
  <c r="J1562" i="14"/>
  <c r="J1558" i="14"/>
  <c r="J1554" i="14"/>
  <c r="J1550" i="14"/>
  <c r="J1546" i="14"/>
  <c r="J1542" i="14"/>
  <c r="J1538" i="14"/>
  <c r="J1534" i="14"/>
  <c r="J1530" i="14"/>
  <c r="J1526" i="14"/>
  <c r="J1522" i="14"/>
  <c r="J1518" i="14"/>
  <c r="J1514" i="14"/>
  <c r="J1510" i="14"/>
  <c r="J1506" i="14"/>
  <c r="J1502" i="14"/>
  <c r="J1498" i="14"/>
  <c r="J1494" i="14"/>
  <c r="J1490" i="14"/>
  <c r="J1486" i="14"/>
  <c r="J1482" i="14"/>
  <c r="J1478" i="14"/>
  <c r="J1474" i="14"/>
  <c r="J1470" i="14"/>
  <c r="J1466" i="14"/>
  <c r="J1462" i="14"/>
  <c r="J1398" i="14"/>
  <c r="J1394" i="14"/>
  <c r="J1386" i="14"/>
  <c r="J1382" i="14"/>
  <c r="J1378" i="14"/>
  <c r="J1374" i="14"/>
  <c r="J1370" i="14"/>
  <c r="J1366" i="14"/>
  <c r="J1362" i="14"/>
  <c r="J1358" i="14"/>
  <c r="J1354" i="14"/>
  <c r="J1350" i="14"/>
  <c r="J1346" i="14"/>
  <c r="J1342" i="14"/>
  <c r="J1338" i="14"/>
  <c r="J1334" i="14"/>
  <c r="J1330" i="14"/>
  <c r="J1322" i="14"/>
  <c r="J1318" i="14"/>
  <c r="J1314" i="14"/>
  <c r="J1310" i="14"/>
  <c r="J1306" i="14"/>
  <c r="J1302" i="14"/>
  <c r="J1298" i="14"/>
  <c r="J1294" i="14"/>
  <c r="J1290" i="14"/>
  <c r="J1286" i="14"/>
  <c r="J1282" i="14"/>
  <c r="J1278" i="14"/>
  <c r="J1274" i="14"/>
  <c r="J1270" i="14"/>
  <c r="J1266" i="14"/>
  <c r="J1194" i="14"/>
  <c r="J1190" i="14"/>
  <c r="J1186" i="14"/>
  <c r="J1182" i="14"/>
  <c r="J1178" i="14"/>
  <c r="J1174" i="14"/>
  <c r="J1170" i="14"/>
  <c r="J1166" i="14"/>
  <c r="J1162" i="14"/>
  <c r="J1158" i="14"/>
  <c r="J1154" i="14"/>
  <c r="J1150" i="14"/>
  <c r="J1146" i="14"/>
  <c r="J1142" i="14"/>
  <c r="J1138" i="14"/>
  <c r="J1130" i="14"/>
  <c r="J1126" i="14"/>
  <c r="J1122" i="14"/>
  <c r="J1118" i="14"/>
  <c r="J1114" i="14"/>
  <c r="J1110" i="14"/>
  <c r="J1106" i="14"/>
  <c r="J1102" i="14"/>
  <c r="J1098" i="14"/>
  <c r="J1094" i="14"/>
  <c r="J1090" i="14"/>
  <c r="J1086" i="14"/>
  <c r="J1082" i="14"/>
  <c r="J1078" i="14"/>
  <c r="J1074" i="14"/>
  <c r="J1066" i="14"/>
  <c r="J1062" i="14"/>
  <c r="J1058" i="14"/>
  <c r="J1054" i="14"/>
  <c r="J1050" i="14"/>
  <c r="J1046" i="14"/>
  <c r="J986" i="14"/>
  <c r="J982" i="14"/>
  <c r="J978" i="14"/>
  <c r="J974" i="14"/>
  <c r="J970" i="14"/>
  <c r="J966" i="14"/>
  <c r="J962" i="14"/>
  <c r="J958" i="14"/>
  <c r="J954" i="14"/>
  <c r="J950" i="14"/>
  <c r="J946" i="14"/>
  <c r="J938" i="14"/>
  <c r="J934" i="14"/>
  <c r="J930" i="14"/>
  <c r="J926" i="14"/>
  <c r="J922" i="14"/>
  <c r="J918" i="14"/>
  <c r="J914" i="14"/>
  <c r="J910" i="14"/>
  <c r="J906" i="14"/>
  <c r="J902" i="14"/>
  <c r="J898" i="14"/>
  <c r="J894" i="14"/>
  <c r="J890" i="14"/>
  <c r="J886" i="14"/>
  <c r="J882" i="14"/>
  <c r="J874" i="14"/>
  <c r="J870" i="14"/>
  <c r="J866" i="14"/>
  <c r="J862" i="14"/>
  <c r="J858" i="14"/>
  <c r="J854" i="14"/>
  <c r="J850" i="14"/>
  <c r="J846" i="14"/>
  <c r="J842" i="14"/>
  <c r="J782" i="14"/>
  <c r="J778" i="14"/>
  <c r="J774" i="14"/>
  <c r="J770" i="14"/>
  <c r="J766" i="14"/>
  <c r="J762" i="14"/>
  <c r="J758" i="14"/>
  <c r="J754" i="14"/>
  <c r="J746" i="14"/>
  <c r="J742" i="14"/>
  <c r="J738" i="14"/>
  <c r="J734" i="14"/>
  <c r="J730" i="14"/>
  <c r="J726" i="14"/>
  <c r="J722" i="14"/>
  <c r="J718" i="14"/>
  <c r="J714" i="14"/>
  <c r="J710" i="14"/>
  <c r="J706" i="14"/>
  <c r="J702" i="14"/>
  <c r="J698" i="14"/>
  <c r="J694" i="14"/>
  <c r="J690" i="14"/>
  <c r="J682" i="14"/>
  <c r="J678" i="14"/>
  <c r="J674" i="14"/>
  <c r="J670" i="14"/>
  <c r="J574" i="14"/>
  <c r="J570" i="14"/>
  <c r="J566" i="14"/>
  <c r="J562" i="14"/>
  <c r="J554" i="14"/>
  <c r="J550" i="14"/>
  <c r="J546" i="14"/>
  <c r="J542" i="14"/>
  <c r="J538" i="14"/>
  <c r="J534" i="14"/>
  <c r="J530" i="14"/>
  <c r="J526" i="14"/>
  <c r="J522" i="14"/>
  <c r="J518" i="14"/>
  <c r="J514" i="14"/>
  <c r="J510" i="14"/>
  <c r="J506" i="14"/>
  <c r="J502" i="14"/>
  <c r="J498" i="14"/>
  <c r="J490" i="14"/>
  <c r="J486" i="14"/>
  <c r="J482" i="14"/>
  <c r="J478" i="14"/>
  <c r="J474" i="14"/>
  <c r="J470" i="14"/>
  <c r="J466" i="14"/>
  <c r="J462" i="14"/>
  <c r="J458" i="14"/>
  <c r="J454" i="14"/>
  <c r="J450" i="14"/>
  <c r="J446" i="14"/>
  <c r="J442" i="14"/>
  <c r="J438" i="14"/>
  <c r="J434" i="14"/>
  <c r="J430" i="14"/>
  <c r="J3037" i="14"/>
  <c r="J3029" i="14"/>
  <c r="J3021" i="14"/>
  <c r="J3013" i="14"/>
  <c r="J3005" i="14"/>
  <c r="J2997" i="14"/>
  <c r="J2989" i="14"/>
  <c r="J2981" i="14"/>
  <c r="J2973" i="14"/>
  <c r="J2965" i="14"/>
  <c r="J2957" i="14"/>
  <c r="J2949" i="14"/>
  <c r="J2941" i="14"/>
  <c r="J2933" i="14"/>
  <c r="J2925" i="14"/>
  <c r="J2917" i="14"/>
  <c r="J2837" i="14"/>
  <c r="J2829" i="14"/>
  <c r="J2821" i="14"/>
  <c r="J2813" i="14"/>
  <c r="J2805" i="14"/>
  <c r="J2797" i="14"/>
  <c r="J2789" i="14"/>
  <c r="J2781" i="14"/>
  <c r="J2773" i="14"/>
  <c r="J2765" i="14"/>
  <c r="J2757" i="14"/>
  <c r="J2749" i="14"/>
  <c r="J2741" i="14"/>
  <c r="J2733" i="14"/>
  <c r="J2725" i="14"/>
  <c r="J2717" i="14"/>
  <c r="J2709" i="14"/>
  <c r="J2629" i="14"/>
  <c r="J2621" i="14"/>
  <c r="J2613" i="14"/>
  <c r="J2605" i="14"/>
  <c r="J2597" i="14"/>
  <c r="J2589" i="14"/>
  <c r="J2581" i="14"/>
  <c r="J2573" i="14"/>
  <c r="J2565" i="14"/>
  <c r="J2557" i="14"/>
  <c r="J2549" i="14"/>
  <c r="J2541" i="14"/>
  <c r="J2533" i="14"/>
  <c r="J2525" i="14"/>
  <c r="J2517" i="14"/>
  <c r="J2509" i="14"/>
  <c r="J2501" i="14"/>
  <c r="J2429" i="14"/>
  <c r="J2421" i="14"/>
  <c r="J2413" i="14"/>
  <c r="J2405" i="14"/>
  <c r="J2397" i="14"/>
  <c r="J2389" i="14"/>
  <c r="J2381" i="14"/>
  <c r="J2373" i="14"/>
  <c r="J2365" i="14"/>
  <c r="J2357" i="14"/>
  <c r="J2349" i="14"/>
  <c r="J2341" i="14"/>
  <c r="J2333" i="14"/>
  <c r="J2325" i="14"/>
  <c r="J2317" i="14"/>
  <c r="J2309" i="14"/>
  <c r="J2301" i="14"/>
  <c r="J2221" i="14"/>
  <c r="J2213" i="14"/>
  <c r="J2205" i="14"/>
  <c r="J2197" i="14"/>
  <c r="J2189" i="14"/>
  <c r="J2181" i="14"/>
  <c r="J2173" i="14"/>
  <c r="J2165" i="14"/>
  <c r="J2157" i="14"/>
  <c r="J2149" i="14"/>
  <c r="J2141" i="14"/>
  <c r="J2133" i="14"/>
  <c r="J2125" i="14"/>
  <c r="J2117" i="14"/>
  <c r="J2109" i="14"/>
  <c r="J2101" i="14"/>
  <c r="J2093" i="14"/>
  <c r="J2013" i="14"/>
  <c r="J2005" i="14"/>
  <c r="J1997" i="14"/>
  <c r="J1989" i="14"/>
  <c r="J1981" i="14"/>
  <c r="J1973" i="14"/>
  <c r="J1965" i="14"/>
  <c r="J1957" i="14"/>
  <c r="J1949" i="14"/>
  <c r="J1941" i="14"/>
  <c r="J1933" i="14"/>
  <c r="J1925" i="14"/>
  <c r="J1917" i="14"/>
  <c r="J1909" i="14"/>
  <c r="J1901" i="14"/>
  <c r="J1893" i="14"/>
  <c r="J1885" i="14"/>
  <c r="J1877" i="14"/>
  <c r="J1805" i="14"/>
  <c r="J1797" i="14"/>
  <c r="J1789" i="14"/>
  <c r="J1781" i="14"/>
  <c r="J1773" i="14"/>
  <c r="J1765" i="14"/>
  <c r="J1605" i="14"/>
  <c r="J1601" i="14"/>
  <c r="J1597" i="14"/>
  <c r="J1589" i="14"/>
  <c r="J1585" i="14"/>
  <c r="J1581" i="14"/>
  <c r="J1573" i="14"/>
  <c r="J1569" i="14"/>
  <c r="J1565" i="14"/>
  <c r="J1557" i="14"/>
  <c r="J1553" i="14"/>
  <c r="J1549" i="14"/>
  <c r="J1541" i="14"/>
  <c r="J1537" i="14"/>
  <c r="J1533" i="14"/>
  <c r="J1525" i="14"/>
  <c r="J1521" i="14"/>
  <c r="J1517" i="14"/>
  <c r="J1509" i="14"/>
  <c r="J1505" i="14"/>
  <c r="J1501" i="14"/>
  <c r="J1493" i="14"/>
  <c r="J1489" i="14"/>
  <c r="J1485" i="14"/>
  <c r="J1477" i="14"/>
  <c r="J1473" i="14"/>
  <c r="J1469" i="14"/>
  <c r="J1461" i="14"/>
  <c r="J1397" i="14"/>
  <c r="J1393" i="14"/>
  <c r="J1389" i="14"/>
  <c r="J1385" i="14"/>
  <c r="J1381" i="14"/>
  <c r="J1377" i="14"/>
  <c r="J1373" i="14"/>
  <c r="J1365" i="14"/>
  <c r="J1361" i="14"/>
  <c r="J1357" i="14"/>
  <c r="J1353" i="14"/>
  <c r="J1349" i="14"/>
  <c r="J1345" i="14"/>
  <c r="J1341" i="14"/>
  <c r="J1337" i="14"/>
  <c r="J1333" i="14"/>
  <c r="J1329" i="14"/>
  <c r="J1325" i="14"/>
  <c r="J1321" i="14"/>
  <c r="J1317" i="14"/>
  <c r="J1313" i="14"/>
  <c r="J1309" i="14"/>
  <c r="J1301" i="14"/>
  <c r="J1297" i="14"/>
  <c r="J1293" i="14"/>
  <c r="J1289" i="14"/>
  <c r="J1285" i="14"/>
  <c r="J1281" i="14"/>
  <c r="J1277" i="14"/>
  <c r="J1273" i="14"/>
  <c r="J1269" i="14"/>
  <c r="J1265" i="14"/>
  <c r="J1193" i="14"/>
  <c r="J1189" i="14"/>
  <c r="J1185" i="14"/>
  <c r="J1181" i="14"/>
  <c r="J1173" i="14"/>
  <c r="J1169" i="14"/>
  <c r="J1165" i="14"/>
  <c r="J1161" i="14"/>
  <c r="J1157" i="14"/>
  <c r="J1153" i="14"/>
  <c r="J1149" i="14"/>
  <c r="J1145" i="14"/>
  <c r="J1141" i="14"/>
  <c r="J1137" i="14"/>
  <c r="J1133" i="14"/>
  <c r="J1129" i="14"/>
  <c r="J1125" i="14"/>
  <c r="J1121" i="14"/>
  <c r="J1117" i="14"/>
  <c r="J1109" i="14"/>
  <c r="J1105" i="14"/>
  <c r="J1101" i="14"/>
  <c r="J1097" i="14"/>
  <c r="J1093" i="14"/>
  <c r="J1089" i="14"/>
  <c r="J1085" i="14"/>
  <c r="J1081" i="14"/>
  <c r="J1077" i="14"/>
  <c r="J1073" i="14"/>
  <c r="J1069" i="14"/>
  <c r="J1065" i="14"/>
  <c r="J1061" i="14"/>
  <c r="J1057" i="14"/>
  <c r="J1053" i="14"/>
  <c r="J981" i="14"/>
  <c r="J977" i="14"/>
  <c r="J973" i="14"/>
  <c r="J969" i="14"/>
  <c r="J965" i="14"/>
  <c r="J961" i="14"/>
  <c r="J957" i="14"/>
  <c r="J953" i="14"/>
  <c r="J949" i="14"/>
  <c r="J945" i="14"/>
  <c r="J941" i="14"/>
  <c r="J937" i="14"/>
  <c r="J933" i="14"/>
  <c r="J929" i="14"/>
  <c r="J925" i="14"/>
  <c r="J917" i="14"/>
  <c r="J913" i="14"/>
  <c r="J909" i="14"/>
  <c r="J905" i="14"/>
  <c r="J901" i="14"/>
  <c r="J897" i="14"/>
  <c r="J893" i="14"/>
  <c r="J889" i="14"/>
  <c r="J885" i="14"/>
  <c r="J881" i="14"/>
  <c r="J877" i="14"/>
  <c r="J873" i="14"/>
  <c r="J869" i="14"/>
  <c r="J865" i="14"/>
  <c r="J861" i="14"/>
  <c r="J853" i="14"/>
  <c r="J849" i="14"/>
  <c r="J845" i="14"/>
  <c r="J841" i="14"/>
  <c r="J781" i="14"/>
  <c r="J777" i="14"/>
  <c r="J773" i="14"/>
  <c r="J769" i="14"/>
  <c r="J765" i="14"/>
  <c r="J761" i="14"/>
  <c r="J757" i="14"/>
  <c r="J753" i="14"/>
  <c r="J749" i="14"/>
  <c r="J745" i="14"/>
  <c r="J741" i="14"/>
  <c r="J737" i="14"/>
  <c r="J733" i="14"/>
  <c r="J725" i="14"/>
  <c r="J721" i="14"/>
  <c r="J717" i="14"/>
  <c r="J713" i="14"/>
  <c r="J709" i="14"/>
  <c r="J705" i="14"/>
  <c r="J701" i="14"/>
  <c r="J697" i="14"/>
  <c r="J693" i="14"/>
  <c r="J689" i="14"/>
  <c r="J685" i="14"/>
  <c r="J681" i="14"/>
  <c r="J677" i="14"/>
  <c r="J673" i="14"/>
  <c r="J573" i="14"/>
  <c r="J569" i="14"/>
  <c r="J565" i="14"/>
  <c r="J561" i="14"/>
  <c r="J557" i="14"/>
  <c r="J553" i="14"/>
  <c r="J549" i="14"/>
  <c r="J545" i="14"/>
  <c r="J541" i="14"/>
  <c r="J533" i="14"/>
  <c r="J529" i="14"/>
  <c r="J525" i="14"/>
  <c r="J521" i="14"/>
  <c r="J517" i="14"/>
  <c r="J513" i="14"/>
  <c r="J509" i="14"/>
  <c r="J505" i="14"/>
  <c r="J501" i="14"/>
  <c r="J497" i="14"/>
  <c r="J493" i="14"/>
  <c r="J489" i="14"/>
  <c r="J485" i="14"/>
  <c r="J481" i="14"/>
  <c r="J477" i="14"/>
  <c r="J469" i="14"/>
  <c r="J461" i="14"/>
  <c r="J457" i="14"/>
  <c r="J453" i="14"/>
  <c r="J449" i="14"/>
  <c r="J445" i="14"/>
  <c r="J441" i="14"/>
  <c r="J437" i="14"/>
  <c r="J433" i="14"/>
  <c r="J429" i="14"/>
  <c r="F4945" i="14"/>
  <c r="F4739" i="14"/>
  <c r="F4533" i="14"/>
  <c r="F4327" i="14"/>
  <c r="F4121" i="14"/>
  <c r="F3503" i="14"/>
  <c r="F3297" i="14"/>
  <c r="F3091" i="14"/>
  <c r="F2679" i="14"/>
  <c r="F2061" i="14"/>
  <c r="F1649" i="14"/>
  <c r="F1443" i="14"/>
  <c r="F1237" i="14"/>
  <c r="F619" i="14"/>
  <c r="F1031" i="14"/>
  <c r="F207" i="14"/>
  <c r="F4738" i="14"/>
  <c r="F4532" i="14"/>
  <c r="F4326" i="14"/>
  <c r="F4120" i="14"/>
  <c r="F3708" i="14"/>
  <c r="F3502" i="14"/>
  <c r="F3296" i="14"/>
  <c r="F3090" i="14"/>
  <c r="F2678" i="14"/>
  <c r="F2060" i="14"/>
  <c r="F1648" i="14"/>
  <c r="F1236" i="14"/>
  <c r="F824" i="14"/>
  <c r="F618" i="14"/>
  <c r="F1030" i="14"/>
  <c r="F206" i="14"/>
  <c r="F4737" i="14"/>
  <c r="F4531" i="14"/>
  <c r="F4325" i="14"/>
  <c r="F4119" i="14"/>
  <c r="F3913" i="14"/>
  <c r="F3501" i="14"/>
  <c r="F3295" i="14"/>
  <c r="F3089" i="14"/>
  <c r="F2677" i="14"/>
  <c r="F2059" i="14"/>
  <c r="F1647" i="14"/>
  <c r="F1235" i="14"/>
  <c r="F823" i="14"/>
  <c r="F1029" i="14"/>
  <c r="F205" i="14"/>
  <c r="F4941" i="14"/>
  <c r="F4735" i="14"/>
  <c r="F4529" i="14"/>
  <c r="F4323" i="14"/>
  <c r="F3499" i="14"/>
  <c r="F3087" i="14"/>
  <c r="F2675" i="14"/>
  <c r="F2469" i="14"/>
  <c r="F2057" i="14"/>
  <c r="F1645" i="14"/>
  <c r="F1439" i="14"/>
  <c r="F1233" i="14"/>
  <c r="F615" i="14"/>
  <c r="F1027" i="14"/>
  <c r="F203" i="14"/>
  <c r="F4940" i="14"/>
  <c r="F4322" i="14"/>
  <c r="F3704" i="14"/>
  <c r="F3498" i="14"/>
  <c r="F3292" i="14"/>
  <c r="F3086" i="14"/>
  <c r="F2674" i="14"/>
  <c r="F2056" i="14"/>
  <c r="F1644" i="14"/>
  <c r="F1438" i="14"/>
  <c r="F1232" i="14"/>
  <c r="F614" i="14"/>
  <c r="F1026" i="14"/>
  <c r="F202" i="14"/>
  <c r="F4733" i="14"/>
  <c r="F4321" i="14"/>
  <c r="F4115" i="14"/>
  <c r="F3703" i="14"/>
  <c r="F3497" i="14"/>
  <c r="F3291" i="14"/>
  <c r="F3085" i="14"/>
  <c r="F2673" i="14"/>
  <c r="F2467" i="14"/>
  <c r="F1643" i="14"/>
  <c r="F1231" i="14"/>
  <c r="F819" i="14"/>
  <c r="F613" i="14"/>
  <c r="F1025" i="14"/>
  <c r="F201" i="14"/>
  <c r="F4938" i="14"/>
  <c r="F4732" i="14"/>
  <c r="F4526" i="14"/>
  <c r="F4320" i="14"/>
  <c r="F4114" i="14"/>
  <c r="F3496" i="14"/>
  <c r="F3290" i="14"/>
  <c r="F3084" i="14"/>
  <c r="F2672" i="14"/>
  <c r="F2466" i="14"/>
  <c r="F2054" i="14"/>
  <c r="F1642" i="14"/>
  <c r="F1230" i="14"/>
  <c r="F818" i="14"/>
  <c r="F612" i="14"/>
  <c r="F1024" i="14"/>
  <c r="F200" i="14"/>
  <c r="F4937" i="14"/>
  <c r="F4731" i="14"/>
  <c r="F4319" i="14"/>
  <c r="F4113" i="14"/>
  <c r="F3701" i="14"/>
  <c r="F3495" i="14"/>
  <c r="F3289" i="14"/>
  <c r="F3083" i="14"/>
  <c r="F2671" i="14"/>
  <c r="F1641" i="14"/>
  <c r="F1229" i="14"/>
  <c r="F1023" i="14"/>
  <c r="F199" i="14"/>
  <c r="F4936" i="14"/>
  <c r="F4318" i="14"/>
  <c r="F3494" i="14"/>
  <c r="F3288" i="14"/>
  <c r="F3082" i="14"/>
  <c r="F2670" i="14"/>
  <c r="F2464" i="14"/>
  <c r="F2052" i="14"/>
  <c r="F1640" i="14"/>
  <c r="F1228" i="14"/>
  <c r="F816" i="14"/>
  <c r="F610" i="14"/>
  <c r="F1022" i="14"/>
  <c r="F198" i="14"/>
  <c r="F4729" i="14"/>
  <c r="F4523" i="14"/>
  <c r="F4317" i="14"/>
  <c r="F4111" i="14"/>
  <c r="F3493" i="14"/>
  <c r="F3287" i="14"/>
  <c r="F3081" i="14"/>
  <c r="F2669" i="14"/>
  <c r="F2463" i="14"/>
  <c r="F2051" i="14"/>
  <c r="F1227" i="14"/>
  <c r="F815" i="14"/>
  <c r="F609" i="14"/>
  <c r="F1021" i="14"/>
  <c r="F197" i="14"/>
  <c r="F4728" i="14"/>
  <c r="F4522" i="14"/>
  <c r="F4316" i="14"/>
  <c r="F3492" i="14"/>
  <c r="F3286" i="14"/>
  <c r="F3080" i="14"/>
  <c r="F2668" i="14"/>
  <c r="F2462" i="14"/>
  <c r="F2050" i="14"/>
  <c r="F1638" i="14"/>
  <c r="F1226" i="14"/>
  <c r="F608" i="14"/>
  <c r="F1020" i="14"/>
  <c r="F196" i="14"/>
  <c r="F4933" i="14"/>
  <c r="F4727" i="14"/>
  <c r="F4315" i="14"/>
  <c r="F3697" i="14"/>
  <c r="F3491" i="14"/>
  <c r="F2667" i="14"/>
  <c r="F2049" i="14"/>
  <c r="F1225" i="14"/>
  <c r="F813" i="14"/>
  <c r="F607" i="14"/>
  <c r="F1019" i="14"/>
  <c r="F195" i="14"/>
  <c r="F4932" i="14"/>
  <c r="F4726" i="14"/>
  <c r="F4314" i="14"/>
  <c r="F3490" i="14"/>
  <c r="F3284" i="14"/>
  <c r="F3078" i="14"/>
  <c r="F2666" i="14"/>
  <c r="F2048" i="14"/>
  <c r="F1430" i="14"/>
  <c r="F1224" i="14"/>
  <c r="F606" i="14"/>
  <c r="F1018" i="14"/>
  <c r="F4725" i="14"/>
  <c r="F4519" i="14"/>
  <c r="F4313" i="14"/>
  <c r="F3489" i="14"/>
  <c r="F3283" i="14"/>
  <c r="F3077" i="14"/>
  <c r="F2665" i="14"/>
  <c r="F2459" i="14"/>
  <c r="F2047" i="14"/>
  <c r="F1635" i="14"/>
  <c r="F1223" i="14"/>
  <c r="F605" i="14"/>
  <c r="F193" i="14"/>
  <c r="F4724" i="14"/>
  <c r="F4518" i="14"/>
  <c r="F4312" i="14"/>
  <c r="F4106" i="14"/>
  <c r="F3488" i="14"/>
  <c r="F3282" i="14"/>
  <c r="F3076" i="14"/>
  <c r="F2664" i="14"/>
  <c r="F2046" i="14"/>
  <c r="F1222" i="14"/>
  <c r="F192" i="14"/>
  <c r="F4929" i="14"/>
  <c r="F4517" i="14"/>
  <c r="F4311" i="14"/>
  <c r="F3693" i="14"/>
  <c r="F3281" i="14"/>
  <c r="F3075" i="14"/>
  <c r="F2663" i="14"/>
  <c r="F2045" i="14"/>
  <c r="F1633" i="14"/>
  <c r="F1221" i="14"/>
  <c r="F603" i="14"/>
  <c r="F191" i="14"/>
  <c r="F4928" i="14"/>
  <c r="F4516" i="14"/>
  <c r="F4310" i="14"/>
  <c r="F4104" i="14"/>
  <c r="F3486" i="14"/>
  <c r="F3280" i="14"/>
  <c r="F3074" i="14"/>
  <c r="F2662" i="14"/>
  <c r="F2456" i="14"/>
  <c r="F2044" i="14"/>
  <c r="F1632" i="14"/>
  <c r="F1220" i="14"/>
  <c r="F1014" i="14"/>
  <c r="F190" i="14"/>
  <c r="F4721" i="14"/>
  <c r="F4515" i="14"/>
  <c r="F4309" i="14"/>
  <c r="F3485" i="14"/>
  <c r="F3279" i="14"/>
  <c r="F3073" i="14"/>
  <c r="F2661" i="14"/>
  <c r="F2455" i="14"/>
  <c r="F2043" i="14"/>
  <c r="F1631" i="14"/>
  <c r="F1219" i="14"/>
  <c r="F601" i="14"/>
  <c r="F1013" i="14"/>
  <c r="F189" i="14"/>
  <c r="F4926" i="14"/>
  <c r="F4720" i="14"/>
  <c r="F4514" i="14"/>
  <c r="F3484" i="14"/>
  <c r="F3278" i="14"/>
  <c r="F3072" i="14"/>
  <c r="F2660" i="14"/>
  <c r="F1630" i="14"/>
  <c r="F1218" i="14"/>
  <c r="F600" i="14"/>
  <c r="F1012" i="14"/>
  <c r="F188" i="14"/>
  <c r="F4719" i="14"/>
  <c r="F4307" i="14"/>
  <c r="F3483" i="14"/>
  <c r="F3277" i="14"/>
  <c r="F2659" i="14"/>
  <c r="F2041" i="14"/>
  <c r="F1217" i="14"/>
  <c r="F599" i="14"/>
  <c r="F1011" i="14"/>
  <c r="F187" i="14"/>
  <c r="F4718" i="14"/>
  <c r="F4306" i="14"/>
  <c r="F3482" i="14"/>
  <c r="F3276" i="14"/>
  <c r="F3070" i="14"/>
  <c r="F2658" i="14"/>
  <c r="F2246" i="14"/>
  <c r="F2040" i="14"/>
  <c r="F1216" i="14"/>
  <c r="F598" i="14"/>
  <c r="F1010" i="14"/>
  <c r="F186" i="14"/>
  <c r="F4717" i="14"/>
  <c r="F4305" i="14"/>
  <c r="F4099" i="14"/>
  <c r="F3481" i="14"/>
  <c r="F3275" i="14"/>
  <c r="F2657" i="14"/>
  <c r="F2039" i="14"/>
  <c r="F1627" i="14"/>
  <c r="F1215" i="14"/>
  <c r="F185" i="14"/>
  <c r="F4510" i="14"/>
  <c r="F4304" i="14"/>
  <c r="F4098" i="14"/>
  <c r="F3274" i="14"/>
  <c r="F3068" i="14"/>
  <c r="F2656" i="14"/>
  <c r="F2450" i="14"/>
  <c r="F2244" i="14"/>
  <c r="F1626" i="14"/>
  <c r="F1214" i="14"/>
  <c r="F1008" i="14"/>
  <c r="F184" i="14"/>
  <c r="F4921" i="14"/>
  <c r="F4715" i="14"/>
  <c r="F4509" i="14"/>
  <c r="F4303" i="14"/>
  <c r="F3479" i="14"/>
  <c r="F3273" i="14"/>
  <c r="F3067" i="14"/>
  <c r="F2655" i="14"/>
  <c r="F1625" i="14"/>
  <c r="F1213" i="14"/>
  <c r="F595" i="14"/>
  <c r="F1007" i="14"/>
  <c r="F183" i="14"/>
  <c r="F4508" i="14"/>
  <c r="F4302" i="14"/>
  <c r="F3478" i="14"/>
  <c r="F3272" i="14"/>
  <c r="F3066" i="14"/>
  <c r="F2654" i="14"/>
  <c r="F1624" i="14"/>
  <c r="F1212" i="14"/>
  <c r="F594" i="14"/>
  <c r="F1006" i="14"/>
  <c r="F4713" i="14"/>
  <c r="F4507" i="14"/>
  <c r="F4301" i="14"/>
  <c r="F3271" i="14"/>
  <c r="F1211" i="14"/>
  <c r="F593" i="14"/>
  <c r="F1005" i="14"/>
  <c r="F4918" i="14"/>
  <c r="F4712" i="14"/>
  <c r="F4300" i="14"/>
  <c r="F4094" i="14"/>
  <c r="F3476" i="14"/>
  <c r="F3270" i="14"/>
  <c r="F3064" i="14"/>
  <c r="F2652" i="14"/>
  <c r="F2034" i="14"/>
  <c r="F1622" i="14"/>
  <c r="F1210" i="14"/>
  <c r="F592" i="14"/>
  <c r="F1004" i="14"/>
  <c r="F180" i="14"/>
  <c r="F4917" i="14"/>
  <c r="F4299" i="14"/>
  <c r="F3475" i="14"/>
  <c r="F3269" i="14"/>
  <c r="F3063" i="14"/>
  <c r="F2651" i="14"/>
  <c r="F2033" i="14"/>
  <c r="F1621" i="14"/>
  <c r="F591" i="14"/>
  <c r="F1003" i="14"/>
  <c r="F179" i="14"/>
  <c r="F4710" i="14"/>
  <c r="F4298" i="14"/>
  <c r="F3474" i="14"/>
  <c r="F3268" i="14"/>
  <c r="F2650" i="14"/>
  <c r="F2444" i="14"/>
  <c r="F2032" i="14"/>
  <c r="F1620" i="14"/>
  <c r="F1208" i="14"/>
  <c r="F590" i="14"/>
  <c r="F1002" i="14"/>
  <c r="F178" i="14"/>
  <c r="F4915" i="14"/>
  <c r="F4709" i="14"/>
  <c r="F4503" i="14"/>
  <c r="F4297" i="14"/>
  <c r="F3473" i="14"/>
  <c r="F3267" i="14"/>
  <c r="F3061" i="14"/>
  <c r="F2649" i="14"/>
  <c r="F1001" i="14"/>
  <c r="F177" i="14"/>
  <c r="F4708" i="14"/>
  <c r="F4502" i="14"/>
  <c r="F4296" i="14"/>
  <c r="F4090" i="14"/>
  <c r="F3472" i="14"/>
  <c r="F3266" i="14"/>
  <c r="F3060" i="14"/>
  <c r="F2648" i="14"/>
  <c r="F2442" i="14"/>
  <c r="F2030" i="14"/>
  <c r="F1412" i="14"/>
  <c r="F1206" i="14"/>
  <c r="F588" i="14"/>
  <c r="F1000" i="14"/>
  <c r="F176" i="14"/>
  <c r="F4707" i="14"/>
  <c r="F4295" i="14"/>
  <c r="F3471" i="14"/>
  <c r="F3265" i="14"/>
  <c r="F2647" i="14"/>
  <c r="F2441" i="14"/>
  <c r="F1411" i="14"/>
  <c r="F1205" i="14"/>
  <c r="F999" i="14"/>
  <c r="F4294" i="14"/>
  <c r="F3470" i="14"/>
  <c r="F3264" i="14"/>
  <c r="F2646" i="14"/>
  <c r="F2028" i="14"/>
  <c r="E1410" i="14"/>
  <c r="F998" i="14"/>
  <c r="F174" i="14"/>
  <c r="E4087" i="14"/>
  <c r="F3469" i="14"/>
  <c r="F3057" i="14"/>
  <c r="F2645" i="14"/>
  <c r="F2027" i="14"/>
  <c r="E1203" i="14"/>
  <c r="F791" i="14"/>
  <c r="F585" i="14"/>
  <c r="F997" i="14"/>
  <c r="F4086" i="14"/>
  <c r="E4086" i="14"/>
  <c r="H4087" i="14" s="1"/>
  <c r="I4087" i="14" s="1"/>
  <c r="F3262" i="14"/>
  <c r="E2850" i="14"/>
  <c r="F2644" i="14"/>
  <c r="E2232" i="14"/>
  <c r="F2026" i="14"/>
  <c r="F1202" i="14"/>
  <c r="E1202" i="14"/>
  <c r="H1203" i="14" s="1"/>
  <c r="I1203" i="14" s="1"/>
  <c r="F996" i="14"/>
  <c r="E996" i="14"/>
  <c r="F172" i="14"/>
  <c r="E172" i="14"/>
  <c r="E4909" i="14"/>
  <c r="E4703" i="14"/>
  <c r="E4497" i="14"/>
  <c r="E4085" i="14"/>
  <c r="H4086" i="14" s="1"/>
  <c r="I4086" i="14" s="1"/>
  <c r="E3467" i="14"/>
  <c r="E3055" i="14"/>
  <c r="E2849" i="14"/>
  <c r="H2850" i="14" s="1"/>
  <c r="I2850" i="14" s="1"/>
  <c r="E2643" i="14"/>
  <c r="E2437" i="14"/>
  <c r="E2231" i="14"/>
  <c r="H2232" i="14" s="1"/>
  <c r="I2232" i="14" s="1"/>
  <c r="E2025" i="14"/>
  <c r="E1819" i="14"/>
  <c r="E1613" i="14"/>
  <c r="E1407" i="14"/>
  <c r="E1201" i="14"/>
  <c r="H1202" i="14" s="1"/>
  <c r="I1202" i="14" s="1"/>
  <c r="E789" i="14"/>
  <c r="F995" i="14"/>
  <c r="E995" i="14"/>
  <c r="H996" i="14" s="1"/>
  <c r="I996" i="14" s="1"/>
  <c r="E171" i="14"/>
  <c r="H172" i="14" s="1"/>
  <c r="I172" i="14" s="1"/>
  <c r="F2642" i="14"/>
  <c r="F2024" i="14"/>
  <c r="F1200" i="14"/>
  <c r="F582" i="14"/>
  <c r="F4701" i="14"/>
  <c r="F4289" i="14"/>
  <c r="F3465" i="14"/>
  <c r="F3259" i="14"/>
  <c r="F3053" i="14"/>
  <c r="F581" i="14"/>
  <c r="F993" i="14"/>
  <c r="E993" i="14"/>
  <c r="H994" i="14" s="1"/>
  <c r="I994" i="14" s="1"/>
  <c r="F169" i="14"/>
  <c r="F992" i="14"/>
  <c r="F168" i="14"/>
  <c r="F2639" i="14"/>
  <c r="F991" i="14"/>
  <c r="F167" i="14"/>
  <c r="E167" i="14"/>
  <c r="D4904" i="14"/>
  <c r="D4698" i="14"/>
  <c r="D4492" i="14"/>
  <c r="E4492" i="14" s="1"/>
  <c r="D4080" i="14"/>
  <c r="D3462" i="14"/>
  <c r="E3050" i="14"/>
  <c r="D2432" i="14"/>
  <c r="F2020" i="14"/>
  <c r="D2020" i="14"/>
  <c r="E1814" i="14"/>
  <c r="F1196" i="14"/>
  <c r="E372" i="14"/>
  <c r="F990" i="14"/>
  <c r="D990" i="14"/>
  <c r="E990" i="14" s="1"/>
  <c r="F166" i="14"/>
  <c r="D166" i="14"/>
  <c r="E4697" i="14"/>
  <c r="E3049" i="14"/>
  <c r="H3050" i="14" s="1"/>
  <c r="I3050" i="14" s="1"/>
  <c r="F2637" i="14"/>
  <c r="E2431" i="14"/>
  <c r="H2432" i="14" s="1"/>
  <c r="I2432" i="14" s="1"/>
  <c r="F2019" i="14"/>
  <c r="E1607" i="14"/>
  <c r="E577" i="14"/>
  <c r="F989" i="14"/>
  <c r="E4902" i="14"/>
  <c r="E4696" i="14"/>
  <c r="E4490" i="14"/>
  <c r="E4284" i="14"/>
  <c r="E4078" i="14"/>
  <c r="E3872" i="14"/>
  <c r="E3666" i="14"/>
  <c r="E3460" i="14"/>
  <c r="E3254" i="14"/>
  <c r="E3048" i="14"/>
  <c r="H3049" i="14" s="1"/>
  <c r="I3049" i="14" s="1"/>
  <c r="E2842" i="14"/>
  <c r="E2636" i="14"/>
  <c r="E2430" i="14"/>
  <c r="H2431" i="14" s="1"/>
  <c r="I2431" i="14" s="1"/>
  <c r="E2224" i="14"/>
  <c r="E2018" i="14"/>
  <c r="E1812" i="14"/>
  <c r="E1606" i="14"/>
  <c r="H1607" i="14" s="1"/>
  <c r="I1607" i="14" s="1"/>
  <c r="E1400" i="14"/>
  <c r="E1194" i="14"/>
  <c r="E782" i="14"/>
  <c r="E576" i="14"/>
  <c r="H577" i="14" s="1"/>
  <c r="I577" i="14" s="1"/>
  <c r="E370" i="14"/>
  <c r="E988" i="14"/>
  <c r="F164" i="14"/>
  <c r="E164" i="14"/>
  <c r="F3047" i="14"/>
  <c r="F987" i="14"/>
  <c r="F163" i="14"/>
  <c r="F986" i="14"/>
  <c r="F985" i="14"/>
  <c r="F4279" i="14"/>
  <c r="F3455" i="14"/>
  <c r="F2425" i="14"/>
  <c r="F1189" i="14"/>
  <c r="F4896" i="14"/>
  <c r="F4690" i="14"/>
  <c r="F570" i="14"/>
  <c r="F158" i="14"/>
  <c r="F4277" i="14"/>
  <c r="F3041" i="14"/>
  <c r="F981" i="14"/>
  <c r="F157" i="14"/>
  <c r="F980" i="14"/>
  <c r="F3039" i="14"/>
  <c r="F2627" i="14"/>
  <c r="F567" i="14"/>
  <c r="F154" i="14"/>
  <c r="F976" i="14"/>
  <c r="F975" i="14"/>
  <c r="F151" i="14"/>
  <c r="F3240" i="14"/>
  <c r="F562" i="14"/>
  <c r="F150" i="14"/>
  <c r="F973" i="14"/>
  <c r="F149" i="14"/>
  <c r="F148" i="14"/>
  <c r="F146" i="14"/>
  <c r="F969" i="14"/>
  <c r="F145" i="14"/>
  <c r="F968" i="14"/>
  <c r="F144" i="14"/>
  <c r="F967" i="14"/>
  <c r="F143" i="14"/>
  <c r="F966" i="14"/>
  <c r="F142" i="14"/>
  <c r="E2019" i="14" l="1"/>
  <c r="H2019" i="14"/>
  <c r="I2019" i="14" s="1"/>
  <c r="E371" i="14"/>
  <c r="H372" i="14" s="1"/>
  <c r="I372" i="14" s="1"/>
  <c r="H371" i="14"/>
  <c r="I371" i="14" s="1"/>
  <c r="E1401" i="14"/>
  <c r="H1401" i="14"/>
  <c r="I1401" i="14" s="1"/>
  <c r="E2225" i="14"/>
  <c r="H2225" i="14"/>
  <c r="I2225" i="14" s="1"/>
  <c r="E3873" i="14"/>
  <c r="H3873" i="14"/>
  <c r="I3873" i="14" s="1"/>
  <c r="E4720" i="14"/>
  <c r="H4697" i="14"/>
  <c r="I4697" i="14" s="1"/>
  <c r="E1608" i="14"/>
  <c r="H1608" i="14"/>
  <c r="I1608" i="14" s="1"/>
  <c r="E991" i="14"/>
  <c r="H991" i="14"/>
  <c r="I991" i="14" s="1"/>
  <c r="E1815" i="14"/>
  <c r="H1815" i="14"/>
  <c r="I1815" i="14" s="1"/>
  <c r="E3051" i="14"/>
  <c r="H3051" i="14"/>
  <c r="I3051" i="14" s="1"/>
  <c r="J3051" i="14" s="1"/>
  <c r="E790" i="14"/>
  <c r="H790" i="14"/>
  <c r="I790" i="14" s="1"/>
  <c r="E1820" i="14"/>
  <c r="H1820" i="14"/>
  <c r="I1820" i="14" s="1"/>
  <c r="E2644" i="14"/>
  <c r="H2644" i="14"/>
  <c r="I2644" i="14" s="1"/>
  <c r="E173" i="14"/>
  <c r="H173" i="14"/>
  <c r="I173" i="14" s="1"/>
  <c r="E1204" i="14"/>
  <c r="H1204" i="14"/>
  <c r="I1204" i="14" s="1"/>
  <c r="E1411" i="14"/>
  <c r="H1411" i="14"/>
  <c r="I1411" i="14" s="1"/>
  <c r="E989" i="14"/>
  <c r="H990" i="14" s="1"/>
  <c r="I990" i="14" s="1"/>
  <c r="H989" i="14"/>
  <c r="I989" i="14" s="1"/>
  <c r="E3667" i="14"/>
  <c r="H3667" i="14"/>
  <c r="I3667" i="14" s="1"/>
  <c r="E3468" i="14"/>
  <c r="H3468" i="14"/>
  <c r="I3468" i="14" s="1"/>
  <c r="E4079" i="14"/>
  <c r="H4080" i="14" s="1"/>
  <c r="I4080" i="14" s="1"/>
  <c r="H4079" i="14"/>
  <c r="I4079" i="14" s="1"/>
  <c r="E4698" i="14"/>
  <c r="H4698" i="14"/>
  <c r="I4698" i="14" s="1"/>
  <c r="E2851" i="14"/>
  <c r="H2851" i="14"/>
  <c r="I2851" i="14" s="1"/>
  <c r="J577" i="14"/>
  <c r="E1195" i="14"/>
  <c r="H1195" i="14"/>
  <c r="I1195" i="14" s="1"/>
  <c r="E2843" i="14"/>
  <c r="H2843" i="14"/>
  <c r="I2843" i="14" s="1"/>
  <c r="E4491" i="14"/>
  <c r="H4492" i="14" s="1"/>
  <c r="I4492" i="14" s="1"/>
  <c r="H4491" i="14"/>
  <c r="I4491" i="14" s="1"/>
  <c r="E578" i="14"/>
  <c r="H578" i="14"/>
  <c r="I578" i="14" s="1"/>
  <c r="E4493" i="14"/>
  <c r="H4493" i="14"/>
  <c r="I4493" i="14" s="1"/>
  <c r="E1614" i="14"/>
  <c r="H1614" i="14"/>
  <c r="I1614" i="14" s="1"/>
  <c r="E2438" i="14"/>
  <c r="H2438" i="14"/>
  <c r="I2438" i="14" s="1"/>
  <c r="E4910" i="14"/>
  <c r="H4910" i="14"/>
  <c r="I4910" i="14" s="1"/>
  <c r="E2233" i="14"/>
  <c r="H2233" i="14"/>
  <c r="I2233" i="14" s="1"/>
  <c r="E165" i="14"/>
  <c r="H166" i="14" s="1"/>
  <c r="I166" i="14" s="1"/>
  <c r="H165" i="14"/>
  <c r="I165" i="14" s="1"/>
  <c r="E3255" i="14"/>
  <c r="H3255" i="14"/>
  <c r="I3255" i="14" s="1"/>
  <c r="E4903" i="14"/>
  <c r="H4904" i="14" s="1"/>
  <c r="I4904" i="14" s="1"/>
  <c r="H4903" i="14"/>
  <c r="I4903" i="14" s="1"/>
  <c r="E2026" i="14"/>
  <c r="H2026" i="14"/>
  <c r="I2026" i="14" s="1"/>
  <c r="E4498" i="14"/>
  <c r="H4498" i="14"/>
  <c r="I4498" i="14" s="1"/>
  <c r="E4088" i="14"/>
  <c r="H4088" i="14"/>
  <c r="I4088" i="14" s="1"/>
  <c r="E783" i="14"/>
  <c r="H783" i="14"/>
  <c r="I783" i="14" s="1"/>
  <c r="E1813" i="14"/>
  <c r="H1814" i="14" s="1"/>
  <c r="I1814" i="14" s="1"/>
  <c r="H1813" i="14"/>
  <c r="I1813" i="14" s="1"/>
  <c r="E2637" i="14"/>
  <c r="H2637" i="14"/>
  <c r="I2637" i="14" s="1"/>
  <c r="E3461" i="14"/>
  <c r="H3461" i="14"/>
  <c r="I3461" i="14" s="1"/>
  <c r="E4285" i="14"/>
  <c r="H4285" i="14"/>
  <c r="I4285" i="14" s="1"/>
  <c r="E373" i="14"/>
  <c r="H373" i="14"/>
  <c r="I373" i="14" s="1"/>
  <c r="E168" i="14"/>
  <c r="H168" i="14"/>
  <c r="I168" i="14" s="1"/>
  <c r="E1408" i="14"/>
  <c r="H1408" i="14"/>
  <c r="I1408" i="14" s="1"/>
  <c r="E3056" i="14"/>
  <c r="H3056" i="14"/>
  <c r="I3056" i="14" s="1"/>
  <c r="E997" i="14"/>
  <c r="H997" i="14"/>
  <c r="I997" i="14" s="1"/>
  <c r="J3049" i="14"/>
  <c r="J2431" i="14"/>
  <c r="J3050" i="14"/>
  <c r="E4721" i="14"/>
  <c r="H4721" i="14"/>
  <c r="I4721" i="14" s="1"/>
  <c r="E4704" i="14"/>
  <c r="H4704" i="14"/>
  <c r="I4704" i="14" s="1"/>
  <c r="E4727" i="14"/>
  <c r="E166" i="14"/>
  <c r="H167" i="14" s="1"/>
  <c r="I167" i="14" s="1"/>
  <c r="E4080" i="14"/>
  <c r="E394" i="14"/>
  <c r="E3072" i="14"/>
  <c r="E1012" i="14"/>
  <c r="E2455" i="14"/>
  <c r="H2456" i="14" s="1"/>
  <c r="I2456" i="14" s="1"/>
  <c r="E3484" i="14"/>
  <c r="E2255" i="14"/>
  <c r="H2256" i="14" s="1"/>
  <c r="I2256" i="14" s="1"/>
  <c r="E2256" i="14"/>
  <c r="E806" i="14"/>
  <c r="E1836" i="14"/>
  <c r="E2660" i="14"/>
  <c r="E188" i="14"/>
  <c r="E1218" i="14"/>
  <c r="E1424" i="14"/>
  <c r="E1019" i="14"/>
  <c r="E2042" i="14"/>
  <c r="E4514" i="14"/>
  <c r="E2866" i="14"/>
  <c r="E4102" i="14"/>
  <c r="E2432" i="14"/>
  <c r="E4904" i="14"/>
  <c r="E4494" i="14" l="1"/>
  <c r="H4494" i="14"/>
  <c r="I4494" i="14" s="1"/>
  <c r="E3469" i="14"/>
  <c r="H3469" i="14"/>
  <c r="I3469" i="14" s="1"/>
  <c r="E2867" i="14"/>
  <c r="H2867" i="14"/>
  <c r="I2867" i="14" s="1"/>
  <c r="E2661" i="14"/>
  <c r="H2662" i="14" s="1"/>
  <c r="I2662" i="14" s="1"/>
  <c r="H2661" i="14"/>
  <c r="I2661" i="14" s="1"/>
  <c r="E169" i="14"/>
  <c r="H170" i="14" s="1"/>
  <c r="I170" i="14" s="1"/>
  <c r="H169" i="14"/>
  <c r="I169" i="14" s="1"/>
  <c r="J171" i="14" s="1"/>
  <c r="J2637" i="14"/>
  <c r="J783" i="14"/>
  <c r="E4089" i="14"/>
  <c r="H4089" i="14"/>
  <c r="I4089" i="14" s="1"/>
  <c r="E2027" i="14"/>
  <c r="H2027" i="14"/>
  <c r="I2027" i="14" s="1"/>
  <c r="J168" i="14"/>
  <c r="J166" i="14"/>
  <c r="J165" i="14"/>
  <c r="J170" i="14"/>
  <c r="J167" i="14"/>
  <c r="J2843" i="14"/>
  <c r="J3667" i="14"/>
  <c r="E174" i="14"/>
  <c r="H174" i="14"/>
  <c r="I174" i="14" s="1"/>
  <c r="E1609" i="14"/>
  <c r="H1609" i="14"/>
  <c r="I1609" i="14" s="1"/>
  <c r="J1609" i="14" s="1"/>
  <c r="E3874" i="14"/>
  <c r="H3874" i="14"/>
  <c r="I3874" i="14" s="1"/>
  <c r="J1401" i="14"/>
  <c r="E3462" i="14"/>
  <c r="H3462" i="14"/>
  <c r="I3462" i="14" s="1"/>
  <c r="J4903" i="14"/>
  <c r="J4905" i="14"/>
  <c r="J4904" i="14"/>
  <c r="E2234" i="14"/>
  <c r="H2234" i="14"/>
  <c r="I2234" i="14" s="1"/>
  <c r="E2439" i="14"/>
  <c r="H2439" i="14"/>
  <c r="I2439" i="14" s="1"/>
  <c r="E1412" i="14"/>
  <c r="H1412" i="14"/>
  <c r="I1412" i="14" s="1"/>
  <c r="E2645" i="14"/>
  <c r="H2645" i="14"/>
  <c r="I2645" i="14" s="1"/>
  <c r="E1816" i="14"/>
  <c r="H1816" i="14"/>
  <c r="I1816" i="14" s="1"/>
  <c r="E2226" i="14"/>
  <c r="H2226" i="14"/>
  <c r="I2226" i="14" s="1"/>
  <c r="E2020" i="14"/>
  <c r="H2020" i="14"/>
  <c r="I2020" i="14" s="1"/>
  <c r="E3073" i="14"/>
  <c r="H3073" i="14"/>
  <c r="I3073" i="14" s="1"/>
  <c r="E998" i="14"/>
  <c r="H998" i="14"/>
  <c r="I998" i="14" s="1"/>
  <c r="J4285" i="14"/>
  <c r="E4905" i="14"/>
  <c r="H4905" i="14"/>
  <c r="I4905" i="14" s="1"/>
  <c r="E4515" i="14"/>
  <c r="H4515" i="14"/>
  <c r="I4515" i="14" s="1"/>
  <c r="E1425" i="14"/>
  <c r="H1425" i="14"/>
  <c r="I1425" i="14" s="1"/>
  <c r="E1837" i="14"/>
  <c r="H1837" i="14"/>
  <c r="I1837" i="14" s="1"/>
  <c r="E3485" i="14"/>
  <c r="H3485" i="14"/>
  <c r="I3485" i="14" s="1"/>
  <c r="E395" i="14"/>
  <c r="H395" i="14"/>
  <c r="I395" i="14" s="1"/>
  <c r="J1608" i="14"/>
  <c r="E1409" i="14"/>
  <c r="H1410" i="14" s="1"/>
  <c r="I1410" i="14" s="1"/>
  <c r="H1409" i="14"/>
  <c r="I1409" i="14" s="1"/>
  <c r="E4286" i="14"/>
  <c r="H4286" i="14"/>
  <c r="I4286" i="14" s="1"/>
  <c r="E2638" i="14"/>
  <c r="H2638" i="14"/>
  <c r="I2638" i="14" s="1"/>
  <c r="E784" i="14"/>
  <c r="H784" i="14"/>
  <c r="I784" i="14" s="1"/>
  <c r="J3255" i="14"/>
  <c r="E4911" i="14"/>
  <c r="H4911" i="14"/>
  <c r="I4911" i="14" s="1"/>
  <c r="E1615" i="14"/>
  <c r="H1615" i="14"/>
  <c r="I1615" i="14" s="1"/>
  <c r="E579" i="14"/>
  <c r="H579" i="14"/>
  <c r="I579" i="14" s="1"/>
  <c r="J579" i="14" s="1"/>
  <c r="E2844" i="14"/>
  <c r="H2844" i="14"/>
  <c r="I2844" i="14" s="1"/>
  <c r="E2852" i="14"/>
  <c r="H2852" i="14"/>
  <c r="I2852" i="14" s="1"/>
  <c r="E4699" i="14"/>
  <c r="H4699" i="14"/>
  <c r="I4699" i="14" s="1"/>
  <c r="E3668" i="14"/>
  <c r="H3668" i="14"/>
  <c r="I3668" i="14" s="1"/>
  <c r="J3668" i="14" s="1"/>
  <c r="J578" i="14"/>
  <c r="E1205" i="14"/>
  <c r="H1205" i="14"/>
  <c r="I1205" i="14" s="1"/>
  <c r="E1821" i="14"/>
  <c r="H1821" i="14"/>
  <c r="I1821" i="14" s="1"/>
  <c r="E3052" i="14"/>
  <c r="H3052" i="14"/>
  <c r="I3052" i="14" s="1"/>
  <c r="E992" i="14"/>
  <c r="H993" i="14" s="1"/>
  <c r="I993" i="14" s="1"/>
  <c r="J995" i="14" s="1"/>
  <c r="H992" i="14"/>
  <c r="I992" i="14" s="1"/>
  <c r="J4698" i="14"/>
  <c r="J4697" i="14"/>
  <c r="E1402" i="14"/>
  <c r="H1402" i="14"/>
  <c r="I1402" i="14" s="1"/>
  <c r="E4103" i="14"/>
  <c r="H4103" i="14"/>
  <c r="I4103" i="14" s="1"/>
  <c r="E1020" i="14"/>
  <c r="H1020" i="14"/>
  <c r="I1020" i="14" s="1"/>
  <c r="E189" i="14"/>
  <c r="H189" i="14"/>
  <c r="I189" i="14" s="1"/>
  <c r="E2257" i="14"/>
  <c r="H2257" i="14"/>
  <c r="I2257" i="14" s="1"/>
  <c r="E1013" i="14"/>
  <c r="H1013" i="14"/>
  <c r="I1013" i="14" s="1"/>
  <c r="E1196" i="14"/>
  <c r="H1196" i="14"/>
  <c r="I1196" i="14" s="1"/>
  <c r="E791" i="14"/>
  <c r="H791" i="14"/>
  <c r="I791" i="14" s="1"/>
  <c r="J3873" i="14"/>
  <c r="E2433" i="14"/>
  <c r="H2433" i="14"/>
  <c r="I2433" i="14" s="1"/>
  <c r="E2043" i="14"/>
  <c r="H2043" i="14"/>
  <c r="I2043" i="14" s="1"/>
  <c r="E1219" i="14"/>
  <c r="H1219" i="14"/>
  <c r="I1219" i="14" s="1"/>
  <c r="E807" i="14"/>
  <c r="H807" i="14"/>
  <c r="I807" i="14" s="1"/>
  <c r="E4081" i="14"/>
  <c r="H4081" i="14"/>
  <c r="I4081" i="14" s="1"/>
  <c r="E3057" i="14"/>
  <c r="H3057" i="14"/>
  <c r="I3057" i="14" s="1"/>
  <c r="E374" i="14"/>
  <c r="H374" i="14"/>
  <c r="I374" i="14" s="1"/>
  <c r="J374" i="14" s="1"/>
  <c r="J3461" i="14"/>
  <c r="J1813" i="14"/>
  <c r="J1816" i="14"/>
  <c r="J1815" i="14"/>
  <c r="J1814" i="14"/>
  <c r="E4499" i="14"/>
  <c r="H4499" i="14"/>
  <c r="I4499" i="14" s="1"/>
  <c r="E3256" i="14"/>
  <c r="H3256" i="14"/>
  <c r="I3256" i="14" s="1"/>
  <c r="J4492" i="14"/>
  <c r="J4493" i="14"/>
  <c r="J4491" i="14"/>
  <c r="J1196" i="14"/>
  <c r="J1195" i="14"/>
  <c r="J4080" i="14"/>
  <c r="J4079" i="14"/>
  <c r="J4081" i="14"/>
  <c r="J989" i="14"/>
  <c r="J991" i="14"/>
  <c r="J990" i="14"/>
  <c r="J2225" i="14"/>
  <c r="J2226" i="14"/>
  <c r="J371" i="14"/>
  <c r="J373" i="14"/>
  <c r="J372" i="14"/>
  <c r="J2019" i="14"/>
  <c r="J2020" i="14"/>
  <c r="E4705" i="14"/>
  <c r="E4729" i="14" s="1"/>
  <c r="H4705" i="14"/>
  <c r="I4705" i="14" s="1"/>
  <c r="E4728" i="14"/>
  <c r="H4729" i="14" s="1"/>
  <c r="I4729" i="14" s="1"/>
  <c r="H4728" i="14"/>
  <c r="I4728" i="14" s="1"/>
  <c r="E4722" i="14"/>
  <c r="H4722" i="14"/>
  <c r="I4722" i="14" s="1"/>
  <c r="E4928" i="14"/>
  <c r="E2456" i="14"/>
  <c r="J998" i="14" l="1"/>
  <c r="E3058" i="14"/>
  <c r="H3058" i="14"/>
  <c r="I3058" i="14" s="1"/>
  <c r="E1220" i="14"/>
  <c r="H1220" i="14"/>
  <c r="I1220" i="14" s="1"/>
  <c r="E2434" i="14"/>
  <c r="H2434" i="14"/>
  <c r="I2434" i="14" s="1"/>
  <c r="E2258" i="14"/>
  <c r="H2258" i="14"/>
  <c r="I2258" i="14" s="1"/>
  <c r="E1021" i="14"/>
  <c r="H1021" i="14"/>
  <c r="I1021" i="14" s="1"/>
  <c r="E1822" i="14"/>
  <c r="H1822" i="14"/>
  <c r="I1822" i="14" s="1"/>
  <c r="J173" i="14"/>
  <c r="J3256" i="14"/>
  <c r="E785" i="14"/>
  <c r="H785" i="14"/>
  <c r="I785" i="14" s="1"/>
  <c r="E4287" i="14"/>
  <c r="H4287" i="14"/>
  <c r="I4287" i="14" s="1"/>
  <c r="E2021" i="14"/>
  <c r="H2021" i="14"/>
  <c r="I2021" i="14" s="1"/>
  <c r="J997" i="14"/>
  <c r="E2235" i="14"/>
  <c r="H2235" i="14"/>
  <c r="I2235" i="14" s="1"/>
  <c r="E3463" i="14"/>
  <c r="H3463" i="14"/>
  <c r="I3463" i="14" s="1"/>
  <c r="J1402" i="14"/>
  <c r="E3875" i="14"/>
  <c r="H3875" i="14"/>
  <c r="I3875" i="14" s="1"/>
  <c r="E2028" i="14"/>
  <c r="H2028" i="14"/>
  <c r="I2028" i="14" s="1"/>
  <c r="J2638" i="14"/>
  <c r="E4495" i="14"/>
  <c r="H4496" i="14" s="1"/>
  <c r="I4496" i="14" s="1"/>
  <c r="H4495" i="14"/>
  <c r="I4495" i="14" s="1"/>
  <c r="E4500" i="14"/>
  <c r="H4500" i="14"/>
  <c r="I4500" i="14" s="1"/>
  <c r="E580" i="14"/>
  <c r="H580" i="14"/>
  <c r="I580" i="14" s="1"/>
  <c r="E1838" i="14"/>
  <c r="H1838" i="14"/>
  <c r="I1838" i="14" s="1"/>
  <c r="E4516" i="14"/>
  <c r="H4516" i="14"/>
  <c r="I4516" i="14" s="1"/>
  <c r="E1817" i="14"/>
  <c r="H1818" i="14" s="1"/>
  <c r="I1818" i="14" s="1"/>
  <c r="H1817" i="14"/>
  <c r="I1817" i="14" s="1"/>
  <c r="E1413" i="14"/>
  <c r="H1413" i="14"/>
  <c r="I1413" i="14" s="1"/>
  <c r="J3462" i="14"/>
  <c r="J996" i="14"/>
  <c r="E375" i="14"/>
  <c r="H375" i="14"/>
  <c r="I375" i="14" s="1"/>
  <c r="E1197" i="14"/>
  <c r="H1197" i="14"/>
  <c r="I1197" i="14" s="1"/>
  <c r="E1403" i="14"/>
  <c r="H1403" i="14"/>
  <c r="I1403" i="14" s="1"/>
  <c r="J4699" i="14"/>
  <c r="J3052" i="14"/>
  <c r="E4700" i="14"/>
  <c r="H4700" i="14"/>
  <c r="I4700" i="14" s="1"/>
  <c r="E2845" i="14"/>
  <c r="H2845" i="14"/>
  <c r="I2845" i="14" s="1"/>
  <c r="E1616" i="14"/>
  <c r="H1616" i="14"/>
  <c r="I1616" i="14" s="1"/>
  <c r="E3486" i="14"/>
  <c r="H3486" i="14"/>
  <c r="I3486" i="14" s="1"/>
  <c r="E1426" i="14"/>
  <c r="H1426" i="14"/>
  <c r="I1426" i="14" s="1"/>
  <c r="E4906" i="14"/>
  <c r="H4906" i="14"/>
  <c r="I4906" i="14" s="1"/>
  <c r="E3074" i="14"/>
  <c r="H3074" i="14"/>
  <c r="I3074" i="14" s="1"/>
  <c r="E2646" i="14"/>
  <c r="H2646" i="14"/>
  <c r="I2646" i="14" s="1"/>
  <c r="J174" i="14"/>
  <c r="J2844" i="14"/>
  <c r="J172" i="14"/>
  <c r="J784" i="14"/>
  <c r="E3470" i="14"/>
  <c r="H3470" i="14"/>
  <c r="I3470" i="14" s="1"/>
  <c r="E4082" i="14"/>
  <c r="H4082" i="14"/>
  <c r="I4082" i="14" s="1"/>
  <c r="J2433" i="14"/>
  <c r="E1206" i="14"/>
  <c r="H1206" i="14"/>
  <c r="I1206" i="14" s="1"/>
  <c r="E2853" i="14"/>
  <c r="H2853" i="14"/>
  <c r="I2853" i="14" s="1"/>
  <c r="E4912" i="14"/>
  <c r="H4912" i="14"/>
  <c r="I4912" i="14" s="1"/>
  <c r="E396" i="14"/>
  <c r="H396" i="14"/>
  <c r="I396" i="14" s="1"/>
  <c r="J4286" i="14"/>
  <c r="E999" i="14"/>
  <c r="H999" i="14"/>
  <c r="I999" i="14" s="1"/>
  <c r="E175" i="14"/>
  <c r="H175" i="14"/>
  <c r="I175" i="14" s="1"/>
  <c r="J175" i="14" s="1"/>
  <c r="J785" i="14"/>
  <c r="J992" i="14"/>
  <c r="E3257" i="14"/>
  <c r="H3257" i="14"/>
  <c r="I3257" i="14" s="1"/>
  <c r="J3257" i="14" s="1"/>
  <c r="E2457" i="14"/>
  <c r="H2457" i="14"/>
  <c r="I2457" i="14" s="1"/>
  <c r="E4929" i="14"/>
  <c r="H4929" i="14"/>
  <c r="I4929" i="14" s="1"/>
  <c r="J993" i="14"/>
  <c r="J994" i="14"/>
  <c r="J4495" i="14"/>
  <c r="J4494" i="14"/>
  <c r="E808" i="14"/>
  <c r="H808" i="14"/>
  <c r="I808" i="14" s="1"/>
  <c r="E2044" i="14"/>
  <c r="H2044" i="14"/>
  <c r="I2044" i="14" s="1"/>
  <c r="J3874" i="14"/>
  <c r="E792" i="14"/>
  <c r="H792" i="14"/>
  <c r="I792" i="14" s="1"/>
  <c r="J4499" i="14"/>
  <c r="E1014" i="14"/>
  <c r="H1014" i="14"/>
  <c r="I1014" i="14" s="1"/>
  <c r="E190" i="14"/>
  <c r="H190" i="14"/>
  <c r="I190" i="14" s="1"/>
  <c r="E4104" i="14"/>
  <c r="H4104" i="14"/>
  <c r="I4104" i="14" s="1"/>
  <c r="E3053" i="14"/>
  <c r="H3054" i="14" s="1"/>
  <c r="I3054" i="14" s="1"/>
  <c r="H3053" i="14"/>
  <c r="I3053" i="14" s="1"/>
  <c r="J3053" i="14" s="1"/>
  <c r="E3669" i="14"/>
  <c r="H3669" i="14"/>
  <c r="I3669" i="14" s="1"/>
  <c r="J580" i="14"/>
  <c r="E2639" i="14"/>
  <c r="H2639" i="14"/>
  <c r="I2639" i="14" s="1"/>
  <c r="E2662" i="14"/>
  <c r="E2227" i="14"/>
  <c r="H2227" i="14"/>
  <c r="I2227" i="14" s="1"/>
  <c r="E2440" i="14"/>
  <c r="H2440" i="14"/>
  <c r="I2440" i="14" s="1"/>
  <c r="E1610" i="14"/>
  <c r="H1610" i="14"/>
  <c r="I1610" i="14" s="1"/>
  <c r="J169" i="14"/>
  <c r="E4090" i="14"/>
  <c r="H4090" i="14"/>
  <c r="I4090" i="14" s="1"/>
  <c r="E2868" i="14"/>
  <c r="H2868" i="14"/>
  <c r="I2868" i="14" s="1"/>
  <c r="H4730" i="14"/>
  <c r="I4730" i="14" s="1"/>
  <c r="E4723" i="14"/>
  <c r="H4723" i="14"/>
  <c r="I4723" i="14" s="1"/>
  <c r="E4706" i="14"/>
  <c r="H4706" i="14"/>
  <c r="I4706" i="14" s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I207" i="1"/>
  <c r="C207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2640" i="14" l="1"/>
  <c r="H2640" i="14"/>
  <c r="I2640" i="14" s="1"/>
  <c r="E809" i="14"/>
  <c r="H809" i="14"/>
  <c r="I809" i="14" s="1"/>
  <c r="E397" i="14"/>
  <c r="H397" i="14"/>
  <c r="I397" i="14" s="1"/>
  <c r="E4913" i="14"/>
  <c r="H4913" i="14"/>
  <c r="I4913" i="14" s="1"/>
  <c r="E1207" i="14"/>
  <c r="H1207" i="14"/>
  <c r="I1207" i="14" s="1"/>
  <c r="E4083" i="14"/>
  <c r="H4084" i="14" s="1"/>
  <c r="I4084" i="14" s="1"/>
  <c r="J4086" i="14" s="1"/>
  <c r="H4083" i="14"/>
  <c r="I4083" i="14" s="1"/>
  <c r="E3471" i="14"/>
  <c r="H3471" i="14"/>
  <c r="I3471" i="14" s="1"/>
  <c r="E2846" i="14"/>
  <c r="H2846" i="14"/>
  <c r="I2846" i="14" s="1"/>
  <c r="J1403" i="14"/>
  <c r="J2639" i="14"/>
  <c r="J3055" i="14"/>
  <c r="E2441" i="14"/>
  <c r="H2441" i="14"/>
  <c r="I2441" i="14" s="1"/>
  <c r="E2228" i="14"/>
  <c r="H2228" i="14"/>
  <c r="I2228" i="14" s="1"/>
  <c r="J2228" i="14" s="1"/>
  <c r="E191" i="14"/>
  <c r="H191" i="14"/>
  <c r="I191" i="14" s="1"/>
  <c r="E4930" i="14"/>
  <c r="H4930" i="14"/>
  <c r="I4930" i="14" s="1"/>
  <c r="E1000" i="14"/>
  <c r="H1000" i="14"/>
  <c r="I1000" i="14" s="1"/>
  <c r="J2845" i="14"/>
  <c r="E4907" i="14"/>
  <c r="H4908" i="14" s="1"/>
  <c r="I4908" i="14" s="1"/>
  <c r="H4907" i="14"/>
  <c r="I4907" i="14" s="1"/>
  <c r="E3487" i="14"/>
  <c r="H3487" i="14"/>
  <c r="I3487" i="14" s="1"/>
  <c r="J4700" i="14"/>
  <c r="E1404" i="14"/>
  <c r="H1404" i="14"/>
  <c r="I1404" i="14" s="1"/>
  <c r="J1197" i="14"/>
  <c r="E376" i="14"/>
  <c r="H376" i="14"/>
  <c r="I376" i="14" s="1"/>
  <c r="J1818" i="14"/>
  <c r="J1819" i="14"/>
  <c r="J1822" i="14"/>
  <c r="J1817" i="14"/>
  <c r="J1820" i="14"/>
  <c r="E4517" i="14"/>
  <c r="H4517" i="14"/>
  <c r="I4517" i="14" s="1"/>
  <c r="E4501" i="14"/>
  <c r="H4501" i="14"/>
  <c r="I4501" i="14" s="1"/>
  <c r="J3875" i="14"/>
  <c r="E2236" i="14"/>
  <c r="H2236" i="14"/>
  <c r="I2236" i="14" s="1"/>
  <c r="E2022" i="14"/>
  <c r="H2022" i="14"/>
  <c r="I2022" i="14" s="1"/>
  <c r="J4912" i="14"/>
  <c r="E2259" i="14"/>
  <c r="H2259" i="14"/>
  <c r="I2259" i="14" s="1"/>
  <c r="E2435" i="14"/>
  <c r="H2436" i="14" s="1"/>
  <c r="I2436" i="14" s="1"/>
  <c r="H2435" i="14"/>
  <c r="I2435" i="14" s="1"/>
  <c r="J2439" i="14" s="1"/>
  <c r="E3059" i="14"/>
  <c r="H3059" i="14"/>
  <c r="I3059" i="14" s="1"/>
  <c r="J3059" i="14" s="1"/>
  <c r="J999" i="14"/>
  <c r="J1821" i="14"/>
  <c r="E176" i="14"/>
  <c r="H176" i="14"/>
  <c r="I176" i="14" s="1"/>
  <c r="J375" i="14"/>
  <c r="J376" i="14"/>
  <c r="E1414" i="14"/>
  <c r="H1414" i="14"/>
  <c r="I1414" i="14" s="1"/>
  <c r="J4497" i="14"/>
  <c r="E786" i="14"/>
  <c r="H786" i="14"/>
  <c r="I786" i="14" s="1"/>
  <c r="J1000" i="14"/>
  <c r="J1610" i="14"/>
  <c r="E2663" i="14"/>
  <c r="H2663" i="14"/>
  <c r="I2663" i="14" s="1"/>
  <c r="E793" i="14"/>
  <c r="H793" i="14"/>
  <c r="I793" i="14" s="1"/>
  <c r="E2045" i="14"/>
  <c r="H2045" i="14"/>
  <c r="I2045" i="14" s="1"/>
  <c r="J4500" i="14"/>
  <c r="E3258" i="14"/>
  <c r="H3258" i="14"/>
  <c r="I3258" i="14" s="1"/>
  <c r="E2854" i="14"/>
  <c r="H2854" i="14"/>
  <c r="I2854" i="14" s="1"/>
  <c r="J2434" i="14"/>
  <c r="E3075" i="14"/>
  <c r="H3075" i="14"/>
  <c r="I3075" i="14" s="1"/>
  <c r="E1617" i="14"/>
  <c r="H1617" i="14"/>
  <c r="I1617" i="14" s="1"/>
  <c r="E4701" i="14"/>
  <c r="H4702" i="14" s="1"/>
  <c r="I4702" i="14" s="1"/>
  <c r="H4701" i="14"/>
  <c r="I4701" i="14" s="1"/>
  <c r="E1198" i="14"/>
  <c r="H1198" i="14"/>
  <c r="I1198" i="14" s="1"/>
  <c r="J4498" i="14"/>
  <c r="E581" i="14"/>
  <c r="H581" i="14"/>
  <c r="I581" i="14" s="1"/>
  <c r="E3876" i="14"/>
  <c r="H3876" i="14"/>
  <c r="I3876" i="14" s="1"/>
  <c r="E3464" i="14"/>
  <c r="H3464" i="14"/>
  <c r="I3464" i="14" s="1"/>
  <c r="E4288" i="14"/>
  <c r="H4288" i="14"/>
  <c r="I4288" i="14" s="1"/>
  <c r="J3463" i="14"/>
  <c r="J4287" i="14"/>
  <c r="J2021" i="14"/>
  <c r="J3054" i="14"/>
  <c r="E2869" i="14"/>
  <c r="H2869" i="14"/>
  <c r="I2869" i="14" s="1"/>
  <c r="J2227" i="14"/>
  <c r="E4091" i="14"/>
  <c r="H4091" i="14"/>
  <c r="I4091" i="14" s="1"/>
  <c r="E1611" i="14"/>
  <c r="H1612" i="14" s="1"/>
  <c r="I1612" i="14" s="1"/>
  <c r="H1611" i="14"/>
  <c r="I1611" i="14" s="1"/>
  <c r="J1617" i="14" s="1"/>
  <c r="E3670" i="14"/>
  <c r="H3670" i="14"/>
  <c r="I3670" i="14" s="1"/>
  <c r="J3670" i="14" s="1"/>
  <c r="J3056" i="14"/>
  <c r="J3058" i="14"/>
  <c r="J3057" i="14"/>
  <c r="E4105" i="14"/>
  <c r="H4105" i="14"/>
  <c r="I4105" i="14" s="1"/>
  <c r="E1015" i="14"/>
  <c r="H1015" i="14"/>
  <c r="I1015" i="14" s="1"/>
  <c r="E2458" i="14"/>
  <c r="H2458" i="14"/>
  <c r="I2458" i="14" s="1"/>
  <c r="J4496" i="14"/>
  <c r="J2438" i="14"/>
  <c r="J4083" i="14"/>
  <c r="J4082" i="14"/>
  <c r="J2640" i="14"/>
  <c r="J3669" i="14"/>
  <c r="J4906" i="14"/>
  <c r="E2647" i="14"/>
  <c r="H2647" i="14"/>
  <c r="I2647" i="14" s="1"/>
  <c r="E1427" i="14"/>
  <c r="H1427" i="14"/>
  <c r="I1427" i="14" s="1"/>
  <c r="J2846" i="14"/>
  <c r="J2022" i="14"/>
  <c r="E1839" i="14"/>
  <c r="H1839" i="14"/>
  <c r="I1839" i="14" s="1"/>
  <c r="E2029" i="14"/>
  <c r="H2029" i="14"/>
  <c r="I2029" i="14" s="1"/>
  <c r="E1823" i="14"/>
  <c r="H1823" i="14"/>
  <c r="I1823" i="14" s="1"/>
  <c r="E1022" i="14"/>
  <c r="H1022" i="14"/>
  <c r="I1022" i="14" s="1"/>
  <c r="E1221" i="14"/>
  <c r="H1221" i="14"/>
  <c r="I1221" i="14" s="1"/>
  <c r="E4724" i="14"/>
  <c r="H4724" i="14"/>
  <c r="I4724" i="14" s="1"/>
  <c r="E4707" i="14"/>
  <c r="H4707" i="14"/>
  <c r="I4707" i="14" s="1"/>
  <c r="E4730" i="14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I206" i="1"/>
  <c r="C206" i="1"/>
  <c r="J4084" i="14" l="1"/>
  <c r="J2441" i="14"/>
  <c r="J4085" i="14"/>
  <c r="J4089" i="14"/>
  <c r="J2436" i="14"/>
  <c r="J2440" i="14"/>
  <c r="J4908" i="14"/>
  <c r="E794" i="14"/>
  <c r="H794" i="14"/>
  <c r="I794" i="14" s="1"/>
  <c r="E3060" i="14"/>
  <c r="H3060" i="14"/>
  <c r="I3060" i="14" s="1"/>
  <c r="E2260" i="14"/>
  <c r="H2260" i="14"/>
  <c r="I2260" i="14" s="1"/>
  <c r="E2442" i="14"/>
  <c r="H2442" i="14"/>
  <c r="I2442" i="14" s="1"/>
  <c r="E2847" i="14"/>
  <c r="H2848" i="14" s="1"/>
  <c r="I2848" i="14" s="1"/>
  <c r="J2849" i="14" s="1"/>
  <c r="H2847" i="14"/>
  <c r="I2847" i="14" s="1"/>
  <c r="E3472" i="14"/>
  <c r="H3472" i="14"/>
  <c r="I3472" i="14" s="1"/>
  <c r="E1208" i="14"/>
  <c r="H1208" i="14"/>
  <c r="I1208" i="14" s="1"/>
  <c r="E398" i="14"/>
  <c r="H398" i="14"/>
  <c r="I398" i="14" s="1"/>
  <c r="E2641" i="14"/>
  <c r="H2642" i="14" s="1"/>
  <c r="I2642" i="14" s="1"/>
  <c r="H2641" i="14"/>
  <c r="I2641" i="14" s="1"/>
  <c r="J1614" i="14"/>
  <c r="E1824" i="14"/>
  <c r="H1824" i="14"/>
  <c r="I1824" i="14" s="1"/>
  <c r="J1824" i="14" s="1"/>
  <c r="E1840" i="14"/>
  <c r="H1840" i="14"/>
  <c r="I1840" i="14" s="1"/>
  <c r="E4106" i="14"/>
  <c r="H4106" i="14"/>
  <c r="I4106" i="14" s="1"/>
  <c r="J4702" i="14"/>
  <c r="J4704" i="14"/>
  <c r="J4705" i="14"/>
  <c r="E2855" i="14"/>
  <c r="H2855" i="14"/>
  <c r="I2855" i="14" s="1"/>
  <c r="J1615" i="14"/>
  <c r="J786" i="14"/>
  <c r="J789" i="14"/>
  <c r="J1414" i="14"/>
  <c r="J176" i="14"/>
  <c r="J2442" i="14"/>
  <c r="J2435" i="14"/>
  <c r="J3876" i="14"/>
  <c r="E4502" i="14"/>
  <c r="H4502" i="14"/>
  <c r="I4502" i="14" s="1"/>
  <c r="J4703" i="14"/>
  <c r="E4931" i="14"/>
  <c r="H4931" i="14"/>
  <c r="I4931" i="14" s="1"/>
  <c r="J4090" i="14"/>
  <c r="J4087" i="14"/>
  <c r="J4088" i="14"/>
  <c r="E1222" i="14"/>
  <c r="H1222" i="14"/>
  <c r="I1222" i="14" s="1"/>
  <c r="J1823" i="14"/>
  <c r="E1428" i="14"/>
  <c r="H1428" i="14"/>
  <c r="I1428" i="14" s="1"/>
  <c r="J1611" i="14"/>
  <c r="E2870" i="14"/>
  <c r="H2870" i="14"/>
  <c r="I2870" i="14" s="1"/>
  <c r="E4289" i="14"/>
  <c r="H4289" i="14"/>
  <c r="I4289" i="14" s="1"/>
  <c r="E3465" i="14"/>
  <c r="H3466" i="14" s="1"/>
  <c r="I3466" i="14" s="1"/>
  <c r="H3465" i="14"/>
  <c r="I3465" i="14" s="1"/>
  <c r="E1618" i="14"/>
  <c r="H1618" i="14"/>
  <c r="I1618" i="14" s="1"/>
  <c r="E3259" i="14"/>
  <c r="H3259" i="14"/>
  <c r="I3259" i="14" s="1"/>
  <c r="J3259" i="14" s="1"/>
  <c r="J1613" i="14"/>
  <c r="E2237" i="14"/>
  <c r="H2237" i="14"/>
  <c r="I2237" i="14" s="1"/>
  <c r="J4907" i="14"/>
  <c r="J4911" i="14"/>
  <c r="J4501" i="14"/>
  <c r="J4910" i="14"/>
  <c r="E2030" i="14"/>
  <c r="H2030" i="14"/>
  <c r="I2030" i="14" s="1"/>
  <c r="E2648" i="14"/>
  <c r="H2648" i="14"/>
  <c r="I2648" i="14" s="1"/>
  <c r="E3877" i="14"/>
  <c r="H3877" i="14"/>
  <c r="I3877" i="14" s="1"/>
  <c r="J3877" i="14" s="1"/>
  <c r="J581" i="14"/>
  <c r="J1198" i="14"/>
  <c r="E2046" i="14"/>
  <c r="H2046" i="14"/>
  <c r="I2046" i="14" s="1"/>
  <c r="E2664" i="14"/>
  <c r="H2664" i="14"/>
  <c r="I2664" i="14" s="1"/>
  <c r="E787" i="14"/>
  <c r="H788" i="14" s="1"/>
  <c r="I788" i="14" s="1"/>
  <c r="H787" i="14"/>
  <c r="I787" i="14" s="1"/>
  <c r="E1415" i="14"/>
  <c r="H1415" i="14"/>
  <c r="I1415" i="14" s="1"/>
  <c r="E177" i="14"/>
  <c r="H177" i="14"/>
  <c r="I177" i="14" s="1"/>
  <c r="J177" i="14" s="1"/>
  <c r="J2437" i="14"/>
  <c r="J4706" i="14"/>
  <c r="E2023" i="14"/>
  <c r="H2024" i="14" s="1"/>
  <c r="I2024" i="14" s="1"/>
  <c r="H2023" i="14"/>
  <c r="I2023" i="14" s="1"/>
  <c r="J2029" i="14" s="1"/>
  <c r="E4518" i="14"/>
  <c r="H4518" i="14"/>
  <c r="I4518" i="14" s="1"/>
  <c r="E377" i="14"/>
  <c r="H377" i="14"/>
  <c r="I377" i="14" s="1"/>
  <c r="J1404" i="14"/>
  <c r="J4701" i="14"/>
  <c r="E1001" i="14"/>
  <c r="H1001" i="14"/>
  <c r="I1001" i="14" s="1"/>
  <c r="J1001" i="14" s="1"/>
  <c r="E2229" i="14"/>
  <c r="H2230" i="14" s="1"/>
  <c r="I2230" i="14" s="1"/>
  <c r="H2229" i="14"/>
  <c r="I2229" i="14" s="1"/>
  <c r="J4913" i="14"/>
  <c r="J4091" i="14"/>
  <c r="E4914" i="14"/>
  <c r="H4914" i="14"/>
  <c r="I4914" i="14" s="1"/>
  <c r="E810" i="14"/>
  <c r="H810" i="14"/>
  <c r="I810" i="14" s="1"/>
  <c r="E1023" i="14"/>
  <c r="H1023" i="14"/>
  <c r="I1023" i="14" s="1"/>
  <c r="E2459" i="14"/>
  <c r="H2459" i="14"/>
  <c r="I2459" i="14" s="1"/>
  <c r="E1016" i="14"/>
  <c r="H1016" i="14"/>
  <c r="I1016" i="14" s="1"/>
  <c r="E3671" i="14"/>
  <c r="H3671" i="14"/>
  <c r="I3671" i="14" s="1"/>
  <c r="J4909" i="14"/>
  <c r="E4092" i="14"/>
  <c r="H4092" i="14"/>
  <c r="I4092" i="14" s="1"/>
  <c r="J4289" i="14"/>
  <c r="J4288" i="14"/>
  <c r="J3471" i="14"/>
  <c r="J3464" i="14"/>
  <c r="E582" i="14"/>
  <c r="H582" i="14"/>
  <c r="I582" i="14" s="1"/>
  <c r="E1199" i="14"/>
  <c r="H1200" i="14" s="1"/>
  <c r="I1200" i="14" s="1"/>
  <c r="J1207" i="14" s="1"/>
  <c r="H1199" i="14"/>
  <c r="I1199" i="14" s="1"/>
  <c r="J1202" i="14" s="1"/>
  <c r="E3076" i="14"/>
  <c r="H3076" i="14"/>
  <c r="I3076" i="14" s="1"/>
  <c r="J1616" i="14"/>
  <c r="J3258" i="14"/>
  <c r="J1612" i="14"/>
  <c r="J3470" i="14"/>
  <c r="E1405" i="14"/>
  <c r="H1406" i="14" s="1"/>
  <c r="I1406" i="14" s="1"/>
  <c r="H1405" i="14"/>
  <c r="I1405" i="14" s="1"/>
  <c r="J4707" i="14"/>
  <c r="E3488" i="14"/>
  <c r="H3488" i="14"/>
  <c r="I3488" i="14" s="1"/>
  <c r="E192" i="14"/>
  <c r="H192" i="14"/>
  <c r="I192" i="14" s="1"/>
  <c r="J2853" i="14"/>
  <c r="J2847" i="14"/>
  <c r="J2647" i="14"/>
  <c r="J2642" i="14"/>
  <c r="E4708" i="14"/>
  <c r="H4708" i="14"/>
  <c r="I4708" i="14" s="1"/>
  <c r="E4731" i="14"/>
  <c r="H4731" i="14"/>
  <c r="I4731" i="14" s="1"/>
  <c r="E4725" i="14"/>
  <c r="H4725" i="14"/>
  <c r="I4725" i="14" s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I205" i="1"/>
  <c r="D203" i="1"/>
  <c r="C205" i="1"/>
  <c r="I203" i="1"/>
  <c r="I204" i="1" s="1"/>
  <c r="L203" i="1"/>
  <c r="C204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C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J2851" i="14" l="1"/>
  <c r="J2233" i="14"/>
  <c r="J3469" i="14"/>
  <c r="J2850" i="14"/>
  <c r="J1412" i="14"/>
  <c r="J1405" i="14"/>
  <c r="J1409" i="14"/>
  <c r="J4092" i="14"/>
  <c r="E2460" i="14"/>
  <c r="H2460" i="14"/>
  <c r="I2460" i="14" s="1"/>
  <c r="J1410" i="14"/>
  <c r="E378" i="14"/>
  <c r="H378" i="14"/>
  <c r="I378" i="14" s="1"/>
  <c r="E2047" i="14"/>
  <c r="H2047" i="14"/>
  <c r="I2047" i="14" s="1"/>
  <c r="E3260" i="14"/>
  <c r="H3260" i="14"/>
  <c r="I3260" i="14" s="1"/>
  <c r="E1619" i="14"/>
  <c r="H1619" i="14"/>
  <c r="I1619" i="14" s="1"/>
  <c r="E2871" i="14"/>
  <c r="H2871" i="14"/>
  <c r="I2871" i="14" s="1"/>
  <c r="J1415" i="14"/>
  <c r="J4708" i="14"/>
  <c r="E3473" i="14"/>
  <c r="H3473" i="14"/>
  <c r="I3473" i="14" s="1"/>
  <c r="E2443" i="14"/>
  <c r="H2443" i="14"/>
  <c r="I2443" i="14" s="1"/>
  <c r="J3060" i="14"/>
  <c r="E193" i="14"/>
  <c r="H193" i="14"/>
  <c r="I193" i="14" s="1"/>
  <c r="J1413" i="14"/>
  <c r="J1406" i="14"/>
  <c r="J1407" i="14"/>
  <c r="J3671" i="14"/>
  <c r="J1206" i="14"/>
  <c r="J1200" i="14"/>
  <c r="J1203" i="14"/>
  <c r="E4093" i="14"/>
  <c r="H4093" i="14"/>
  <c r="I4093" i="14" s="1"/>
  <c r="E4915" i="14"/>
  <c r="H4915" i="14"/>
  <c r="I4915" i="14" s="1"/>
  <c r="J1408" i="14"/>
  <c r="J2030" i="14"/>
  <c r="J2023" i="14"/>
  <c r="J2026" i="14"/>
  <c r="J2027" i="14"/>
  <c r="J2028" i="14"/>
  <c r="E1416" i="14"/>
  <c r="H1416" i="14"/>
  <c r="I1416" i="14" s="1"/>
  <c r="J1205" i="14"/>
  <c r="J582" i="14"/>
  <c r="J4914" i="14"/>
  <c r="E2238" i="14"/>
  <c r="H2238" i="14"/>
  <c r="I2238" i="14" s="1"/>
  <c r="E4503" i="14"/>
  <c r="H4503" i="14"/>
  <c r="I4503" i="14" s="1"/>
  <c r="J4503" i="14" s="1"/>
  <c r="J1416" i="14"/>
  <c r="E4107" i="14"/>
  <c r="H4107" i="14"/>
  <c r="I4107" i="14" s="1"/>
  <c r="E1841" i="14"/>
  <c r="H1841" i="14"/>
  <c r="I1841" i="14" s="1"/>
  <c r="J2648" i="14"/>
  <c r="J2644" i="14"/>
  <c r="J2645" i="14"/>
  <c r="J2643" i="14"/>
  <c r="J2641" i="14"/>
  <c r="J2646" i="14"/>
  <c r="J1208" i="14"/>
  <c r="J2854" i="14"/>
  <c r="J2848" i="14"/>
  <c r="J2852" i="14"/>
  <c r="E3061" i="14"/>
  <c r="H3061" i="14"/>
  <c r="I3061" i="14" s="1"/>
  <c r="J3061" i="14" s="1"/>
  <c r="J1204" i="14"/>
  <c r="E583" i="14"/>
  <c r="H583" i="14"/>
  <c r="I583" i="14" s="1"/>
  <c r="E3672" i="14"/>
  <c r="H3672" i="14"/>
  <c r="I3672" i="14" s="1"/>
  <c r="E3878" i="14"/>
  <c r="H3878" i="14"/>
  <c r="I3878" i="14" s="1"/>
  <c r="E2031" i="14"/>
  <c r="H2031" i="14"/>
  <c r="I2031" i="14" s="1"/>
  <c r="J3473" i="14"/>
  <c r="J3467" i="14"/>
  <c r="E1429" i="14"/>
  <c r="H1429" i="14"/>
  <c r="I1429" i="14" s="1"/>
  <c r="E1223" i="14"/>
  <c r="H1223" i="14"/>
  <c r="I1223" i="14" s="1"/>
  <c r="E4932" i="14"/>
  <c r="H4932" i="14"/>
  <c r="I4932" i="14" s="1"/>
  <c r="E399" i="14"/>
  <c r="H399" i="14"/>
  <c r="I399" i="14" s="1"/>
  <c r="E3489" i="14"/>
  <c r="H3489" i="14"/>
  <c r="I3489" i="14" s="1"/>
  <c r="J4502" i="14"/>
  <c r="E3077" i="14"/>
  <c r="H3077" i="14"/>
  <c r="I3077" i="14" s="1"/>
  <c r="E1017" i="14"/>
  <c r="H1017" i="14"/>
  <c r="I1017" i="14" s="1"/>
  <c r="E811" i="14"/>
  <c r="H811" i="14"/>
  <c r="I811" i="14" s="1"/>
  <c r="J2236" i="14"/>
  <c r="J2231" i="14"/>
  <c r="J2234" i="14"/>
  <c r="J2229" i="14"/>
  <c r="J2232" i="14"/>
  <c r="J2230" i="14"/>
  <c r="J1411" i="14"/>
  <c r="E4519" i="14"/>
  <c r="H4519" i="14"/>
  <c r="I4519" i="14" s="1"/>
  <c r="J2031" i="14"/>
  <c r="J2025" i="14"/>
  <c r="J2024" i="14"/>
  <c r="J794" i="14"/>
  <c r="J792" i="14"/>
  <c r="E2665" i="14"/>
  <c r="H2665" i="14"/>
  <c r="I2665" i="14" s="1"/>
  <c r="J1199" i="14"/>
  <c r="E2649" i="14"/>
  <c r="H2649" i="14"/>
  <c r="I2649" i="14" s="1"/>
  <c r="E4290" i="14"/>
  <c r="H4290" i="14"/>
  <c r="I4290" i="14" s="1"/>
  <c r="J1618" i="14"/>
  <c r="J2235" i="14"/>
  <c r="J790" i="14"/>
  <c r="J787" i="14"/>
  <c r="E2856" i="14"/>
  <c r="H2856" i="14"/>
  <c r="I2856" i="14" s="1"/>
  <c r="E1209" i="14"/>
  <c r="H1209" i="14"/>
  <c r="I1209" i="14" s="1"/>
  <c r="J2855" i="14"/>
  <c r="J3466" i="14"/>
  <c r="E1024" i="14"/>
  <c r="H1024" i="14"/>
  <c r="I1024" i="14" s="1"/>
  <c r="J2237" i="14"/>
  <c r="E1002" i="14"/>
  <c r="H1002" i="14"/>
  <c r="I1002" i="14" s="1"/>
  <c r="J377" i="14"/>
  <c r="E178" i="14"/>
  <c r="H178" i="14"/>
  <c r="I178" i="14" s="1"/>
  <c r="J788" i="14"/>
  <c r="J1201" i="14"/>
  <c r="J3472" i="14"/>
  <c r="J4915" i="14"/>
  <c r="J3468" i="14"/>
  <c r="J791" i="14"/>
  <c r="J793" i="14"/>
  <c r="J1619" i="14"/>
  <c r="E1825" i="14"/>
  <c r="H1825" i="14"/>
  <c r="I1825" i="14" s="1"/>
  <c r="J1825" i="14" s="1"/>
  <c r="E2261" i="14"/>
  <c r="H2261" i="14"/>
  <c r="I2261" i="14" s="1"/>
  <c r="E795" i="14"/>
  <c r="H795" i="14"/>
  <c r="I795" i="14" s="1"/>
  <c r="J3465" i="14"/>
  <c r="E4732" i="14"/>
  <c r="H4732" i="14"/>
  <c r="I4732" i="14" s="1"/>
  <c r="E4726" i="14"/>
  <c r="H4727" i="14" s="1"/>
  <c r="I4727" i="14" s="1"/>
  <c r="H4726" i="14"/>
  <c r="I4726" i="14" s="1"/>
  <c r="E4709" i="14"/>
  <c r="H4709" i="14"/>
  <c r="I4709" i="14" s="1"/>
  <c r="E204" i="1"/>
  <c r="J4732" i="14" l="1"/>
  <c r="E205" i="1"/>
  <c r="R204" i="1"/>
  <c r="E796" i="14"/>
  <c r="H796" i="14"/>
  <c r="I796" i="14" s="1"/>
  <c r="J4729" i="14"/>
  <c r="E3490" i="14"/>
  <c r="H3490" i="14"/>
  <c r="I3490" i="14" s="1"/>
  <c r="J3878" i="14"/>
  <c r="E584" i="14"/>
  <c r="H584" i="14"/>
  <c r="I584" i="14" s="1"/>
  <c r="E194" i="14"/>
  <c r="H194" i="14"/>
  <c r="I194" i="14" s="1"/>
  <c r="J4728" i="14"/>
  <c r="E1210" i="14"/>
  <c r="H1210" i="14"/>
  <c r="I1210" i="14" s="1"/>
  <c r="J2856" i="14"/>
  <c r="E4291" i="14"/>
  <c r="H4291" i="14"/>
  <c r="I4291" i="14" s="1"/>
  <c r="E4520" i="14"/>
  <c r="H4520" i="14"/>
  <c r="I4520" i="14" s="1"/>
  <c r="E1224" i="14"/>
  <c r="H1224" i="14"/>
  <c r="I1224" i="14" s="1"/>
  <c r="E3879" i="14"/>
  <c r="H3879" i="14"/>
  <c r="I3879" i="14" s="1"/>
  <c r="J3672" i="14"/>
  <c r="E4108" i="14"/>
  <c r="H4108" i="14"/>
  <c r="I4108" i="14" s="1"/>
  <c r="J2238" i="14"/>
  <c r="J4093" i="14"/>
  <c r="J2443" i="14"/>
  <c r="E2872" i="14"/>
  <c r="H2872" i="14"/>
  <c r="I2872" i="14" s="1"/>
  <c r="E3261" i="14"/>
  <c r="H3261" i="14"/>
  <c r="I3261" i="14" s="1"/>
  <c r="J378" i="14"/>
  <c r="E2461" i="14"/>
  <c r="H2461" i="14"/>
  <c r="I2461" i="14" s="1"/>
  <c r="E1826" i="14"/>
  <c r="H1826" i="14"/>
  <c r="I1826" i="14" s="1"/>
  <c r="J1209" i="14"/>
  <c r="E3078" i="14"/>
  <c r="H3078" i="14"/>
  <c r="I3078" i="14" s="1"/>
  <c r="E4504" i="14"/>
  <c r="H4504" i="14"/>
  <c r="I4504" i="14" s="1"/>
  <c r="E4916" i="14"/>
  <c r="H4916" i="14"/>
  <c r="I4916" i="14" s="1"/>
  <c r="J795" i="14"/>
  <c r="E1003" i="14"/>
  <c r="H1003" i="14"/>
  <c r="I1003" i="14" s="1"/>
  <c r="E1025" i="14"/>
  <c r="H1025" i="14"/>
  <c r="I1025" i="14" s="1"/>
  <c r="E2262" i="14"/>
  <c r="H2262" i="14"/>
  <c r="I2262" i="14" s="1"/>
  <c r="J178" i="14"/>
  <c r="J2649" i="14"/>
  <c r="E2857" i="14"/>
  <c r="H2857" i="14"/>
  <c r="I2857" i="14" s="1"/>
  <c r="E2650" i="14"/>
  <c r="H2650" i="14"/>
  <c r="I2650" i="14" s="1"/>
  <c r="E812" i="14"/>
  <c r="H812" i="14"/>
  <c r="I812" i="14" s="1"/>
  <c r="E1018" i="14"/>
  <c r="H1019" i="14" s="1"/>
  <c r="I1019" i="14" s="1"/>
  <c r="H1018" i="14"/>
  <c r="I1018" i="14" s="1"/>
  <c r="E400" i="14"/>
  <c r="H400" i="14"/>
  <c r="I400" i="14" s="1"/>
  <c r="J4709" i="14"/>
  <c r="E3673" i="14"/>
  <c r="H3673" i="14"/>
  <c r="I3673" i="14" s="1"/>
  <c r="E2239" i="14"/>
  <c r="H2239" i="14"/>
  <c r="I2239" i="14" s="1"/>
  <c r="E4094" i="14"/>
  <c r="H4094" i="14"/>
  <c r="I4094" i="14" s="1"/>
  <c r="E2444" i="14"/>
  <c r="H2444" i="14"/>
  <c r="I2444" i="14" s="1"/>
  <c r="E379" i="14"/>
  <c r="H379" i="14"/>
  <c r="I379" i="14" s="1"/>
  <c r="J1002" i="14"/>
  <c r="J4290" i="14"/>
  <c r="E3474" i="14"/>
  <c r="H3474" i="14"/>
  <c r="I3474" i="14" s="1"/>
  <c r="J3260" i="14"/>
  <c r="J4733" i="14"/>
  <c r="E179" i="14"/>
  <c r="H179" i="14"/>
  <c r="I179" i="14" s="1"/>
  <c r="J4730" i="14"/>
  <c r="E2666" i="14"/>
  <c r="H2666" i="14"/>
  <c r="I2666" i="14" s="1"/>
  <c r="E4933" i="14"/>
  <c r="H4933" i="14"/>
  <c r="I4933" i="14" s="1"/>
  <c r="E1430" i="14"/>
  <c r="H1430" i="14"/>
  <c r="I1430" i="14" s="1"/>
  <c r="E2032" i="14"/>
  <c r="H2032" i="14"/>
  <c r="I2032" i="14" s="1"/>
  <c r="J583" i="14"/>
  <c r="E3062" i="14"/>
  <c r="H3062" i="14"/>
  <c r="I3062" i="14" s="1"/>
  <c r="E1842" i="14"/>
  <c r="H1842" i="14"/>
  <c r="I1842" i="14" s="1"/>
  <c r="E1417" i="14"/>
  <c r="H1417" i="14"/>
  <c r="I1417" i="14" s="1"/>
  <c r="E1620" i="14"/>
  <c r="H1620" i="14"/>
  <c r="I1620" i="14" s="1"/>
  <c r="E2048" i="14"/>
  <c r="H2048" i="14"/>
  <c r="I2048" i="14" s="1"/>
  <c r="J4731" i="14"/>
  <c r="E4710" i="14"/>
  <c r="H4710" i="14"/>
  <c r="I4710" i="14" s="1"/>
  <c r="E4733" i="14"/>
  <c r="H4733" i="14"/>
  <c r="I4733" i="14" s="1"/>
  <c r="E202" i="1"/>
  <c r="D202" i="1"/>
  <c r="C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C195" i="1"/>
  <c r="R205" i="1" l="1"/>
  <c r="E206" i="1"/>
  <c r="E1431" i="14"/>
  <c r="H1431" i="14"/>
  <c r="I1431" i="14" s="1"/>
  <c r="E2667" i="14"/>
  <c r="H2667" i="14"/>
  <c r="I2667" i="14" s="1"/>
  <c r="J1025" i="14"/>
  <c r="J1023" i="14"/>
  <c r="J1022" i="14"/>
  <c r="J1826" i="14"/>
  <c r="E1211" i="14"/>
  <c r="H1211" i="14"/>
  <c r="I1211" i="14" s="1"/>
  <c r="J3062" i="14"/>
  <c r="J2032" i="14"/>
  <c r="J1020" i="14"/>
  <c r="J3474" i="14"/>
  <c r="J379" i="14"/>
  <c r="E2445" i="14"/>
  <c r="H2445" i="14"/>
  <c r="I2445" i="14" s="1"/>
  <c r="J3673" i="14"/>
  <c r="J1021" i="14"/>
  <c r="E2858" i="14"/>
  <c r="H2858" i="14"/>
  <c r="I2858" i="14" s="1"/>
  <c r="J1003" i="14"/>
  <c r="J4504" i="14"/>
  <c r="E1827" i="14"/>
  <c r="H1827" i="14"/>
  <c r="I1827" i="14" s="1"/>
  <c r="J3879" i="14"/>
  <c r="E4292" i="14"/>
  <c r="H4292" i="14"/>
  <c r="I4292" i="14" s="1"/>
  <c r="E195" i="14"/>
  <c r="H195" i="14"/>
  <c r="I195" i="14" s="1"/>
  <c r="E797" i="14"/>
  <c r="H797" i="14"/>
  <c r="I797" i="14" s="1"/>
  <c r="E2049" i="14"/>
  <c r="H2049" i="14"/>
  <c r="I2049" i="14" s="1"/>
  <c r="J2857" i="14"/>
  <c r="J1024" i="14"/>
  <c r="E4521" i="14"/>
  <c r="H4521" i="14"/>
  <c r="I4521" i="14" s="1"/>
  <c r="J1620" i="14"/>
  <c r="E3063" i="14"/>
  <c r="H3063" i="14"/>
  <c r="I3063" i="14" s="1"/>
  <c r="E2033" i="14"/>
  <c r="H2033" i="14"/>
  <c r="I2033" i="14" s="1"/>
  <c r="J2033" i="14" s="1"/>
  <c r="E4934" i="14"/>
  <c r="H4934" i="14"/>
  <c r="I4934" i="14" s="1"/>
  <c r="J179" i="14"/>
  <c r="E3475" i="14"/>
  <c r="H3475" i="14"/>
  <c r="I3475" i="14" s="1"/>
  <c r="E380" i="14"/>
  <c r="H380" i="14"/>
  <c r="I380" i="14" s="1"/>
  <c r="J2239" i="14"/>
  <c r="E3674" i="14"/>
  <c r="H3674" i="14"/>
  <c r="I3674" i="14" s="1"/>
  <c r="J2650" i="14"/>
  <c r="E2263" i="14"/>
  <c r="H2263" i="14"/>
  <c r="I2263" i="14" s="1"/>
  <c r="E1004" i="14"/>
  <c r="H1004" i="14"/>
  <c r="I1004" i="14" s="1"/>
  <c r="E4505" i="14"/>
  <c r="H4505" i="14"/>
  <c r="I4505" i="14" s="1"/>
  <c r="E3079" i="14"/>
  <c r="H3079" i="14"/>
  <c r="I3079" i="14" s="1"/>
  <c r="E2873" i="14"/>
  <c r="H2873" i="14"/>
  <c r="I2873" i="14" s="1"/>
  <c r="E4109" i="14"/>
  <c r="H4109" i="14"/>
  <c r="I4109" i="14" s="1"/>
  <c r="E3880" i="14"/>
  <c r="H3880" i="14"/>
  <c r="I3880" i="14" s="1"/>
  <c r="J584" i="14"/>
  <c r="E1418" i="14"/>
  <c r="H1418" i="14"/>
  <c r="I1418" i="14" s="1"/>
  <c r="J1418" i="14" s="1"/>
  <c r="E1843" i="14"/>
  <c r="H1843" i="14"/>
  <c r="I1843" i="14" s="1"/>
  <c r="J2444" i="14"/>
  <c r="E4095" i="14"/>
  <c r="H4095" i="14"/>
  <c r="I4095" i="14" s="1"/>
  <c r="E1026" i="14"/>
  <c r="H1026" i="14"/>
  <c r="I1026" i="14" s="1"/>
  <c r="E4917" i="14"/>
  <c r="H4917" i="14"/>
  <c r="I4917" i="14" s="1"/>
  <c r="E3262" i="14"/>
  <c r="H3262" i="14"/>
  <c r="I3262" i="14" s="1"/>
  <c r="E1225" i="14"/>
  <c r="H1225" i="14"/>
  <c r="I1225" i="14" s="1"/>
  <c r="J4291" i="14"/>
  <c r="J796" i="14"/>
  <c r="J4710" i="14"/>
  <c r="E1621" i="14"/>
  <c r="H1621" i="14"/>
  <c r="I1621" i="14" s="1"/>
  <c r="J1621" i="14" s="1"/>
  <c r="J1417" i="14"/>
  <c r="E180" i="14"/>
  <c r="H180" i="14"/>
  <c r="I180" i="14" s="1"/>
  <c r="J4094" i="14"/>
  <c r="E2240" i="14"/>
  <c r="H2240" i="14"/>
  <c r="I2240" i="14" s="1"/>
  <c r="E401" i="14"/>
  <c r="H401" i="14"/>
  <c r="I401" i="14" s="1"/>
  <c r="E813" i="14"/>
  <c r="H813" i="14"/>
  <c r="I813" i="14" s="1"/>
  <c r="E2651" i="14"/>
  <c r="H2651" i="14"/>
  <c r="I2651" i="14" s="1"/>
  <c r="J4916" i="14"/>
  <c r="E2462" i="14"/>
  <c r="H2462" i="14"/>
  <c r="I2462" i="14" s="1"/>
  <c r="J3261" i="14"/>
  <c r="J1210" i="14"/>
  <c r="E585" i="14"/>
  <c r="H585" i="14"/>
  <c r="I585" i="14" s="1"/>
  <c r="E3491" i="14"/>
  <c r="H3491" i="14"/>
  <c r="I3491" i="14" s="1"/>
  <c r="E207" i="1"/>
  <c r="E4734" i="14"/>
  <c r="H4734" i="14"/>
  <c r="I4734" i="14" s="1"/>
  <c r="J4734" i="14" s="1"/>
  <c r="E4711" i="14"/>
  <c r="H4711" i="14"/>
  <c r="I4711" i="14" s="1"/>
  <c r="E198" i="1"/>
  <c r="E4643" i="3"/>
  <c r="E814" i="14" l="1"/>
  <c r="H814" i="14"/>
  <c r="I814" i="14" s="1"/>
  <c r="E1226" i="14"/>
  <c r="H1226" i="14"/>
  <c r="I1226" i="14" s="1"/>
  <c r="J1226" i="14" s="1"/>
  <c r="E4918" i="14"/>
  <c r="H4918" i="14"/>
  <c r="I4918" i="14" s="1"/>
  <c r="E4096" i="14"/>
  <c r="H4096" i="14"/>
  <c r="I4096" i="14" s="1"/>
  <c r="E2874" i="14"/>
  <c r="H2874" i="14"/>
  <c r="I2874" i="14" s="1"/>
  <c r="E3080" i="14"/>
  <c r="H3080" i="14"/>
  <c r="I3080" i="14" s="1"/>
  <c r="E4522" i="14"/>
  <c r="H4522" i="14"/>
  <c r="I4522" i="14" s="1"/>
  <c r="J4292" i="14"/>
  <c r="J585" i="14"/>
  <c r="J2240" i="14"/>
  <c r="E181" i="14"/>
  <c r="H181" i="14"/>
  <c r="I181" i="14" s="1"/>
  <c r="J3262" i="14"/>
  <c r="E4110" i="14"/>
  <c r="H4110" i="14"/>
  <c r="I4110" i="14" s="1"/>
  <c r="J4505" i="14"/>
  <c r="E1005" i="14"/>
  <c r="H1005" i="14"/>
  <c r="I1005" i="14" s="1"/>
  <c r="E3675" i="14"/>
  <c r="H3675" i="14"/>
  <c r="I3675" i="14" s="1"/>
  <c r="J380" i="14"/>
  <c r="E4935" i="14"/>
  <c r="H4935" i="14"/>
  <c r="I4935" i="14" s="1"/>
  <c r="E3064" i="14"/>
  <c r="H3064" i="14"/>
  <c r="I3064" i="14" s="1"/>
  <c r="E4293" i="14"/>
  <c r="H4293" i="14"/>
  <c r="I4293" i="14" s="1"/>
  <c r="J3475" i="14"/>
  <c r="E1212" i="14"/>
  <c r="H1212" i="14"/>
  <c r="I1212" i="14" s="1"/>
  <c r="E2668" i="14"/>
  <c r="H2668" i="14"/>
  <c r="I2668" i="14" s="1"/>
  <c r="J2651" i="14"/>
  <c r="E1419" i="14"/>
  <c r="H1419" i="14"/>
  <c r="I1419" i="14" s="1"/>
  <c r="J1004" i="14"/>
  <c r="E3476" i="14"/>
  <c r="H3476" i="14"/>
  <c r="I3476" i="14" s="1"/>
  <c r="J3063" i="14"/>
  <c r="E798" i="14"/>
  <c r="H798" i="14"/>
  <c r="I798" i="14" s="1"/>
  <c r="E2859" i="14"/>
  <c r="H2859" i="14"/>
  <c r="I2859" i="14" s="1"/>
  <c r="J3674" i="14"/>
  <c r="E2446" i="14"/>
  <c r="H2446" i="14"/>
  <c r="I2446" i="14" s="1"/>
  <c r="J1211" i="14"/>
  <c r="J1212" i="14"/>
  <c r="J4711" i="14"/>
  <c r="E586" i="14"/>
  <c r="H586" i="14"/>
  <c r="I586" i="14" s="1"/>
  <c r="E2652" i="14"/>
  <c r="H2652" i="14"/>
  <c r="I2652" i="14" s="1"/>
  <c r="E402" i="14"/>
  <c r="H402" i="14"/>
  <c r="I402" i="14" s="1"/>
  <c r="E2241" i="14"/>
  <c r="H2241" i="14"/>
  <c r="I2241" i="14" s="1"/>
  <c r="E3263" i="14"/>
  <c r="H3263" i="14"/>
  <c r="I3263" i="14" s="1"/>
  <c r="E1027" i="14"/>
  <c r="H1027" i="14"/>
  <c r="I1027" i="14" s="1"/>
  <c r="E1844" i="14"/>
  <c r="H1844" i="14"/>
  <c r="I1844" i="14" s="1"/>
  <c r="J586" i="14"/>
  <c r="J3880" i="14"/>
  <c r="E4506" i="14"/>
  <c r="H4506" i="14"/>
  <c r="I4506" i="14" s="1"/>
  <c r="J2263" i="14"/>
  <c r="E381" i="14"/>
  <c r="H381" i="14"/>
  <c r="I381" i="14" s="1"/>
  <c r="E2050" i="14"/>
  <c r="H2050" i="14"/>
  <c r="I2050" i="14" s="1"/>
  <c r="E196" i="14"/>
  <c r="H196" i="14"/>
  <c r="I196" i="14" s="1"/>
  <c r="J1827" i="14"/>
  <c r="J1026" i="14"/>
  <c r="E2463" i="14"/>
  <c r="H2463" i="14"/>
  <c r="I2463" i="14" s="1"/>
  <c r="J180" i="14"/>
  <c r="E3492" i="14"/>
  <c r="H3492" i="14"/>
  <c r="I3492" i="14" s="1"/>
  <c r="E1622" i="14"/>
  <c r="H1622" i="14"/>
  <c r="I1622" i="14" s="1"/>
  <c r="J4917" i="14"/>
  <c r="J4095" i="14"/>
  <c r="E3881" i="14"/>
  <c r="H3881" i="14"/>
  <c r="I3881" i="14" s="1"/>
  <c r="E2264" i="14"/>
  <c r="H2264" i="14"/>
  <c r="I2264" i="14" s="1"/>
  <c r="E2034" i="14"/>
  <c r="H2034" i="14"/>
  <c r="I2034" i="14" s="1"/>
  <c r="J797" i="14"/>
  <c r="E1828" i="14"/>
  <c r="H1828" i="14"/>
  <c r="I1828" i="14" s="1"/>
  <c r="J2858" i="14"/>
  <c r="J2445" i="14"/>
  <c r="E1432" i="14"/>
  <c r="H1432" i="14"/>
  <c r="I1432" i="14" s="1"/>
  <c r="E208" i="1"/>
  <c r="E209" i="1" s="1"/>
  <c r="E210" i="1" s="1"/>
  <c r="E4712" i="14"/>
  <c r="H4712" i="14"/>
  <c r="I4712" i="14" s="1"/>
  <c r="E4735" i="14"/>
  <c r="H4735" i="14"/>
  <c r="I4735" i="14" s="1"/>
  <c r="J4735" i="14" s="1"/>
  <c r="E199" i="1"/>
  <c r="P194" i="1"/>
  <c r="I194" i="1"/>
  <c r="K194" i="1"/>
  <c r="J194" i="1" s="1"/>
  <c r="E211" i="1" l="1"/>
  <c r="E1829" i="14"/>
  <c r="H1829" i="14"/>
  <c r="I1829" i="14" s="1"/>
  <c r="J196" i="14"/>
  <c r="J4110" i="14"/>
  <c r="E2035" i="14"/>
  <c r="H2035" i="14"/>
  <c r="I2035" i="14" s="1"/>
  <c r="J2264" i="14"/>
  <c r="E2464" i="14"/>
  <c r="H2464" i="14"/>
  <c r="I2464" i="14" s="1"/>
  <c r="E197" i="14"/>
  <c r="H197" i="14"/>
  <c r="I197" i="14" s="1"/>
  <c r="E4507" i="14"/>
  <c r="H4507" i="14"/>
  <c r="I4507" i="14" s="1"/>
  <c r="E1028" i="14"/>
  <c r="H1028" i="14"/>
  <c r="I1028" i="14" s="1"/>
  <c r="J1028" i="14" s="1"/>
  <c r="E403" i="14"/>
  <c r="H403" i="14"/>
  <c r="I403" i="14" s="1"/>
  <c r="E799" i="14"/>
  <c r="H799" i="14"/>
  <c r="I799" i="14" s="1"/>
  <c r="J1419" i="14"/>
  <c r="E2669" i="14"/>
  <c r="H2669" i="14"/>
  <c r="I2669" i="14" s="1"/>
  <c r="E3065" i="14"/>
  <c r="H3065" i="14"/>
  <c r="I3065" i="14" s="1"/>
  <c r="E4111" i="14"/>
  <c r="H4111" i="14"/>
  <c r="I4111" i="14" s="1"/>
  <c r="E182" i="14"/>
  <c r="H182" i="14"/>
  <c r="I182" i="14" s="1"/>
  <c r="J181" i="14"/>
  <c r="J3080" i="14"/>
  <c r="J4096" i="14"/>
  <c r="E1433" i="14"/>
  <c r="H1433" i="14"/>
  <c r="I1433" i="14" s="1"/>
  <c r="J2034" i="14"/>
  <c r="E3493" i="14"/>
  <c r="H3493" i="14"/>
  <c r="I3493" i="14" s="1"/>
  <c r="J4506" i="14"/>
  <c r="J4507" i="14"/>
  <c r="E2447" i="14"/>
  <c r="H2447" i="14"/>
  <c r="I2447" i="14" s="1"/>
  <c r="E3477" i="14"/>
  <c r="H3477" i="14"/>
  <c r="I3477" i="14" s="1"/>
  <c r="E4523" i="14"/>
  <c r="H4523" i="14"/>
  <c r="I4523" i="14" s="1"/>
  <c r="E2875" i="14"/>
  <c r="H2875" i="14"/>
  <c r="I2875" i="14" s="1"/>
  <c r="E815" i="14"/>
  <c r="H815" i="14"/>
  <c r="I815" i="14" s="1"/>
  <c r="E2265" i="14"/>
  <c r="H2265" i="14"/>
  <c r="I2265" i="14" s="1"/>
  <c r="J2265" i="14" s="1"/>
  <c r="J3881" i="14"/>
  <c r="J1622" i="14"/>
  <c r="J2050" i="14"/>
  <c r="J381" i="14"/>
  <c r="J1844" i="14"/>
  <c r="J3263" i="14"/>
  <c r="J2652" i="14"/>
  <c r="E587" i="14"/>
  <c r="H587" i="14"/>
  <c r="I587" i="14" s="1"/>
  <c r="J2859" i="14"/>
  <c r="E1420" i="14"/>
  <c r="H1420" i="14"/>
  <c r="I1420" i="14" s="1"/>
  <c r="J1005" i="14"/>
  <c r="E3081" i="14"/>
  <c r="H3081" i="14"/>
  <c r="I3081" i="14" s="1"/>
  <c r="E4097" i="14"/>
  <c r="H4097" i="14"/>
  <c r="I4097" i="14" s="1"/>
  <c r="E1227" i="14"/>
  <c r="H1227" i="14"/>
  <c r="I1227" i="14" s="1"/>
  <c r="J2463" i="14"/>
  <c r="J1027" i="14"/>
  <c r="J402" i="14"/>
  <c r="J798" i="14"/>
  <c r="J2668" i="14"/>
  <c r="E4294" i="14"/>
  <c r="H4294" i="14"/>
  <c r="I4294" i="14" s="1"/>
  <c r="J3064" i="14"/>
  <c r="E3676" i="14"/>
  <c r="H3676" i="14"/>
  <c r="I3676" i="14" s="1"/>
  <c r="E4919" i="14"/>
  <c r="H4919" i="14"/>
  <c r="I4919" i="14" s="1"/>
  <c r="J4712" i="14"/>
  <c r="J1432" i="14"/>
  <c r="J1828" i="14"/>
  <c r="E3882" i="14"/>
  <c r="H3882" i="14"/>
  <c r="I3882" i="14" s="1"/>
  <c r="E1623" i="14"/>
  <c r="H1623" i="14"/>
  <c r="I1623" i="14" s="1"/>
  <c r="J3492" i="14"/>
  <c r="E2051" i="14"/>
  <c r="H2051" i="14"/>
  <c r="I2051" i="14" s="1"/>
  <c r="E382" i="14"/>
  <c r="H382" i="14"/>
  <c r="I382" i="14" s="1"/>
  <c r="J3882" i="14"/>
  <c r="E1845" i="14"/>
  <c r="H1845" i="14"/>
  <c r="I1845" i="14" s="1"/>
  <c r="E3264" i="14"/>
  <c r="H3264" i="14"/>
  <c r="I3264" i="14" s="1"/>
  <c r="E2242" i="14"/>
  <c r="H2242" i="14"/>
  <c r="I2242" i="14" s="1"/>
  <c r="E2653" i="14"/>
  <c r="H2653" i="14"/>
  <c r="I2653" i="14" s="1"/>
  <c r="J2447" i="14"/>
  <c r="J2446" i="14"/>
  <c r="E2860" i="14"/>
  <c r="H2860" i="14"/>
  <c r="I2860" i="14" s="1"/>
  <c r="J3476" i="14"/>
  <c r="E1213" i="14"/>
  <c r="H1213" i="14"/>
  <c r="I1213" i="14" s="1"/>
  <c r="J4293" i="14"/>
  <c r="E4936" i="14"/>
  <c r="H4936" i="14"/>
  <c r="I4936" i="14" s="1"/>
  <c r="J3675" i="14"/>
  <c r="E1006" i="14"/>
  <c r="H1006" i="14"/>
  <c r="I1006" i="14" s="1"/>
  <c r="J2241" i="14"/>
  <c r="J4522" i="14"/>
  <c r="J2874" i="14"/>
  <c r="J4918" i="14"/>
  <c r="J4919" i="14"/>
  <c r="J814" i="14"/>
  <c r="E4736" i="14"/>
  <c r="H4736" i="14"/>
  <c r="I4736" i="14" s="1"/>
  <c r="E4713" i="14"/>
  <c r="H4713" i="14"/>
  <c r="I4713" i="14" s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C194" i="1"/>
  <c r="E212" i="1" l="1"/>
  <c r="R211" i="1"/>
  <c r="S211" i="1"/>
  <c r="E2243" i="14"/>
  <c r="H2243" i="14"/>
  <c r="I2243" i="14" s="1"/>
  <c r="E1846" i="14"/>
  <c r="H1846" i="14"/>
  <c r="I1846" i="14" s="1"/>
  <c r="J1846" i="14" s="1"/>
  <c r="E4920" i="14"/>
  <c r="H4920" i="14"/>
  <c r="I4920" i="14" s="1"/>
  <c r="J3493" i="14"/>
  <c r="J4111" i="14"/>
  <c r="E2036" i="14"/>
  <c r="H2036" i="14"/>
  <c r="I2036" i="14" s="1"/>
  <c r="J3264" i="14"/>
  <c r="E2052" i="14"/>
  <c r="H2052" i="14"/>
  <c r="I2052" i="14" s="1"/>
  <c r="E4295" i="14"/>
  <c r="H4295" i="14"/>
  <c r="I4295" i="14" s="1"/>
  <c r="E4098" i="14"/>
  <c r="H4098" i="14"/>
  <c r="I4098" i="14" s="1"/>
  <c r="E1421" i="14"/>
  <c r="H1421" i="14"/>
  <c r="I1421" i="14" s="1"/>
  <c r="J2653" i="14"/>
  <c r="E2876" i="14"/>
  <c r="H2876" i="14"/>
  <c r="I2876" i="14" s="1"/>
  <c r="J3477" i="14"/>
  <c r="E3494" i="14"/>
  <c r="H3494" i="14"/>
  <c r="I3494" i="14" s="1"/>
  <c r="E1434" i="14"/>
  <c r="H1434" i="14"/>
  <c r="I1434" i="14" s="1"/>
  <c r="E4112" i="14"/>
  <c r="H4112" i="14"/>
  <c r="I4112" i="14" s="1"/>
  <c r="J2669" i="14"/>
  <c r="E1029" i="14"/>
  <c r="H1029" i="14"/>
  <c r="I1029" i="14" s="1"/>
  <c r="J1029" i="14" s="1"/>
  <c r="J2464" i="14"/>
  <c r="J182" i="14"/>
  <c r="J4736" i="14"/>
  <c r="E1214" i="14"/>
  <c r="H1214" i="14"/>
  <c r="I1214" i="14" s="1"/>
  <c r="E2861" i="14"/>
  <c r="H2861" i="14"/>
  <c r="I2861" i="14" s="1"/>
  <c r="J2051" i="14"/>
  <c r="E588" i="14"/>
  <c r="H588" i="14"/>
  <c r="I588" i="14" s="1"/>
  <c r="E2448" i="14"/>
  <c r="H2448" i="14"/>
  <c r="I2448" i="14" s="1"/>
  <c r="J4713" i="14"/>
  <c r="E3265" i="14"/>
  <c r="H3265" i="14"/>
  <c r="I3265" i="14" s="1"/>
  <c r="J1227" i="14"/>
  <c r="J3081" i="14"/>
  <c r="E2266" i="14"/>
  <c r="H2266" i="14"/>
  <c r="I2266" i="14" s="1"/>
  <c r="J2266" i="14" s="1"/>
  <c r="J815" i="14"/>
  <c r="J4523" i="14"/>
  <c r="E3478" i="14"/>
  <c r="H3478" i="14"/>
  <c r="I3478" i="14" s="1"/>
  <c r="E183" i="14"/>
  <c r="H183" i="14"/>
  <c r="I183" i="14" s="1"/>
  <c r="J3065" i="14"/>
  <c r="E2670" i="14"/>
  <c r="H2670" i="14"/>
  <c r="I2670" i="14" s="1"/>
  <c r="J799" i="14"/>
  <c r="J403" i="14"/>
  <c r="E2465" i="14"/>
  <c r="H2465" i="14"/>
  <c r="I2465" i="14" s="1"/>
  <c r="J1829" i="14"/>
  <c r="E1624" i="14"/>
  <c r="H1624" i="14"/>
  <c r="I1624" i="14" s="1"/>
  <c r="E3677" i="14"/>
  <c r="H3677" i="14"/>
  <c r="I3677" i="14" s="1"/>
  <c r="J4294" i="14"/>
  <c r="J4097" i="14"/>
  <c r="J2876" i="14"/>
  <c r="J2875" i="14"/>
  <c r="J1433" i="14"/>
  <c r="J1006" i="14"/>
  <c r="J4936" i="14"/>
  <c r="E2654" i="14"/>
  <c r="H2654" i="14"/>
  <c r="I2654" i="14" s="1"/>
  <c r="J382" i="14"/>
  <c r="E3883" i="14"/>
  <c r="H3883" i="14"/>
  <c r="I3883" i="14" s="1"/>
  <c r="E1007" i="14"/>
  <c r="H1007" i="14"/>
  <c r="I1007" i="14" s="1"/>
  <c r="E4937" i="14"/>
  <c r="H4937" i="14"/>
  <c r="I4937" i="14" s="1"/>
  <c r="J1213" i="14"/>
  <c r="J2860" i="14"/>
  <c r="J2242" i="14"/>
  <c r="J1845" i="14"/>
  <c r="E383" i="14"/>
  <c r="H383" i="14"/>
  <c r="I383" i="14" s="1"/>
  <c r="J1623" i="14"/>
  <c r="J3676" i="14"/>
  <c r="E1228" i="14"/>
  <c r="H1228" i="14"/>
  <c r="I1228" i="14" s="1"/>
  <c r="J1228" i="14" s="1"/>
  <c r="E3082" i="14"/>
  <c r="H3082" i="14"/>
  <c r="I3082" i="14" s="1"/>
  <c r="J587" i="14"/>
  <c r="E816" i="14"/>
  <c r="H816" i="14"/>
  <c r="I816" i="14" s="1"/>
  <c r="E4524" i="14"/>
  <c r="H4524" i="14"/>
  <c r="I4524" i="14" s="1"/>
  <c r="E3066" i="14"/>
  <c r="H3066" i="14"/>
  <c r="I3066" i="14" s="1"/>
  <c r="J1420" i="14"/>
  <c r="E800" i="14"/>
  <c r="H800" i="14"/>
  <c r="I800" i="14" s="1"/>
  <c r="E404" i="14"/>
  <c r="H404" i="14"/>
  <c r="I404" i="14" s="1"/>
  <c r="E4508" i="14"/>
  <c r="H4508" i="14"/>
  <c r="I4508" i="14" s="1"/>
  <c r="E198" i="14"/>
  <c r="H198" i="14"/>
  <c r="I198" i="14" s="1"/>
  <c r="J2035" i="14"/>
  <c r="J197" i="14"/>
  <c r="E1830" i="14"/>
  <c r="H1830" i="14"/>
  <c r="I1830" i="14" s="1"/>
  <c r="E4714" i="14"/>
  <c r="H4714" i="14"/>
  <c r="I4714" i="14" s="1"/>
  <c r="E4737" i="14"/>
  <c r="H4737" i="14"/>
  <c r="I4737" i="14" s="1"/>
  <c r="J4737" i="14" s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12" i="1" l="1"/>
  <c r="E213" i="1"/>
  <c r="E4938" i="14"/>
  <c r="H4938" i="14"/>
  <c r="I4938" i="14" s="1"/>
  <c r="E1215" i="14"/>
  <c r="H1215" i="14"/>
  <c r="I1215" i="14" s="1"/>
  <c r="E4113" i="14"/>
  <c r="H4113" i="14"/>
  <c r="I4113" i="14" s="1"/>
  <c r="J1624" i="14"/>
  <c r="E199" i="14"/>
  <c r="H199" i="14"/>
  <c r="I199" i="14" s="1"/>
  <c r="E405" i="14"/>
  <c r="H405" i="14"/>
  <c r="I405" i="14" s="1"/>
  <c r="J405" i="14" s="1"/>
  <c r="J3066" i="14"/>
  <c r="E4525" i="14"/>
  <c r="H4525" i="14"/>
  <c r="I4525" i="14" s="1"/>
  <c r="E3083" i="14"/>
  <c r="H3083" i="14"/>
  <c r="I3083" i="14" s="1"/>
  <c r="J4920" i="14"/>
  <c r="J1007" i="14"/>
  <c r="J2654" i="14"/>
  <c r="E1625" i="14"/>
  <c r="H1625" i="14"/>
  <c r="I1625" i="14" s="1"/>
  <c r="J2670" i="14"/>
  <c r="E2267" i="14"/>
  <c r="H2267" i="14"/>
  <c r="I2267" i="14" s="1"/>
  <c r="J2267" i="14" s="1"/>
  <c r="J588" i="14"/>
  <c r="J2861" i="14"/>
  <c r="E3495" i="14"/>
  <c r="H3495" i="14"/>
  <c r="I3495" i="14" s="1"/>
  <c r="J4098" i="14"/>
  <c r="J3883" i="14"/>
  <c r="E2053" i="14"/>
  <c r="H2053" i="14"/>
  <c r="I2053" i="14" s="1"/>
  <c r="E4921" i="14"/>
  <c r="H4921" i="14"/>
  <c r="I4921" i="14" s="1"/>
  <c r="E2244" i="14"/>
  <c r="H2244" i="14"/>
  <c r="I2244" i="14" s="1"/>
  <c r="J404" i="14"/>
  <c r="J4524" i="14"/>
  <c r="E2466" i="14"/>
  <c r="H2466" i="14"/>
  <c r="I2466" i="14" s="1"/>
  <c r="E2449" i="14"/>
  <c r="H2449" i="14"/>
  <c r="I2449" i="14" s="1"/>
  <c r="J3494" i="14"/>
  <c r="E4296" i="14"/>
  <c r="H4296" i="14"/>
  <c r="I4296" i="14" s="1"/>
  <c r="J2052" i="14"/>
  <c r="E2037" i="14"/>
  <c r="H2037" i="14"/>
  <c r="I2037" i="14" s="1"/>
  <c r="J2243" i="14"/>
  <c r="J4714" i="14"/>
  <c r="J1830" i="14"/>
  <c r="J800" i="14"/>
  <c r="E3067" i="14"/>
  <c r="H3067" i="14"/>
  <c r="I3067" i="14" s="1"/>
  <c r="J816" i="14"/>
  <c r="J383" i="14"/>
  <c r="E1008" i="14"/>
  <c r="H1008" i="14"/>
  <c r="I1008" i="14" s="1"/>
  <c r="E3884" i="14"/>
  <c r="H3884" i="14"/>
  <c r="I3884" i="14" s="1"/>
  <c r="E2655" i="14"/>
  <c r="H2655" i="14"/>
  <c r="I2655" i="14" s="1"/>
  <c r="J2655" i="14" s="1"/>
  <c r="J2053" i="14"/>
  <c r="J3677" i="14"/>
  <c r="J4508" i="14"/>
  <c r="E2671" i="14"/>
  <c r="H2671" i="14"/>
  <c r="I2671" i="14" s="1"/>
  <c r="J183" i="14"/>
  <c r="E3479" i="14"/>
  <c r="H3479" i="14"/>
  <c r="I3479" i="14" s="1"/>
  <c r="J3265" i="14"/>
  <c r="E589" i="14"/>
  <c r="H589" i="14"/>
  <c r="I589" i="14" s="1"/>
  <c r="E2862" i="14"/>
  <c r="H2862" i="14"/>
  <c r="I2862" i="14" s="1"/>
  <c r="J1434" i="14"/>
  <c r="J3479" i="14"/>
  <c r="J3478" i="14"/>
  <c r="E2877" i="14"/>
  <c r="H2877" i="14"/>
  <c r="I2877" i="14" s="1"/>
  <c r="J1421" i="14"/>
  <c r="E4099" i="14"/>
  <c r="H4099" i="14"/>
  <c r="I4099" i="14" s="1"/>
  <c r="J198" i="14"/>
  <c r="J199" i="14"/>
  <c r="J3082" i="14"/>
  <c r="E1030" i="14"/>
  <c r="H1030" i="14"/>
  <c r="I1030" i="14" s="1"/>
  <c r="J1030" i="14" s="1"/>
  <c r="J4921" i="14"/>
  <c r="E1831" i="14"/>
  <c r="H1831" i="14"/>
  <c r="I1831" i="14" s="1"/>
  <c r="E4509" i="14"/>
  <c r="H4509" i="14"/>
  <c r="I4509" i="14" s="1"/>
  <c r="E801" i="14"/>
  <c r="H801" i="14"/>
  <c r="I801" i="14" s="1"/>
  <c r="J801" i="14" s="1"/>
  <c r="E817" i="14"/>
  <c r="H817" i="14"/>
  <c r="I817" i="14" s="1"/>
  <c r="J817" i="14" s="1"/>
  <c r="E1229" i="14"/>
  <c r="H1229" i="14"/>
  <c r="I1229" i="14" s="1"/>
  <c r="E384" i="14"/>
  <c r="H384" i="14"/>
  <c r="I384" i="14" s="1"/>
  <c r="J4937" i="14"/>
  <c r="E3678" i="14"/>
  <c r="H3678" i="14"/>
  <c r="I3678" i="14" s="1"/>
  <c r="J2465" i="14"/>
  <c r="E184" i="14"/>
  <c r="H184" i="14"/>
  <c r="I184" i="14" s="1"/>
  <c r="E3266" i="14"/>
  <c r="H3266" i="14"/>
  <c r="I3266" i="14" s="1"/>
  <c r="J2448" i="14"/>
  <c r="J1214" i="14"/>
  <c r="J4112" i="14"/>
  <c r="E1435" i="14"/>
  <c r="H1435" i="14"/>
  <c r="I1435" i="14" s="1"/>
  <c r="E1422" i="14"/>
  <c r="H1422" i="14"/>
  <c r="I1422" i="14" s="1"/>
  <c r="J4295" i="14"/>
  <c r="J2036" i="14"/>
  <c r="E1847" i="14"/>
  <c r="H1847" i="14"/>
  <c r="I1847" i="14" s="1"/>
  <c r="J1847" i="14" s="1"/>
  <c r="E4738" i="14"/>
  <c r="H4738" i="14"/>
  <c r="I4738" i="14" s="1"/>
  <c r="J4738" i="14" s="1"/>
  <c r="E4715" i="14"/>
  <c r="H4715" i="14"/>
  <c r="I4715" i="14" s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R213" i="1" l="1"/>
  <c r="E214" i="1"/>
  <c r="R214" i="1" s="1"/>
  <c r="E1423" i="14"/>
  <c r="H1424" i="14" s="1"/>
  <c r="I1424" i="14" s="1"/>
  <c r="J1431" i="14" s="1"/>
  <c r="H1423" i="14"/>
  <c r="I1423" i="14" s="1"/>
  <c r="E3068" i="14"/>
  <c r="H3068" i="14"/>
  <c r="I3068" i="14" s="1"/>
  <c r="J2244" i="14"/>
  <c r="E185" i="14"/>
  <c r="H185" i="14"/>
  <c r="I185" i="14" s="1"/>
  <c r="E818" i="14"/>
  <c r="H818" i="14"/>
  <c r="I818" i="14" s="1"/>
  <c r="E4510" i="14"/>
  <c r="H4510" i="14"/>
  <c r="I4510" i="14" s="1"/>
  <c r="E4100" i="14"/>
  <c r="H4100" i="14"/>
  <c r="I4100" i="14" s="1"/>
  <c r="E2878" i="14"/>
  <c r="H2878" i="14"/>
  <c r="I2878" i="14" s="1"/>
  <c r="E2863" i="14"/>
  <c r="H2863" i="14"/>
  <c r="I2863" i="14" s="1"/>
  <c r="J1008" i="14"/>
  <c r="E4297" i="14"/>
  <c r="H4297" i="14"/>
  <c r="I4297" i="14" s="1"/>
  <c r="E2450" i="14"/>
  <c r="H2450" i="14"/>
  <c r="I2450" i="14" s="1"/>
  <c r="E2245" i="14"/>
  <c r="H2245" i="14"/>
  <c r="I2245" i="14" s="1"/>
  <c r="J3495" i="14"/>
  <c r="J1625" i="14"/>
  <c r="E3084" i="14"/>
  <c r="H3084" i="14"/>
  <c r="I3084" i="14" s="1"/>
  <c r="E1216" i="14"/>
  <c r="H1216" i="14"/>
  <c r="I1216" i="14" s="1"/>
  <c r="E1848" i="14"/>
  <c r="H1848" i="14"/>
  <c r="I1848" i="14" s="1"/>
  <c r="E3885" i="14"/>
  <c r="H3885" i="14"/>
  <c r="I3885" i="14" s="1"/>
  <c r="J4296" i="14"/>
  <c r="J2449" i="14"/>
  <c r="J384" i="14"/>
  <c r="J1229" i="14"/>
  <c r="J1831" i="14"/>
  <c r="J184" i="14"/>
  <c r="E2656" i="14"/>
  <c r="H2656" i="14"/>
  <c r="I2656" i="14" s="1"/>
  <c r="E1009" i="14"/>
  <c r="H1009" i="14"/>
  <c r="I1009" i="14" s="1"/>
  <c r="J2466" i="14"/>
  <c r="E2054" i="14"/>
  <c r="H2054" i="14"/>
  <c r="I2054" i="14" s="1"/>
  <c r="E3496" i="14"/>
  <c r="H3496" i="14"/>
  <c r="I3496" i="14" s="1"/>
  <c r="E1626" i="14"/>
  <c r="H1626" i="14"/>
  <c r="I1626" i="14" s="1"/>
  <c r="E406" i="14"/>
  <c r="H406" i="14"/>
  <c r="I406" i="14" s="1"/>
  <c r="J4113" i="14"/>
  <c r="J4938" i="14"/>
  <c r="E1436" i="14"/>
  <c r="H1436" i="14"/>
  <c r="I1436" i="14" s="1"/>
  <c r="E3267" i="14"/>
  <c r="H3267" i="14"/>
  <c r="I3267" i="14" s="1"/>
  <c r="J3267" i="14" s="1"/>
  <c r="E3679" i="14"/>
  <c r="H3679" i="14"/>
  <c r="I3679" i="14" s="1"/>
  <c r="E1031" i="14"/>
  <c r="H1031" i="14"/>
  <c r="I1031" i="14" s="1"/>
  <c r="J1031" i="14" s="1"/>
  <c r="J4099" i="14"/>
  <c r="J2878" i="14"/>
  <c r="J2877" i="14"/>
  <c r="E2672" i="14"/>
  <c r="H2672" i="14"/>
  <c r="I2672" i="14" s="1"/>
  <c r="J4509" i="14"/>
  <c r="E2038" i="14"/>
  <c r="H2038" i="14"/>
  <c r="I2038" i="14" s="1"/>
  <c r="E200" i="14"/>
  <c r="H200" i="14"/>
  <c r="I200" i="14" s="1"/>
  <c r="J1215" i="14"/>
  <c r="J1216" i="14"/>
  <c r="J4715" i="14"/>
  <c r="J1423" i="14"/>
  <c r="J1422" i="14"/>
  <c r="J1435" i="14"/>
  <c r="J3266" i="14"/>
  <c r="J3678" i="14"/>
  <c r="E385" i="14"/>
  <c r="H385" i="14"/>
  <c r="I385" i="14" s="1"/>
  <c r="E1230" i="14"/>
  <c r="H1230" i="14"/>
  <c r="I1230" i="14" s="1"/>
  <c r="E802" i="14"/>
  <c r="H802" i="14"/>
  <c r="I802" i="14" s="1"/>
  <c r="E1832" i="14"/>
  <c r="H1832" i="14"/>
  <c r="I1832" i="14" s="1"/>
  <c r="E590" i="14"/>
  <c r="H590" i="14"/>
  <c r="I590" i="14" s="1"/>
  <c r="E3480" i="14"/>
  <c r="H3480" i="14"/>
  <c r="I3480" i="14" s="1"/>
  <c r="J2671" i="14"/>
  <c r="J3884" i="14"/>
  <c r="J3067" i="14"/>
  <c r="J2037" i="14"/>
  <c r="E2467" i="14"/>
  <c r="H2467" i="14"/>
  <c r="I2467" i="14" s="1"/>
  <c r="E4922" i="14"/>
  <c r="H4922" i="14"/>
  <c r="I4922" i="14" s="1"/>
  <c r="J2862" i="14"/>
  <c r="J589" i="14"/>
  <c r="J3083" i="14"/>
  <c r="E4526" i="14"/>
  <c r="H4526" i="14"/>
  <c r="I4526" i="14" s="1"/>
  <c r="E4114" i="14"/>
  <c r="H4114" i="14"/>
  <c r="I4114" i="14" s="1"/>
  <c r="J4525" i="14"/>
  <c r="E4939" i="14"/>
  <c r="H4939" i="14"/>
  <c r="I4939" i="14" s="1"/>
  <c r="E4716" i="14"/>
  <c r="H4716" i="14"/>
  <c r="I4716" i="14" s="1"/>
  <c r="E4739" i="14"/>
  <c r="H4739" i="14"/>
  <c r="I4739" i="14" s="1"/>
  <c r="J4739" i="14" s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E1231" i="14" l="1"/>
  <c r="H1231" i="14"/>
  <c r="I1231" i="14" s="1"/>
  <c r="E3268" i="14"/>
  <c r="H3268" i="14"/>
  <c r="I3268" i="14" s="1"/>
  <c r="E3886" i="14"/>
  <c r="H3886" i="14"/>
  <c r="I3886" i="14" s="1"/>
  <c r="E819" i="14"/>
  <c r="H819" i="14"/>
  <c r="I819" i="14" s="1"/>
  <c r="J4716" i="14"/>
  <c r="J4114" i="14"/>
  <c r="J4526" i="14"/>
  <c r="E2468" i="14"/>
  <c r="H2468" i="14"/>
  <c r="I2468" i="14" s="1"/>
  <c r="J2468" i="14" s="1"/>
  <c r="J1426" i="14"/>
  <c r="J385" i="14"/>
  <c r="J1424" i="14"/>
  <c r="J200" i="14"/>
  <c r="J2672" i="14"/>
  <c r="J1436" i="14"/>
  <c r="E407" i="14"/>
  <c r="H407" i="14"/>
  <c r="I407" i="14" s="1"/>
  <c r="J1626" i="14"/>
  <c r="J590" i="14"/>
  <c r="E2055" i="14"/>
  <c r="H2055" i="14"/>
  <c r="I2055" i="14" s="1"/>
  <c r="J4297" i="14"/>
  <c r="E3085" i="14"/>
  <c r="H3085" i="14"/>
  <c r="I3085" i="14" s="1"/>
  <c r="E2246" i="14"/>
  <c r="H2246" i="14"/>
  <c r="I2246" i="14" s="1"/>
  <c r="E4298" i="14"/>
  <c r="H4298" i="14"/>
  <c r="I4298" i="14" s="1"/>
  <c r="J1009" i="14"/>
  <c r="J2656" i="14"/>
  <c r="J2863" i="14"/>
  <c r="J4100" i="14"/>
  <c r="J4510" i="14"/>
  <c r="J185" i="14"/>
  <c r="J3679" i="14"/>
  <c r="J2467" i="14"/>
  <c r="E1833" i="14"/>
  <c r="H1833" i="14"/>
  <c r="I1833" i="14" s="1"/>
  <c r="J407" i="14"/>
  <c r="J406" i="14"/>
  <c r="J2054" i="14"/>
  <c r="E2657" i="14"/>
  <c r="H2657" i="14"/>
  <c r="I2657" i="14" s="1"/>
  <c r="J3084" i="14"/>
  <c r="J2245" i="14"/>
  <c r="E2879" i="14"/>
  <c r="H2879" i="14"/>
  <c r="I2879" i="14" s="1"/>
  <c r="E3069" i="14"/>
  <c r="H3069" i="14"/>
  <c r="I3069" i="14" s="1"/>
  <c r="J4939" i="14"/>
  <c r="E4115" i="14"/>
  <c r="H4115" i="14"/>
  <c r="I4115" i="14" s="1"/>
  <c r="E4527" i="14"/>
  <c r="H4527" i="14"/>
  <c r="I4527" i="14" s="1"/>
  <c r="J4922" i="14"/>
  <c r="J3480" i="14"/>
  <c r="E591" i="14"/>
  <c r="H591" i="14"/>
  <c r="I591" i="14" s="1"/>
  <c r="E803" i="14"/>
  <c r="H803" i="14"/>
  <c r="I803" i="14" s="1"/>
  <c r="E386" i="14"/>
  <c r="H386" i="14"/>
  <c r="I386" i="14" s="1"/>
  <c r="E201" i="14"/>
  <c r="H201" i="14"/>
  <c r="I201" i="14" s="1"/>
  <c r="J2038" i="14"/>
  <c r="E2673" i="14"/>
  <c r="H2673" i="14"/>
  <c r="I2673" i="14" s="1"/>
  <c r="E3680" i="14"/>
  <c r="H3680" i="14"/>
  <c r="I3680" i="14" s="1"/>
  <c r="E1437" i="14"/>
  <c r="H1437" i="14"/>
  <c r="I1437" i="14" s="1"/>
  <c r="E1627" i="14"/>
  <c r="H1627" i="14"/>
  <c r="I1627" i="14" s="1"/>
  <c r="J1627" i="14" s="1"/>
  <c r="J3496" i="14"/>
  <c r="J802" i="14"/>
  <c r="E1010" i="14"/>
  <c r="H1010" i="14"/>
  <c r="I1010" i="14" s="1"/>
  <c r="J1848" i="14"/>
  <c r="E1217" i="14"/>
  <c r="H1218" i="14" s="1"/>
  <c r="I1218" i="14" s="1"/>
  <c r="J1225" i="14" s="1"/>
  <c r="H1217" i="14"/>
  <c r="I1217" i="14" s="1"/>
  <c r="J2450" i="14"/>
  <c r="E2864" i="14"/>
  <c r="H2864" i="14"/>
  <c r="I2864" i="14" s="1"/>
  <c r="E4101" i="14"/>
  <c r="H4102" i="14" s="1"/>
  <c r="I4102" i="14" s="1"/>
  <c r="J4109" i="14" s="1"/>
  <c r="H4101" i="14"/>
  <c r="I4101" i="14" s="1"/>
  <c r="E4511" i="14"/>
  <c r="H4511" i="14"/>
  <c r="I4511" i="14" s="1"/>
  <c r="E186" i="14"/>
  <c r="H186" i="14"/>
  <c r="I186" i="14" s="1"/>
  <c r="E4940" i="14"/>
  <c r="H4940" i="14"/>
  <c r="I4940" i="14" s="1"/>
  <c r="J4940" i="14" s="1"/>
  <c r="E4923" i="14"/>
  <c r="H4923" i="14"/>
  <c r="I4923" i="14" s="1"/>
  <c r="E3481" i="14"/>
  <c r="H3481" i="14"/>
  <c r="I3481" i="14" s="1"/>
  <c r="J1428" i="14"/>
  <c r="J1230" i="14"/>
  <c r="J1427" i="14"/>
  <c r="J1429" i="14"/>
  <c r="E2039" i="14"/>
  <c r="H2039" i="14"/>
  <c r="I2039" i="14" s="1"/>
  <c r="J2039" i="14" s="1"/>
  <c r="E3497" i="14"/>
  <c r="H3497" i="14"/>
  <c r="I3497" i="14" s="1"/>
  <c r="J1832" i="14"/>
  <c r="J4298" i="14"/>
  <c r="J3885" i="14"/>
  <c r="E1849" i="14"/>
  <c r="H1849" i="14"/>
  <c r="I1849" i="14" s="1"/>
  <c r="E2451" i="14"/>
  <c r="H2451" i="14"/>
  <c r="I2451" i="14" s="1"/>
  <c r="J818" i="14"/>
  <c r="J3068" i="14"/>
  <c r="J1430" i="14"/>
  <c r="J1425" i="14"/>
  <c r="E4717" i="14"/>
  <c r="H4717" i="14"/>
  <c r="I4717" i="14" s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J1223" i="14" l="1"/>
  <c r="J2451" i="14"/>
  <c r="E3482" i="14"/>
  <c r="H3482" i="14"/>
  <c r="I3482" i="14" s="1"/>
  <c r="E4941" i="14"/>
  <c r="H4941" i="14"/>
  <c r="I4941" i="14" s="1"/>
  <c r="J4511" i="14"/>
  <c r="J2673" i="14"/>
  <c r="E387" i="14"/>
  <c r="H387" i="14"/>
  <c r="I387" i="14" s="1"/>
  <c r="E4116" i="14"/>
  <c r="H4116" i="14"/>
  <c r="I4116" i="14" s="1"/>
  <c r="E4299" i="14"/>
  <c r="H4299" i="14"/>
  <c r="I4299" i="14" s="1"/>
  <c r="E2469" i="14"/>
  <c r="H2469" i="14"/>
  <c r="I2469" i="14" s="1"/>
  <c r="E3269" i="14"/>
  <c r="H3269" i="14"/>
  <c r="I3269" i="14" s="1"/>
  <c r="J1221" i="14"/>
  <c r="E2452" i="14"/>
  <c r="H2452" i="14"/>
  <c r="I2452" i="14" s="1"/>
  <c r="E1850" i="14"/>
  <c r="H1850" i="14"/>
  <c r="I1850" i="14" s="1"/>
  <c r="J1850" i="14" s="1"/>
  <c r="J4923" i="14"/>
  <c r="E4512" i="14"/>
  <c r="H4512" i="14"/>
  <c r="I4512" i="14" s="1"/>
  <c r="E2865" i="14"/>
  <c r="H2866" i="14" s="1"/>
  <c r="I2866" i="14" s="1"/>
  <c r="J2873" i="14" s="1"/>
  <c r="H2865" i="14"/>
  <c r="I2865" i="14" s="1"/>
  <c r="J2870" i="14" s="1"/>
  <c r="E1438" i="14"/>
  <c r="H1438" i="14"/>
  <c r="I1438" i="14" s="1"/>
  <c r="E2674" i="14"/>
  <c r="H2674" i="14"/>
  <c r="I2674" i="14" s="1"/>
  <c r="J2674" i="14" s="1"/>
  <c r="E202" i="14"/>
  <c r="H202" i="14"/>
  <c r="I202" i="14" s="1"/>
  <c r="J202" i="14" s="1"/>
  <c r="J803" i="14"/>
  <c r="E592" i="14"/>
  <c r="H592" i="14"/>
  <c r="I592" i="14" s="1"/>
  <c r="J3069" i="14"/>
  <c r="J2657" i="14"/>
  <c r="J2246" i="14"/>
  <c r="E3086" i="14"/>
  <c r="H3086" i="14"/>
  <c r="I3086" i="14" s="1"/>
  <c r="J1014" i="14"/>
  <c r="E2056" i="14"/>
  <c r="H2056" i="14"/>
  <c r="I2056" i="14" s="1"/>
  <c r="J2056" i="14" s="1"/>
  <c r="J4527" i="14"/>
  <c r="J819" i="14"/>
  <c r="J3886" i="14"/>
  <c r="J1231" i="14"/>
  <c r="J1849" i="14"/>
  <c r="E2880" i="14"/>
  <c r="H2880" i="14"/>
  <c r="I2880" i="14" s="1"/>
  <c r="J3085" i="14"/>
  <c r="J592" i="14"/>
  <c r="E408" i="14"/>
  <c r="H408" i="14"/>
  <c r="I408" i="14" s="1"/>
  <c r="J4717" i="14"/>
  <c r="E2040" i="14"/>
  <c r="H2040" i="14"/>
  <c r="I2040" i="14" s="1"/>
  <c r="E4924" i="14"/>
  <c r="H4924" i="14"/>
  <c r="I4924" i="14" s="1"/>
  <c r="J186" i="14"/>
  <c r="J4108" i="14"/>
  <c r="J4101" i="14"/>
  <c r="J4103" i="14"/>
  <c r="J4106" i="14"/>
  <c r="J4102" i="14"/>
  <c r="J4104" i="14"/>
  <c r="J4105" i="14"/>
  <c r="E1628" i="14"/>
  <c r="H1628" i="14"/>
  <c r="I1628" i="14" s="1"/>
  <c r="J3680" i="14"/>
  <c r="E804" i="14"/>
  <c r="H804" i="14"/>
  <c r="I804" i="14" s="1"/>
  <c r="E4528" i="14"/>
  <c r="H4528" i="14"/>
  <c r="I4528" i="14" s="1"/>
  <c r="E3070" i="14"/>
  <c r="H3070" i="14"/>
  <c r="I3070" i="14" s="1"/>
  <c r="E2658" i="14"/>
  <c r="H2658" i="14"/>
  <c r="I2658" i="14" s="1"/>
  <c r="J4107" i="14"/>
  <c r="E2247" i="14"/>
  <c r="H2247" i="14"/>
  <c r="I2247" i="14" s="1"/>
  <c r="J201" i="14"/>
  <c r="E820" i="14"/>
  <c r="H820" i="14"/>
  <c r="I820" i="14" s="1"/>
  <c r="J820" i="14" s="1"/>
  <c r="E3887" i="14"/>
  <c r="H3887" i="14"/>
  <c r="I3887" i="14" s="1"/>
  <c r="J3887" i="14" s="1"/>
  <c r="E1232" i="14"/>
  <c r="H1232" i="14"/>
  <c r="I1232" i="14" s="1"/>
  <c r="E3498" i="14"/>
  <c r="H3498" i="14"/>
  <c r="I3498" i="14" s="1"/>
  <c r="J2871" i="14"/>
  <c r="J2865" i="14"/>
  <c r="J2864" i="14"/>
  <c r="E1011" i="14"/>
  <c r="H1012" i="14" s="1"/>
  <c r="I1012" i="14" s="1"/>
  <c r="H1011" i="14"/>
  <c r="I1011" i="14" s="1"/>
  <c r="J1015" i="14" s="1"/>
  <c r="J591" i="14"/>
  <c r="J3497" i="14"/>
  <c r="J3481" i="14"/>
  <c r="E187" i="14"/>
  <c r="H188" i="14" s="1"/>
  <c r="I188" i="14" s="1"/>
  <c r="H187" i="14"/>
  <c r="I187" i="14" s="1"/>
  <c r="J191" i="14" s="1"/>
  <c r="J1224" i="14"/>
  <c r="J1217" i="14"/>
  <c r="J1218" i="14"/>
  <c r="J1219" i="14"/>
  <c r="J1220" i="14"/>
  <c r="J1222" i="14"/>
  <c r="J1017" i="14"/>
  <c r="J1010" i="14"/>
  <c r="E3681" i="14"/>
  <c r="H3681" i="14"/>
  <c r="I3681" i="14" s="1"/>
  <c r="J386" i="14"/>
  <c r="J387" i="14"/>
  <c r="J4115" i="14"/>
  <c r="J2879" i="14"/>
  <c r="J2055" i="14"/>
  <c r="E1834" i="14"/>
  <c r="H1834" i="14"/>
  <c r="I1834" i="14" s="1"/>
  <c r="J4299" i="14"/>
  <c r="J1437" i="14"/>
  <c r="J3268" i="14"/>
  <c r="J3269" i="14"/>
  <c r="J1833" i="14"/>
  <c r="E4718" i="14"/>
  <c r="H4718" i="14"/>
  <c r="I4718" i="14" s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J2867" i="14" l="1"/>
  <c r="J2869" i="14"/>
  <c r="J2866" i="14"/>
  <c r="E2248" i="14"/>
  <c r="H2248" i="14"/>
  <c r="I2248" i="14" s="1"/>
  <c r="J3070" i="14"/>
  <c r="J804" i="14"/>
  <c r="J805" i="14"/>
  <c r="E4513" i="14"/>
  <c r="H4514" i="14" s="1"/>
  <c r="I4514" i="14" s="1"/>
  <c r="J4521" i="14" s="1"/>
  <c r="H4513" i="14"/>
  <c r="I4513" i="14" s="1"/>
  <c r="J4515" i="14" s="1"/>
  <c r="E1851" i="14"/>
  <c r="H1851" i="14"/>
  <c r="I1851" i="14" s="1"/>
  <c r="E2470" i="14"/>
  <c r="H2470" i="14"/>
  <c r="I2470" i="14" s="1"/>
  <c r="J2470" i="14" s="1"/>
  <c r="E4942" i="14"/>
  <c r="H4942" i="14"/>
  <c r="I4942" i="14" s="1"/>
  <c r="J4718" i="14"/>
  <c r="J1016" i="14"/>
  <c r="J194" i="14"/>
  <c r="E3071" i="14"/>
  <c r="H3072" i="14" s="1"/>
  <c r="I3072" i="14" s="1"/>
  <c r="J3079" i="14" s="1"/>
  <c r="H3071" i="14"/>
  <c r="I3071" i="14" s="1"/>
  <c r="E805" i="14"/>
  <c r="H806" i="14" s="1"/>
  <c r="I806" i="14" s="1"/>
  <c r="J813" i="14" s="1"/>
  <c r="H805" i="14"/>
  <c r="I805" i="14" s="1"/>
  <c r="J806" i="14" s="1"/>
  <c r="J3681" i="14"/>
  <c r="E1629" i="14"/>
  <c r="H1629" i="14"/>
  <c r="I1629" i="14" s="1"/>
  <c r="J187" i="14"/>
  <c r="E4925" i="14"/>
  <c r="H4925" i="14"/>
  <c r="I4925" i="14" s="1"/>
  <c r="E2881" i="14"/>
  <c r="H2881" i="14"/>
  <c r="I2881" i="14" s="1"/>
  <c r="J3071" i="14"/>
  <c r="E593" i="14"/>
  <c r="H593" i="14"/>
  <c r="I593" i="14" s="1"/>
  <c r="E2675" i="14"/>
  <c r="H2675" i="14"/>
  <c r="I2675" i="14" s="1"/>
  <c r="J2872" i="14"/>
  <c r="E3270" i="14"/>
  <c r="H3270" i="14"/>
  <c r="I3270" i="14" s="1"/>
  <c r="J4116" i="14"/>
  <c r="J1438" i="14"/>
  <c r="J3482" i="14"/>
  <c r="J2453" i="14"/>
  <c r="J2868" i="14"/>
  <c r="E3682" i="14"/>
  <c r="H3682" i="14"/>
  <c r="I3682" i="14" s="1"/>
  <c r="J3682" i="14" s="1"/>
  <c r="J190" i="14"/>
  <c r="J2040" i="14"/>
  <c r="J408" i="14"/>
  <c r="J3086" i="14"/>
  <c r="E2453" i="14"/>
  <c r="H2453" i="14"/>
  <c r="I2453" i="14" s="1"/>
  <c r="E4117" i="14"/>
  <c r="H4117" i="14"/>
  <c r="I4117" i="14" s="1"/>
  <c r="J4513" i="14"/>
  <c r="E3483" i="14"/>
  <c r="H3484" i="14" s="1"/>
  <c r="I3484" i="14" s="1"/>
  <c r="J3491" i="14" s="1"/>
  <c r="H3483" i="14"/>
  <c r="I3483" i="14" s="1"/>
  <c r="J3489" i="14" s="1"/>
  <c r="E1835" i="14"/>
  <c r="H1836" i="14" s="1"/>
  <c r="I1836" i="14" s="1"/>
  <c r="J1843" i="14" s="1"/>
  <c r="H1835" i="14"/>
  <c r="I1835" i="14" s="1"/>
  <c r="J1839" i="14" s="1"/>
  <c r="E3499" i="14"/>
  <c r="H3499" i="14"/>
  <c r="I3499" i="14" s="1"/>
  <c r="E1233" i="14"/>
  <c r="H1233" i="14"/>
  <c r="I1233" i="14" s="1"/>
  <c r="J1233" i="14" s="1"/>
  <c r="E821" i="14"/>
  <c r="H821" i="14"/>
  <c r="I821" i="14" s="1"/>
  <c r="J1628" i="14"/>
  <c r="J4924" i="14"/>
  <c r="J4925" i="14"/>
  <c r="J2880" i="14"/>
  <c r="J195" i="14"/>
  <c r="J189" i="14"/>
  <c r="J1018" i="14"/>
  <c r="J1011" i="14"/>
  <c r="E3888" i="14"/>
  <c r="H3888" i="14"/>
  <c r="I3888" i="14" s="1"/>
  <c r="J3888" i="14" s="1"/>
  <c r="J192" i="14"/>
  <c r="J2658" i="14"/>
  <c r="J2663" i="14"/>
  <c r="J4528" i="14"/>
  <c r="J1834" i="14"/>
  <c r="J1019" i="14"/>
  <c r="J1012" i="14"/>
  <c r="J3498" i="14"/>
  <c r="J1232" i="14"/>
  <c r="J2247" i="14"/>
  <c r="E2659" i="14"/>
  <c r="H2660" i="14" s="1"/>
  <c r="I2660" i="14" s="1"/>
  <c r="J2667" i="14" s="1"/>
  <c r="H2659" i="14"/>
  <c r="I2659" i="14" s="1"/>
  <c r="J2660" i="14" s="1"/>
  <c r="E4529" i="14"/>
  <c r="H4529" i="14"/>
  <c r="I4529" i="14" s="1"/>
  <c r="J4529" i="14" s="1"/>
  <c r="J188" i="14"/>
  <c r="J193" i="14"/>
  <c r="E2041" i="14"/>
  <c r="H2042" i="14" s="1"/>
  <c r="I2042" i="14" s="1"/>
  <c r="J2049" i="14" s="1"/>
  <c r="H2041" i="14"/>
  <c r="I2041" i="14" s="1"/>
  <c r="J2041" i="14" s="1"/>
  <c r="E409" i="14"/>
  <c r="H409" i="14"/>
  <c r="I409" i="14" s="1"/>
  <c r="J409" i="14" s="1"/>
  <c r="E2057" i="14"/>
  <c r="H2057" i="14"/>
  <c r="I2057" i="14" s="1"/>
  <c r="E3087" i="14"/>
  <c r="H3087" i="14"/>
  <c r="I3087" i="14" s="1"/>
  <c r="E203" i="14"/>
  <c r="H203" i="14"/>
  <c r="I203" i="14" s="1"/>
  <c r="E1439" i="14"/>
  <c r="H1439" i="14"/>
  <c r="I1439" i="14" s="1"/>
  <c r="J4519" i="14"/>
  <c r="J2469" i="14"/>
  <c r="E4300" i="14"/>
  <c r="H4300" i="14"/>
  <c r="I4300" i="14" s="1"/>
  <c r="E388" i="14"/>
  <c r="H388" i="14"/>
  <c r="I388" i="14" s="1"/>
  <c r="J4512" i="14"/>
  <c r="J4941" i="14"/>
  <c r="J4942" i="14"/>
  <c r="J2452" i="14"/>
  <c r="J1013" i="14"/>
  <c r="J3486" i="14"/>
  <c r="E4719" i="14"/>
  <c r="H4720" i="14" s="1"/>
  <c r="I4720" i="14" s="1"/>
  <c r="H4719" i="14"/>
  <c r="I4719" i="14" s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J4518" i="14" l="1"/>
  <c r="J4721" i="14"/>
  <c r="J807" i="14"/>
  <c r="J1837" i="14"/>
  <c r="J3073" i="14"/>
  <c r="J2043" i="14"/>
  <c r="J2044" i="14"/>
  <c r="J2665" i="14"/>
  <c r="J3484" i="14"/>
  <c r="J810" i="14"/>
  <c r="E4301" i="14"/>
  <c r="H4301" i="14"/>
  <c r="I4301" i="14" s="1"/>
  <c r="J1439" i="14"/>
  <c r="J2057" i="14"/>
  <c r="J2248" i="14"/>
  <c r="J2659" i="14"/>
  <c r="E1234" i="14"/>
  <c r="H1234" i="14"/>
  <c r="I1234" i="14" s="1"/>
  <c r="J4301" i="14"/>
  <c r="J3076" i="14"/>
  <c r="J593" i="14"/>
  <c r="E2882" i="14"/>
  <c r="H2882" i="14"/>
  <c r="I2882" i="14" s="1"/>
  <c r="J2882" i="14" s="1"/>
  <c r="J812" i="14"/>
  <c r="J4725" i="14"/>
  <c r="J3270" i="14"/>
  <c r="J4520" i="14"/>
  <c r="J4517" i="14"/>
  <c r="J4516" i="14"/>
  <c r="J4514" i="14"/>
  <c r="J3075" i="14"/>
  <c r="E2249" i="14"/>
  <c r="H2249" i="14"/>
  <c r="I2249" i="14" s="1"/>
  <c r="E4926" i="14"/>
  <c r="H4926" i="14"/>
  <c r="I4926" i="14" s="1"/>
  <c r="E1852" i="14"/>
  <c r="H1852" i="14"/>
  <c r="I1852" i="14" s="1"/>
  <c r="J3072" i="14"/>
  <c r="J203" i="14"/>
  <c r="J2048" i="14"/>
  <c r="J2042" i="14"/>
  <c r="J2881" i="14"/>
  <c r="E3271" i="14"/>
  <c r="H3271" i="14"/>
  <c r="I3271" i="14" s="1"/>
  <c r="J809" i="14"/>
  <c r="E2471" i="14"/>
  <c r="H2471" i="14"/>
  <c r="I2471" i="14" s="1"/>
  <c r="J3074" i="14"/>
  <c r="J811" i="14"/>
  <c r="J2046" i="14"/>
  <c r="J388" i="14"/>
  <c r="E410" i="14"/>
  <c r="H410" i="14"/>
  <c r="I410" i="14" s="1"/>
  <c r="E4530" i="14"/>
  <c r="H4530" i="14"/>
  <c r="I4530" i="14" s="1"/>
  <c r="E3889" i="14"/>
  <c r="H3889" i="14"/>
  <c r="I3889" i="14" s="1"/>
  <c r="J1842" i="14"/>
  <c r="J1838" i="14"/>
  <c r="J1836" i="14"/>
  <c r="E4118" i="14"/>
  <c r="H4118" i="14"/>
  <c r="I4118" i="14" s="1"/>
  <c r="J4118" i="14" s="1"/>
  <c r="E2454" i="14"/>
  <c r="H2455" i="14" s="1"/>
  <c r="I2455" i="14" s="1"/>
  <c r="H2454" i="14"/>
  <c r="I2454" i="14" s="1"/>
  <c r="J4726" i="14"/>
  <c r="J4724" i="14"/>
  <c r="E389" i="14"/>
  <c r="H389" i="14"/>
  <c r="I389" i="14" s="1"/>
  <c r="J389" i="14" s="1"/>
  <c r="E1440" i="14"/>
  <c r="H1440" i="14"/>
  <c r="I1440" i="14" s="1"/>
  <c r="J1440" i="14" s="1"/>
  <c r="E2058" i="14"/>
  <c r="H2058" i="14"/>
  <c r="I2058" i="14" s="1"/>
  <c r="J2058" i="14" s="1"/>
  <c r="J4719" i="14"/>
  <c r="J2666" i="14"/>
  <c r="J2662" i="14"/>
  <c r="J2661" i="14"/>
  <c r="J4727" i="14"/>
  <c r="J4720" i="14"/>
  <c r="J3087" i="14"/>
  <c r="J4722" i="14"/>
  <c r="J821" i="14"/>
  <c r="J3499" i="14"/>
  <c r="J3490" i="14"/>
  <c r="J3487" i="14"/>
  <c r="J3488" i="14"/>
  <c r="J3483" i="14"/>
  <c r="J3485" i="14"/>
  <c r="J4723" i="14"/>
  <c r="J2045" i="14"/>
  <c r="J2675" i="14"/>
  <c r="E594" i="14"/>
  <c r="H594" i="14"/>
  <c r="I594" i="14" s="1"/>
  <c r="J4300" i="14"/>
  <c r="E204" i="14"/>
  <c r="H204" i="14"/>
  <c r="I204" i="14" s="1"/>
  <c r="E3088" i="14"/>
  <c r="H3088" i="14"/>
  <c r="I3088" i="14" s="1"/>
  <c r="J3088" i="14" s="1"/>
  <c r="J1835" i="14"/>
  <c r="J2249" i="14"/>
  <c r="J1841" i="14"/>
  <c r="J1629" i="14"/>
  <c r="E822" i="14"/>
  <c r="H822" i="14"/>
  <c r="I822" i="14" s="1"/>
  <c r="E3500" i="14"/>
  <c r="H3500" i="14"/>
  <c r="I3500" i="14" s="1"/>
  <c r="J4117" i="14"/>
  <c r="J2458" i="14"/>
  <c r="J2454" i="14"/>
  <c r="J2047" i="14"/>
  <c r="E3683" i="14"/>
  <c r="H3683" i="14"/>
  <c r="I3683" i="14" s="1"/>
  <c r="J3683" i="14" s="1"/>
  <c r="J2459" i="14"/>
  <c r="E2676" i="14"/>
  <c r="H2676" i="14"/>
  <c r="I2676" i="14" s="1"/>
  <c r="J2676" i="14" s="1"/>
  <c r="E1630" i="14"/>
  <c r="H1630" i="14"/>
  <c r="I1630" i="14" s="1"/>
  <c r="J3078" i="14"/>
  <c r="E4943" i="14"/>
  <c r="H4943" i="14"/>
  <c r="I4943" i="14" s="1"/>
  <c r="J1851" i="14"/>
  <c r="J1852" i="14"/>
  <c r="J808" i="14"/>
  <c r="J3077" i="14"/>
  <c r="J1840" i="14"/>
  <c r="J2664" i="14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E1631" i="14" l="1"/>
  <c r="H1631" i="14"/>
  <c r="I1631" i="14" s="1"/>
  <c r="E205" i="14"/>
  <c r="H205" i="14"/>
  <c r="I205" i="14" s="1"/>
  <c r="J2462" i="14"/>
  <c r="J2455" i="14"/>
  <c r="J4530" i="14"/>
  <c r="E4927" i="14"/>
  <c r="H4928" i="14" s="1"/>
  <c r="I4928" i="14" s="1"/>
  <c r="J4933" i="14" s="1"/>
  <c r="H4927" i="14"/>
  <c r="I4927" i="14" s="1"/>
  <c r="E2250" i="14"/>
  <c r="H2250" i="14"/>
  <c r="I2250" i="14" s="1"/>
  <c r="J1234" i="14"/>
  <c r="J2460" i="14"/>
  <c r="E1441" i="14"/>
  <c r="H1441" i="14"/>
  <c r="I1441" i="14" s="1"/>
  <c r="J1441" i="14" s="1"/>
  <c r="E4531" i="14"/>
  <c r="H4531" i="14"/>
  <c r="I4531" i="14" s="1"/>
  <c r="J2471" i="14"/>
  <c r="E1235" i="14"/>
  <c r="H1235" i="14"/>
  <c r="I1235" i="14" s="1"/>
  <c r="J3500" i="14"/>
  <c r="E2472" i="14"/>
  <c r="H2472" i="14"/>
  <c r="I2472" i="14" s="1"/>
  <c r="J2472" i="14" s="1"/>
  <c r="E823" i="14"/>
  <c r="H823" i="14"/>
  <c r="I823" i="14" s="1"/>
  <c r="J2457" i="14"/>
  <c r="E3501" i="14"/>
  <c r="H3501" i="14"/>
  <c r="I3501" i="14" s="1"/>
  <c r="J3501" i="14" s="1"/>
  <c r="E3089" i="14"/>
  <c r="H3089" i="14"/>
  <c r="I3089" i="14" s="1"/>
  <c r="J3089" i="14" s="1"/>
  <c r="J594" i="14"/>
  <c r="E4119" i="14"/>
  <c r="H4119" i="14"/>
  <c r="I4119" i="14" s="1"/>
  <c r="J4119" i="14" s="1"/>
  <c r="J3889" i="14"/>
  <c r="J410" i="14"/>
  <c r="J3271" i="14"/>
  <c r="E1853" i="14"/>
  <c r="H1853" i="14"/>
  <c r="I1853" i="14" s="1"/>
  <c r="E4944" i="14"/>
  <c r="H4944" i="14"/>
  <c r="I4944" i="14" s="1"/>
  <c r="J4944" i="14" s="1"/>
  <c r="J1630" i="14"/>
  <c r="E2677" i="14"/>
  <c r="H2677" i="14"/>
  <c r="I2677" i="14" s="1"/>
  <c r="E3684" i="14"/>
  <c r="H3684" i="14"/>
  <c r="I3684" i="14" s="1"/>
  <c r="J822" i="14"/>
  <c r="J204" i="14"/>
  <c r="J205" i="14"/>
  <c r="E595" i="14"/>
  <c r="H595" i="14"/>
  <c r="I595" i="14" s="1"/>
  <c r="E2059" i="14"/>
  <c r="H2059" i="14"/>
  <c r="I2059" i="14" s="1"/>
  <c r="E390" i="14"/>
  <c r="H390" i="14"/>
  <c r="I390" i="14" s="1"/>
  <c r="J2461" i="14"/>
  <c r="J2456" i="14"/>
  <c r="E3890" i="14"/>
  <c r="H3890" i="14"/>
  <c r="I3890" i="14" s="1"/>
  <c r="E411" i="14"/>
  <c r="H411" i="14"/>
  <c r="I411" i="14" s="1"/>
  <c r="J411" i="14" s="1"/>
  <c r="J4943" i="14"/>
  <c r="E3272" i="14"/>
  <c r="H3272" i="14"/>
  <c r="I3272" i="14" s="1"/>
  <c r="J4926" i="14"/>
  <c r="J4928" i="14"/>
  <c r="J4927" i="14"/>
  <c r="J2250" i="14"/>
  <c r="E2883" i="14"/>
  <c r="H2883" i="14"/>
  <c r="I2883" i="14" s="1"/>
  <c r="J2883" i="14" s="1"/>
  <c r="E4302" i="14"/>
  <c r="H4302" i="14"/>
  <c r="I4302" i="14" s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J4929" i="14" l="1"/>
  <c r="J4931" i="14"/>
  <c r="J4302" i="14"/>
  <c r="E3273" i="14"/>
  <c r="H3273" i="14"/>
  <c r="I3273" i="14" s="1"/>
  <c r="J3890" i="14"/>
  <c r="J390" i="14"/>
  <c r="E3685" i="14"/>
  <c r="H3685" i="14"/>
  <c r="I3685" i="14" s="1"/>
  <c r="J1853" i="14"/>
  <c r="J3273" i="14"/>
  <c r="E1236" i="14"/>
  <c r="H1236" i="14"/>
  <c r="I1236" i="14" s="1"/>
  <c r="J4531" i="14"/>
  <c r="E2251" i="14"/>
  <c r="H2251" i="14"/>
  <c r="I2251" i="14" s="1"/>
  <c r="E1632" i="14"/>
  <c r="H1632" i="14"/>
  <c r="I1632" i="14" s="1"/>
  <c r="E4303" i="14"/>
  <c r="H4303" i="14"/>
  <c r="I4303" i="14" s="1"/>
  <c r="J4303" i="14" s="1"/>
  <c r="E2884" i="14"/>
  <c r="H2884" i="14"/>
  <c r="I2884" i="14" s="1"/>
  <c r="J2884" i="14" s="1"/>
  <c r="E3891" i="14"/>
  <c r="H3891" i="14"/>
  <c r="I3891" i="14" s="1"/>
  <c r="E391" i="14"/>
  <c r="H391" i="14"/>
  <c r="I391" i="14" s="1"/>
  <c r="J595" i="14"/>
  <c r="J2677" i="14"/>
  <c r="E1854" i="14"/>
  <c r="H1854" i="14"/>
  <c r="I1854" i="14" s="1"/>
  <c r="J1854" i="14" s="1"/>
  <c r="E4120" i="14"/>
  <c r="H4120" i="14"/>
  <c r="I4120" i="14" s="1"/>
  <c r="J4120" i="14" s="1"/>
  <c r="E3090" i="14"/>
  <c r="H3090" i="14"/>
  <c r="I3090" i="14" s="1"/>
  <c r="J3090" i="14" s="1"/>
  <c r="E2473" i="14"/>
  <c r="H2473" i="14"/>
  <c r="I2473" i="14" s="1"/>
  <c r="J2473" i="14" s="1"/>
  <c r="J4934" i="14"/>
  <c r="J4932" i="14"/>
  <c r="J2059" i="14"/>
  <c r="E596" i="14"/>
  <c r="H596" i="14"/>
  <c r="I596" i="14" s="1"/>
  <c r="E2678" i="14"/>
  <c r="H2678" i="14"/>
  <c r="I2678" i="14" s="1"/>
  <c r="J2678" i="14" s="1"/>
  <c r="J3685" i="14"/>
  <c r="E824" i="14"/>
  <c r="H824" i="14"/>
  <c r="I824" i="14" s="1"/>
  <c r="J824" i="14" s="1"/>
  <c r="E1442" i="14"/>
  <c r="H1442" i="14"/>
  <c r="I1442" i="14" s="1"/>
  <c r="J1442" i="14" s="1"/>
  <c r="J4935" i="14"/>
  <c r="J4930" i="14"/>
  <c r="E206" i="14"/>
  <c r="H206" i="14"/>
  <c r="I206" i="14" s="1"/>
  <c r="J206" i="14" s="1"/>
  <c r="J3272" i="14"/>
  <c r="E412" i="14"/>
  <c r="H412" i="14"/>
  <c r="I412" i="14" s="1"/>
  <c r="J412" i="14" s="1"/>
  <c r="E2060" i="14"/>
  <c r="H2060" i="14"/>
  <c r="I2060" i="14" s="1"/>
  <c r="J2060" i="14" s="1"/>
  <c r="J3684" i="14"/>
  <c r="E4945" i="14"/>
  <c r="H4945" i="14"/>
  <c r="I4945" i="14" s="1"/>
  <c r="J4945" i="14" s="1"/>
  <c r="E3502" i="14"/>
  <c r="H3502" i="14"/>
  <c r="I3502" i="14" s="1"/>
  <c r="J3502" i="14" s="1"/>
  <c r="J1235" i="14"/>
  <c r="J1236" i="14"/>
  <c r="E4532" i="14"/>
  <c r="H4532" i="14"/>
  <c r="I4532" i="14" s="1"/>
  <c r="J4532" i="14" s="1"/>
  <c r="J1632" i="14"/>
  <c r="J1631" i="14"/>
  <c r="J823" i="14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E597" i="14" l="1"/>
  <c r="H597" i="14"/>
  <c r="I597" i="14" s="1"/>
  <c r="E3091" i="14"/>
  <c r="H3091" i="14"/>
  <c r="I3091" i="14" s="1"/>
  <c r="J3091" i="14" s="1"/>
  <c r="J391" i="14"/>
  <c r="E3503" i="14"/>
  <c r="H3503" i="14"/>
  <c r="I3503" i="14" s="1"/>
  <c r="J3503" i="14" s="1"/>
  <c r="E2061" i="14"/>
  <c r="H2061" i="14"/>
  <c r="I2061" i="14" s="1"/>
  <c r="J2061" i="14" s="1"/>
  <c r="E207" i="14"/>
  <c r="H207" i="14"/>
  <c r="I207" i="14" s="1"/>
  <c r="J207" i="14" s="1"/>
  <c r="E825" i="14"/>
  <c r="H825" i="14"/>
  <c r="I825" i="14" s="1"/>
  <c r="J825" i="14" s="1"/>
  <c r="E392" i="14"/>
  <c r="H392" i="14"/>
  <c r="I392" i="14" s="1"/>
  <c r="E2885" i="14"/>
  <c r="H2885" i="14"/>
  <c r="I2885" i="14" s="1"/>
  <c r="J2885" i="14" s="1"/>
  <c r="E1633" i="14"/>
  <c r="H1633" i="14"/>
  <c r="I1633" i="14" s="1"/>
  <c r="E3274" i="14"/>
  <c r="H3274" i="14"/>
  <c r="I3274" i="14" s="1"/>
  <c r="E1443" i="14"/>
  <c r="H1443" i="14"/>
  <c r="I1443" i="14" s="1"/>
  <c r="J1443" i="14" s="1"/>
  <c r="E2679" i="14"/>
  <c r="H2679" i="14"/>
  <c r="I2679" i="14" s="1"/>
  <c r="J2679" i="14" s="1"/>
  <c r="J3891" i="14"/>
  <c r="J2251" i="14"/>
  <c r="E4533" i="14"/>
  <c r="H4533" i="14"/>
  <c r="I4533" i="14" s="1"/>
  <c r="J4533" i="14" s="1"/>
  <c r="E413" i="14"/>
  <c r="H413" i="14"/>
  <c r="I413" i="14" s="1"/>
  <c r="J413" i="14" s="1"/>
  <c r="J596" i="14"/>
  <c r="E4121" i="14"/>
  <c r="H4121" i="14"/>
  <c r="I4121" i="14" s="1"/>
  <c r="J4121" i="14" s="1"/>
  <c r="E1855" i="14"/>
  <c r="H1855" i="14"/>
  <c r="I1855" i="14" s="1"/>
  <c r="J1855" i="14" s="1"/>
  <c r="E3892" i="14"/>
  <c r="H3892" i="14"/>
  <c r="I3892" i="14" s="1"/>
  <c r="E4304" i="14"/>
  <c r="H4304" i="14"/>
  <c r="I4304" i="14" s="1"/>
  <c r="E2252" i="14"/>
  <c r="H2252" i="14"/>
  <c r="I2252" i="14" s="1"/>
  <c r="E1237" i="14"/>
  <c r="H1237" i="14"/>
  <c r="I1237" i="14" s="1"/>
  <c r="J1237" i="14" s="1"/>
  <c r="E3686" i="14"/>
  <c r="H3686" i="14"/>
  <c r="I3686" i="14" s="1"/>
  <c r="J3686" i="14" s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3687" i="14" l="1"/>
  <c r="H3687" i="14"/>
  <c r="I3687" i="14" s="1"/>
  <c r="E2253" i="14"/>
  <c r="H2253" i="14"/>
  <c r="I2253" i="14" s="1"/>
  <c r="E3893" i="14"/>
  <c r="H3893" i="14"/>
  <c r="I3893" i="14" s="1"/>
  <c r="E1634" i="14"/>
  <c r="H1634" i="14"/>
  <c r="I1634" i="14" s="1"/>
  <c r="J597" i="14"/>
  <c r="E598" i="14"/>
  <c r="H598" i="14"/>
  <c r="I598" i="14" s="1"/>
  <c r="J4304" i="14"/>
  <c r="J3274" i="14"/>
  <c r="E393" i="14"/>
  <c r="H394" i="14" s="1"/>
  <c r="I394" i="14" s="1"/>
  <c r="J401" i="14" s="1"/>
  <c r="H393" i="14"/>
  <c r="I393" i="14" s="1"/>
  <c r="E4305" i="14"/>
  <c r="H4305" i="14"/>
  <c r="I4305" i="14" s="1"/>
  <c r="J3687" i="14"/>
  <c r="J2252" i="14"/>
  <c r="J3892" i="14"/>
  <c r="E3275" i="14"/>
  <c r="H3275" i="14"/>
  <c r="I3275" i="14" s="1"/>
  <c r="J1633" i="14"/>
  <c r="J399" i="14"/>
  <c r="J392" i="14"/>
  <c r="J396" i="14"/>
  <c r="J398" i="14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J3275" i="14" l="1"/>
  <c r="J3893" i="14"/>
  <c r="E3276" i="14"/>
  <c r="H3276" i="14"/>
  <c r="I3276" i="14" s="1"/>
  <c r="J4305" i="14"/>
  <c r="E3894" i="14"/>
  <c r="H3894" i="14"/>
  <c r="I3894" i="14" s="1"/>
  <c r="E3688" i="14"/>
  <c r="H3688" i="14"/>
  <c r="I3688" i="14" s="1"/>
  <c r="E4306" i="14"/>
  <c r="H4306" i="14"/>
  <c r="I4306" i="14" s="1"/>
  <c r="J3276" i="14"/>
  <c r="J598" i="14"/>
  <c r="J1634" i="14"/>
  <c r="J2253" i="14"/>
  <c r="J400" i="14"/>
  <c r="J394" i="14"/>
  <c r="J397" i="14"/>
  <c r="J395" i="14"/>
  <c r="E599" i="14"/>
  <c r="H599" i="14"/>
  <c r="I599" i="14" s="1"/>
  <c r="E1635" i="14"/>
  <c r="H1635" i="14"/>
  <c r="I1635" i="14" s="1"/>
  <c r="E2254" i="14"/>
  <c r="H2255" i="14" s="1"/>
  <c r="I2255" i="14" s="1"/>
  <c r="J2262" i="14" s="1"/>
  <c r="H2254" i="14"/>
  <c r="I2254" i="14" s="1"/>
  <c r="J393" i="14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J2261" i="14" l="1"/>
  <c r="J2259" i="14"/>
  <c r="J2256" i="14"/>
  <c r="J2257" i="14"/>
  <c r="J2255" i="14"/>
  <c r="J599" i="14"/>
  <c r="J2254" i="14"/>
  <c r="J3688" i="14"/>
  <c r="E600" i="14"/>
  <c r="H600" i="14"/>
  <c r="I600" i="14" s="1"/>
  <c r="E3689" i="14"/>
  <c r="H3689" i="14"/>
  <c r="I3689" i="14" s="1"/>
  <c r="J1635" i="14"/>
  <c r="J2260" i="14"/>
  <c r="J4306" i="14"/>
  <c r="J3894" i="14"/>
  <c r="J2258" i="14"/>
  <c r="E1636" i="14"/>
  <c r="H1636" i="14"/>
  <c r="I1636" i="14" s="1"/>
  <c r="E4307" i="14"/>
  <c r="H4307" i="14"/>
  <c r="I4307" i="14" s="1"/>
  <c r="E3895" i="14"/>
  <c r="H3895" i="14"/>
  <c r="I3895" i="14" s="1"/>
  <c r="E3277" i="14"/>
  <c r="H3277" i="14"/>
  <c r="I3277" i="14" s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E3896" i="14" l="1"/>
  <c r="H3896" i="14"/>
  <c r="I3896" i="14" s="1"/>
  <c r="J3896" i="14" s="1"/>
  <c r="J1636" i="14"/>
  <c r="E3690" i="14"/>
  <c r="H3690" i="14"/>
  <c r="I3690" i="14" s="1"/>
  <c r="J3690" i="14" s="1"/>
  <c r="J3895" i="14"/>
  <c r="J3277" i="14"/>
  <c r="J4307" i="14"/>
  <c r="E1637" i="14"/>
  <c r="H1637" i="14"/>
  <c r="I1637" i="14" s="1"/>
  <c r="J600" i="14"/>
  <c r="J3689" i="14"/>
  <c r="E3278" i="14"/>
  <c r="H3278" i="14"/>
  <c r="I3278" i="14" s="1"/>
  <c r="E4308" i="14"/>
  <c r="H4308" i="14"/>
  <c r="I4308" i="14" s="1"/>
  <c r="J4308" i="14" s="1"/>
  <c r="E601" i="14"/>
  <c r="H601" i="14"/>
  <c r="I601" i="14" s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E602" i="14" l="1"/>
  <c r="H602" i="14"/>
  <c r="I602" i="14" s="1"/>
  <c r="J3278" i="14"/>
  <c r="E3691" i="14"/>
  <c r="H3691" i="14"/>
  <c r="I3691" i="14" s="1"/>
  <c r="J1637" i="14"/>
  <c r="J601" i="14"/>
  <c r="E4309" i="14"/>
  <c r="H4309" i="14"/>
  <c r="I4309" i="14" s="1"/>
  <c r="E1638" i="14"/>
  <c r="H1638" i="14"/>
  <c r="I1638" i="14" s="1"/>
  <c r="E3279" i="14"/>
  <c r="H3279" i="14"/>
  <c r="I3279" i="14" s="1"/>
  <c r="E3897" i="14"/>
  <c r="H3897" i="14"/>
  <c r="I3897" i="14" s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J3897" i="14" l="1"/>
  <c r="E3898" i="14"/>
  <c r="H3898" i="14"/>
  <c r="I3898" i="14" s="1"/>
  <c r="J3898" i="14" s="1"/>
  <c r="J4309" i="14"/>
  <c r="J3279" i="14"/>
  <c r="E603" i="14"/>
  <c r="H603" i="14"/>
  <c r="I603" i="14" s="1"/>
  <c r="E3280" i="14"/>
  <c r="H3280" i="14"/>
  <c r="I3280" i="14" s="1"/>
  <c r="E4310" i="14"/>
  <c r="H4310" i="14"/>
  <c r="I4310" i="14" s="1"/>
  <c r="E1639" i="14"/>
  <c r="H1639" i="14"/>
  <c r="I1639" i="14" s="1"/>
  <c r="J3691" i="14"/>
  <c r="J1638" i="14"/>
  <c r="E3692" i="14"/>
  <c r="H3692" i="14"/>
  <c r="I3692" i="14" s="1"/>
  <c r="J602" i="14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J3692" i="14" l="1"/>
  <c r="J603" i="14"/>
  <c r="E3899" i="14"/>
  <c r="H3899" i="14"/>
  <c r="I3899" i="14" s="1"/>
  <c r="E3693" i="14"/>
  <c r="H3693" i="14"/>
  <c r="I3693" i="14" s="1"/>
  <c r="J3693" i="14" s="1"/>
  <c r="E604" i="14"/>
  <c r="H604" i="14"/>
  <c r="I604" i="14" s="1"/>
  <c r="J4310" i="14"/>
  <c r="J1639" i="14"/>
  <c r="J3280" i="14"/>
  <c r="E1640" i="14"/>
  <c r="H1640" i="14"/>
  <c r="I1640" i="14" s="1"/>
  <c r="E4311" i="14"/>
  <c r="H4311" i="14"/>
  <c r="I4311" i="14" s="1"/>
  <c r="E3281" i="14"/>
  <c r="H3281" i="14"/>
  <c r="I3281" i="14" s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E3282" i="14" l="1"/>
  <c r="H3282" i="14"/>
  <c r="I3282" i="14" s="1"/>
  <c r="E1641" i="14"/>
  <c r="H1641" i="14"/>
  <c r="I1641" i="14" s="1"/>
  <c r="J604" i="14"/>
  <c r="J3899" i="14"/>
  <c r="J4311" i="14"/>
  <c r="E605" i="14"/>
  <c r="H605" i="14"/>
  <c r="I605" i="14" s="1"/>
  <c r="E3694" i="14"/>
  <c r="H3694" i="14"/>
  <c r="I3694" i="14" s="1"/>
  <c r="E3900" i="14"/>
  <c r="H3900" i="14"/>
  <c r="I3900" i="14" s="1"/>
  <c r="J3281" i="14"/>
  <c r="E4312" i="14"/>
  <c r="H4312" i="14"/>
  <c r="I4312" i="14" s="1"/>
  <c r="J1640" i="14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J3694" i="14" l="1"/>
  <c r="J3282" i="14"/>
  <c r="E3695" i="14"/>
  <c r="H3695" i="14"/>
  <c r="I3695" i="14" s="1"/>
  <c r="E3283" i="14"/>
  <c r="H3283" i="14"/>
  <c r="I3283" i="14" s="1"/>
  <c r="J4312" i="14"/>
  <c r="J3900" i="14"/>
  <c r="J605" i="14"/>
  <c r="J1641" i="14"/>
  <c r="E4313" i="14"/>
  <c r="H4313" i="14"/>
  <c r="I4313" i="14" s="1"/>
  <c r="E3901" i="14"/>
  <c r="H3901" i="14"/>
  <c r="I3901" i="14" s="1"/>
  <c r="E606" i="14"/>
  <c r="H606" i="14"/>
  <c r="I606" i="14" s="1"/>
  <c r="E1642" i="14"/>
  <c r="H1642" i="14"/>
  <c r="I1642" i="14" s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607" i="14" l="1"/>
  <c r="H607" i="14"/>
  <c r="I607" i="14" s="1"/>
  <c r="E1643" i="14"/>
  <c r="H1643" i="14"/>
  <c r="I1643" i="14" s="1"/>
  <c r="J1643" i="14" s="1"/>
  <c r="E3284" i="14"/>
  <c r="H3284" i="14"/>
  <c r="I3284" i="14" s="1"/>
  <c r="E3696" i="14"/>
  <c r="H3696" i="14"/>
  <c r="I3696" i="14" s="1"/>
  <c r="E3902" i="14"/>
  <c r="H3902" i="14"/>
  <c r="I3902" i="14" s="1"/>
  <c r="J3901" i="14"/>
  <c r="J607" i="14"/>
  <c r="J4313" i="14"/>
  <c r="J1642" i="14"/>
  <c r="E4314" i="14"/>
  <c r="H4314" i="14"/>
  <c r="I4314" i="14" s="1"/>
  <c r="J606" i="14"/>
  <c r="J3283" i="14"/>
  <c r="J3695" i="14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J3902" i="14" l="1"/>
  <c r="E1644" i="14"/>
  <c r="H1644" i="14"/>
  <c r="I1644" i="14" s="1"/>
  <c r="J4314" i="14"/>
  <c r="E3903" i="14"/>
  <c r="H3903" i="14"/>
  <c r="I3903" i="14" s="1"/>
  <c r="E3697" i="14"/>
  <c r="H3697" i="14"/>
  <c r="I3697" i="14" s="1"/>
  <c r="E4315" i="14"/>
  <c r="H4315" i="14"/>
  <c r="I4315" i="14" s="1"/>
  <c r="J3284" i="14"/>
  <c r="E608" i="14"/>
  <c r="H608" i="14"/>
  <c r="I608" i="14" s="1"/>
  <c r="J3696" i="14"/>
  <c r="E3285" i="14"/>
  <c r="H3285" i="14"/>
  <c r="I3285" i="14" s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4316" i="14" l="1"/>
  <c r="H4316" i="14"/>
  <c r="I4316" i="14" s="1"/>
  <c r="J3903" i="14"/>
  <c r="J3904" i="14"/>
  <c r="J1644" i="14"/>
  <c r="E3904" i="14"/>
  <c r="H3904" i="14"/>
  <c r="I3904" i="14" s="1"/>
  <c r="E1645" i="14"/>
  <c r="H1645" i="14"/>
  <c r="I1645" i="14" s="1"/>
  <c r="J1645" i="14" s="1"/>
  <c r="J3285" i="14"/>
  <c r="J608" i="14"/>
  <c r="J3697" i="14"/>
  <c r="E3286" i="14"/>
  <c r="H3286" i="14"/>
  <c r="I3286" i="14" s="1"/>
  <c r="E609" i="14"/>
  <c r="H609" i="14"/>
  <c r="I609" i="14" s="1"/>
  <c r="J4315" i="14"/>
  <c r="E3698" i="14"/>
  <c r="H3698" i="14"/>
  <c r="I3698" i="14" s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J4316" i="14" l="1"/>
  <c r="E3699" i="14"/>
  <c r="H3699" i="14"/>
  <c r="I3699" i="14" s="1"/>
  <c r="E610" i="14"/>
  <c r="H610" i="14"/>
  <c r="I610" i="14" s="1"/>
  <c r="J610" i="14" s="1"/>
  <c r="E1646" i="14"/>
  <c r="H1646" i="14"/>
  <c r="I1646" i="14" s="1"/>
  <c r="J1646" i="14" s="1"/>
  <c r="E4317" i="14"/>
  <c r="H4317" i="14"/>
  <c r="I4317" i="14" s="1"/>
  <c r="E3905" i="14"/>
  <c r="H3905" i="14"/>
  <c r="I3905" i="14" s="1"/>
  <c r="J3286" i="14"/>
  <c r="J3698" i="14"/>
  <c r="J609" i="14"/>
  <c r="E3287" i="14"/>
  <c r="H3287" i="14"/>
  <c r="I3287" i="14" s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J3287" i="14" l="1"/>
  <c r="J3905" i="14"/>
  <c r="E611" i="14"/>
  <c r="H611" i="14"/>
  <c r="I611" i="14" s="1"/>
  <c r="E3906" i="14"/>
  <c r="H3906" i="14"/>
  <c r="I3906" i="14" s="1"/>
  <c r="J3699" i="14"/>
  <c r="E4318" i="14"/>
  <c r="H4318" i="14"/>
  <c r="I4318" i="14" s="1"/>
  <c r="E3288" i="14"/>
  <c r="H3288" i="14"/>
  <c r="I3288" i="14" s="1"/>
  <c r="J4317" i="14"/>
  <c r="E1647" i="14"/>
  <c r="H1647" i="14"/>
  <c r="I1647" i="14" s="1"/>
  <c r="J1647" i="14" s="1"/>
  <c r="E3700" i="14"/>
  <c r="H3700" i="14"/>
  <c r="I3700" i="14" s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3701" i="14" l="1"/>
  <c r="H3701" i="14"/>
  <c r="I3701" i="14" s="1"/>
  <c r="E3907" i="14"/>
  <c r="H3907" i="14"/>
  <c r="I3907" i="14" s="1"/>
  <c r="E612" i="14"/>
  <c r="H612" i="14"/>
  <c r="I612" i="14" s="1"/>
  <c r="J4318" i="14"/>
  <c r="J3288" i="14"/>
  <c r="E1648" i="14"/>
  <c r="H1648" i="14"/>
  <c r="I1648" i="14" s="1"/>
  <c r="J1648" i="14" s="1"/>
  <c r="E3289" i="14"/>
  <c r="H3289" i="14"/>
  <c r="I3289" i="14" s="1"/>
  <c r="E4319" i="14"/>
  <c r="H4319" i="14"/>
  <c r="I4319" i="14" s="1"/>
  <c r="J3701" i="14"/>
  <c r="J3700" i="14"/>
  <c r="J3906" i="14"/>
  <c r="J611" i="14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3290" i="14" l="1"/>
  <c r="H3290" i="14"/>
  <c r="I3290" i="14" s="1"/>
  <c r="J3907" i="14"/>
  <c r="J4319" i="14"/>
  <c r="E3908" i="14"/>
  <c r="H3908" i="14"/>
  <c r="I3908" i="14" s="1"/>
  <c r="E4320" i="14"/>
  <c r="H4320" i="14"/>
  <c r="I4320" i="14" s="1"/>
  <c r="J612" i="14"/>
  <c r="J3289" i="14"/>
  <c r="E1649" i="14"/>
  <c r="H1649" i="14"/>
  <c r="I1649" i="14" s="1"/>
  <c r="J1649" i="14" s="1"/>
  <c r="E613" i="14"/>
  <c r="H613" i="14"/>
  <c r="I613" i="14" s="1"/>
  <c r="E3702" i="14"/>
  <c r="H3702" i="14"/>
  <c r="I3702" i="14" s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E3703" i="14" l="1"/>
  <c r="H3703" i="14"/>
  <c r="I3703" i="14" s="1"/>
  <c r="J3908" i="14"/>
  <c r="J3290" i="14"/>
  <c r="E614" i="14"/>
  <c r="H614" i="14"/>
  <c r="I614" i="14" s="1"/>
  <c r="J614" i="14" s="1"/>
  <c r="E3909" i="14"/>
  <c r="H3909" i="14"/>
  <c r="I3909" i="14" s="1"/>
  <c r="E3291" i="14"/>
  <c r="H3291" i="14"/>
  <c r="I3291" i="14" s="1"/>
  <c r="E4321" i="14"/>
  <c r="H4321" i="14"/>
  <c r="I4321" i="14" s="1"/>
  <c r="J3702" i="14"/>
  <c r="J613" i="14"/>
  <c r="J4320" i="14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E4322" i="14" l="1"/>
  <c r="H4322" i="14"/>
  <c r="I4322" i="14" s="1"/>
  <c r="E3292" i="14"/>
  <c r="H3292" i="14"/>
  <c r="I3292" i="14" s="1"/>
  <c r="J3909" i="14"/>
  <c r="E3704" i="14"/>
  <c r="H3704" i="14"/>
  <c r="I3704" i="14" s="1"/>
  <c r="E3910" i="14"/>
  <c r="H3910" i="14"/>
  <c r="I3910" i="14" s="1"/>
  <c r="J3910" i="14" s="1"/>
  <c r="E615" i="14"/>
  <c r="H615" i="14"/>
  <c r="I615" i="14" s="1"/>
  <c r="J615" i="14" s="1"/>
  <c r="J4321" i="14"/>
  <c r="J3291" i="14"/>
  <c r="J3703" i="14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E3911" i="14" l="1"/>
  <c r="H3911" i="14"/>
  <c r="I3911" i="14" s="1"/>
  <c r="E3293" i="14"/>
  <c r="H3293" i="14"/>
  <c r="I3293" i="14" s="1"/>
  <c r="J4322" i="14"/>
  <c r="E616" i="14"/>
  <c r="H616" i="14"/>
  <c r="I616" i="14" s="1"/>
  <c r="J616" i="14" s="1"/>
  <c r="J3704" i="14"/>
  <c r="E4323" i="14"/>
  <c r="H4323" i="14"/>
  <c r="I4323" i="14" s="1"/>
  <c r="E3705" i="14"/>
  <c r="H3705" i="14"/>
  <c r="I3705" i="14" s="1"/>
  <c r="J3292" i="14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J3705" i="14" l="1"/>
  <c r="E4324" i="14"/>
  <c r="H4324" i="14"/>
  <c r="I4324" i="14" s="1"/>
  <c r="J4324" i="14" s="1"/>
  <c r="J3911" i="14"/>
  <c r="E3706" i="14"/>
  <c r="H3706" i="14"/>
  <c r="I3706" i="14" s="1"/>
  <c r="J3706" i="14" s="1"/>
  <c r="E617" i="14"/>
  <c r="H617" i="14"/>
  <c r="I617" i="14" s="1"/>
  <c r="J617" i="14" s="1"/>
  <c r="J4323" i="14"/>
  <c r="E3294" i="14"/>
  <c r="H3294" i="14"/>
  <c r="I3294" i="14" s="1"/>
  <c r="E3912" i="14"/>
  <c r="H3912" i="14"/>
  <c r="I3912" i="14" s="1"/>
  <c r="J3293" i="14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3295" i="14" l="1"/>
  <c r="H3295" i="14"/>
  <c r="I3295" i="14" s="1"/>
  <c r="J3295" i="14" s="1"/>
  <c r="E4325" i="14"/>
  <c r="H4325" i="14"/>
  <c r="I4325" i="14" s="1"/>
  <c r="J4325" i="14" s="1"/>
  <c r="E3913" i="14"/>
  <c r="H3913" i="14"/>
  <c r="I3913" i="14" s="1"/>
  <c r="J3913" i="14" s="1"/>
  <c r="E3707" i="14"/>
  <c r="H3707" i="14"/>
  <c r="I3707" i="14" s="1"/>
  <c r="J3294" i="14"/>
  <c r="E618" i="14"/>
  <c r="H618" i="14"/>
  <c r="I618" i="14" s="1"/>
  <c r="J618" i="14" s="1"/>
  <c r="J3912" i="14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619" i="14" l="1"/>
  <c r="H619" i="14"/>
  <c r="I619" i="14" s="1"/>
  <c r="J619" i="14" s="1"/>
  <c r="E3708" i="14"/>
  <c r="H3708" i="14"/>
  <c r="I3708" i="14" s="1"/>
  <c r="J3708" i="14" s="1"/>
  <c r="E4326" i="14"/>
  <c r="H4326" i="14"/>
  <c r="I4326" i="14" s="1"/>
  <c r="J4326" i="14" s="1"/>
  <c r="E3296" i="14"/>
  <c r="H3296" i="14"/>
  <c r="I3296" i="14" s="1"/>
  <c r="J3296" i="14" s="1"/>
  <c r="J3707" i="14"/>
  <c r="E3914" i="14"/>
  <c r="H3914" i="14"/>
  <c r="I3914" i="14" s="1"/>
  <c r="J3914" i="14" s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3915" i="14" l="1"/>
  <c r="H3915" i="14"/>
  <c r="I3915" i="14" s="1"/>
  <c r="J3915" i="14" s="1"/>
  <c r="E3297" i="14"/>
  <c r="H3297" i="14"/>
  <c r="I3297" i="14" s="1"/>
  <c r="J3297" i="14" s="1"/>
  <c r="E3709" i="14"/>
  <c r="H3709" i="14"/>
  <c r="I3709" i="14" s="1"/>
  <c r="J3709" i="14" s="1"/>
  <c r="E4327" i="14"/>
  <c r="H4327" i="14"/>
  <c r="I4327" i="14" s="1"/>
  <c r="J4327" i="14" s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3753" i="3"/>
  <c r="E189" i="1"/>
  <c r="C162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E190" i="1"/>
  <c r="C123" i="1"/>
  <c r="R122" i="1"/>
  <c r="S122" i="1"/>
  <c r="C163" i="1"/>
  <c r="E123" i="1"/>
  <c r="F3801" i="3" l="1"/>
  <c r="F3827" i="3"/>
  <c r="F3851" i="3" s="1"/>
  <c r="F3875" i="3" s="1"/>
  <c r="E191" i="1"/>
  <c r="E192" i="1" s="1"/>
  <c r="S123" i="1"/>
  <c r="C164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C125" i="1"/>
  <c r="R124" i="1"/>
  <c r="E125" i="1"/>
  <c r="S124" i="1"/>
  <c r="C165" i="1"/>
  <c r="E119" i="1"/>
  <c r="C119" i="1"/>
  <c r="E120" i="1" l="1"/>
  <c r="S119" i="1"/>
  <c r="E126" i="1"/>
  <c r="S125" i="1"/>
  <c r="R119" i="1"/>
  <c r="C166" i="1"/>
  <c r="R125" i="1"/>
  <c r="C120" i="1"/>
  <c r="R120" i="1" s="1"/>
  <c r="S126" i="1" l="1"/>
  <c r="R126" i="1"/>
  <c r="C167" i="1"/>
  <c r="S120" i="1"/>
  <c r="C114" i="1"/>
  <c r="C168" i="1" l="1"/>
  <c r="E113" i="1"/>
  <c r="C169" i="1" l="1"/>
  <c r="S113" i="1"/>
  <c r="R113" i="1"/>
  <c r="E114" i="1"/>
  <c r="S114" i="1" l="1"/>
  <c r="R114" i="1"/>
  <c r="C170" i="1"/>
  <c r="C171" i="1" l="1"/>
  <c r="P171" i="1" l="1"/>
  <c r="C172" i="1"/>
  <c r="P172" i="1" l="1"/>
  <c r="C173" i="1"/>
  <c r="P173" i="1" l="1"/>
  <c r="C174" i="1"/>
  <c r="P174" i="1" l="1"/>
  <c r="C175" i="1"/>
  <c r="P175" i="1" l="1"/>
  <c r="C176" i="1"/>
  <c r="C177" i="1" l="1"/>
  <c r="P176" i="1"/>
  <c r="C178" i="1" l="1"/>
  <c r="P177" i="1"/>
  <c r="C179" i="1" l="1"/>
  <c r="P178" i="1"/>
  <c r="C180" i="1" l="1"/>
  <c r="P179" i="1"/>
  <c r="C181" i="1" l="1"/>
  <c r="P180" i="1"/>
  <c r="C182" i="1" l="1"/>
  <c r="P181" i="1"/>
  <c r="C183" i="1" l="1"/>
  <c r="P182" i="1"/>
  <c r="P183" i="1" l="1"/>
  <c r="C184" i="1"/>
  <c r="C185" i="1" l="1"/>
  <c r="P184" i="1"/>
  <c r="C186" i="1" l="1"/>
  <c r="P185" i="1"/>
  <c r="P186" i="1" l="1"/>
  <c r="C187" i="1"/>
  <c r="C188" i="1" l="1"/>
  <c r="P187" i="1"/>
  <c r="P188" i="1" l="1"/>
  <c r="C189" i="1"/>
  <c r="C190" i="1" l="1"/>
  <c r="P189" i="1"/>
  <c r="P190" i="1" l="1"/>
  <c r="C198" i="1" l="1"/>
</calcChain>
</file>

<file path=xl/sharedStrings.xml><?xml version="1.0" encoding="utf-8"?>
<sst xmlns="http://schemas.openxmlformats.org/spreadsheetml/2006/main" count="15384" uniqueCount="173">
  <si>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</si>
  <si>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</si>
  <si>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</si>
  <si>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</si>
  <si>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</si>
  <si>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</si>
  <si>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</si>
  <si>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</si>
  <si>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</si>
  <si>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</si>
  <si>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</si>
  <si>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</si>
  <si>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</si>
  <si>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</si>
  <si>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</si>
  <si>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</si>
  <si>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</si>
  <si>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</si>
  <si>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</si>
  <si>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</si>
  <si>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</si>
  <si>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</si>
  <si>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</si>
  <si>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</si>
  <si>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</si>
  <si>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</si>
  <si>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</si>
  <si>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</si>
  <si>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</si>
  <si>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</si>
  <si>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</si>
  <si>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</si>
  <si>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</si>
  <si>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</si>
  <si>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</si>
  <si>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</si>
  <si>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</si>
  <si>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</si>
  <si>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</si>
  <si>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</si>
  <si>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</si>
  <si>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</si>
  <si>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</si>
  <si>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</si>
  <si>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</si>
  <si>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</si>
  <si>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</si>
  <si>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</si>
  <si>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</si>
  <si>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</si>
  <si>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</si>
  <si>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</si>
  <si>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</si>
  <si>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</si>
  <si>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</si>
  <si>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</si>
  <si>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</si>
  <si>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</si>
  <si>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</si>
  <si>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</si>
  <si>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</si>
  <si>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</si>
  <si>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</si>
  <si>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</si>
  <si>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</si>
  <si>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</si>
  <si>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</si>
  <si>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</si>
  <si>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</si>
  <si>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</si>
  <si>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</si>
  <si>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</si>
  <si>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</si>
  <si>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</si>
  <si>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</si>
  <si>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</si>
  <si>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</si>
  <si>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</si>
  <si>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</si>
  <si>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</si>
  <si>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</si>
  <si>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</si>
  <si>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</si>
  <si>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</si>
  <si>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</si>
  <si>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</si>
  <si>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</si>
  <si>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</si>
  <si>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</si>
  <si>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</si>
  <si>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</si>
  <si>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</si>
  <si>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</si>
  <si>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</si>
  <si>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</si>
  <si>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</si>
  <si>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</si>
  <si>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</si>
  <si>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</si>
  <si>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</si>
  <si>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</si>
  <si>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</si>
  <si>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</si>
  <si>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</si>
  <si>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</si>
  <si>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</si>
  <si>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</si>
  <si>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</si>
  <si>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</si>
  <si>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</si>
  <si>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</si>
  <si>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</si>
  <si>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</si>
  <si>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</si>
  <si>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</si>
  <si>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</si>
  <si>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</si>
  <si>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</si>
  <si>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</si>
  <si>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</si>
  <si>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</si>
  <si>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</si>
  <si>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</si>
  <si>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</si>
  <si>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</si>
  <si>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</si>
  <si>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</si>
  <si>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</si>
  <si>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</si>
  <si>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</si>
  <si>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</si>
  <si>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</si>
  <si>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</si>
  <si>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</si>
  <si>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</si>
  <si>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</si>
  <si>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</si>
  <si>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</si>
  <si>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</si>
  <si>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</si>
  <si>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</si>
  <si>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</si>
  <si>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</si>
  <si>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</si>
  <si>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</si>
  <si>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</si>
  <si>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</si>
  <si>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</si>
  <si>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</si>
  <si>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ACUM</t>
  </si>
  <si>
    <t>DIA</t>
  </si>
  <si>
    <t>DIAS DUPL</t>
  </si>
  <si>
    <t>provincia</t>
  </si>
  <si>
    <t>cant</t>
  </si>
  <si>
    <t>Buenos Aires</t>
  </si>
  <si>
    <t>Río Negro</t>
  </si>
  <si>
    <t>Santa Fe</t>
  </si>
  <si>
    <t>Entre Ríos</t>
  </si>
  <si>
    <t>Santa Cruz</t>
  </si>
  <si>
    <t>Santiago del Estero</t>
  </si>
  <si>
    <t>San Juan</t>
  </si>
  <si>
    <t>Etiquetas de fila</t>
  </si>
  <si>
    <t>Total general</t>
  </si>
  <si>
    <t>Etiquetas de columna</t>
  </si>
  <si>
    <t>jul</t>
  </si>
  <si>
    <t>ago</t>
  </si>
  <si>
    <t>sep</t>
  </si>
  <si>
    <t>Suma de cant</t>
  </si>
  <si>
    <t>JULIO</t>
  </si>
  <si>
    <t>AGOSTO</t>
  </si>
  <si>
    <t>SEPTIEMBRE</t>
  </si>
  <si>
    <t>TOTAL FALL.</t>
  </si>
  <si>
    <t>Sgo. del 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</si>
</sst>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8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0" fillId="0" borderId="37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4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33" fillId="0" borderId="0" xfId="0" applyFont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36" fillId="0" borderId="43" xfId="0" applyFont="1" applyBorder="1" applyAlignment="1">
      <alignment horizontal="left" vertical="center" wrapText="1"/>
    </xf>
    <xf numFmtId="0" fontId="37" fillId="0" borderId="43" xfId="0" applyFont="1" applyBorder="1" applyAlignment="1">
      <alignment vertical="center"/>
    </xf>
    <xf numFmtId="14" fontId="37" fillId="0" borderId="43" xfId="0" applyNumberFormat="1" applyFont="1" applyBorder="1" applyAlignment="1">
      <alignment vertical="center"/>
    </xf>
    <xf numFmtId="0" fontId="38" fillId="3" borderId="43" xfId="0" applyFont="1" applyFill="1" applyBorder="1" applyAlignment="1">
      <alignment vertical="center"/>
    </xf>
    <xf numFmtId="14" fontId="38" fillId="3" borderId="43" xfId="0" applyNumberFormat="1" applyFont="1" applyFill="1" applyBorder="1" applyAlignment="1">
      <alignment vertical="center"/>
    </xf>
    <xf numFmtId="0" fontId="36" fillId="0" borderId="4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4" fillId="0" borderId="1" xfId="0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/>
    </xf>
    <xf numFmtId="0" fontId="17" fillId="40" borderId="46" xfId="0" applyFont="1" applyFill="1" applyBorder="1" applyAlignment="1">
      <alignment horizontal="center" vertical="center"/>
    </xf>
    <xf numFmtId="0" fontId="17" fillId="40" borderId="47" xfId="0" applyFont="1" applyFill="1" applyBorder="1" applyAlignment="1">
      <alignment horizontal="center" vertical="center"/>
    </xf>
    <xf numFmtId="0" fontId="17" fillId="40" borderId="48" xfId="0" applyFont="1" applyFill="1" applyBorder="1" applyAlignment="1">
      <alignment horizontal="center" vertical="center"/>
    </xf>
    <xf numFmtId="0" fontId="17" fillId="40" borderId="50" xfId="0" applyFont="1" applyFill="1" applyBorder="1" applyAlignment="1">
      <alignment horizontal="center" vertical="center"/>
    </xf>
    <xf numFmtId="0" fontId="17" fillId="40" borderId="51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17" fillId="40" borderId="53" xfId="0" applyFont="1" applyFill="1" applyBorder="1" applyAlignment="1">
      <alignment horizontal="center" vertical="center"/>
    </xf>
    <xf numFmtId="0" fontId="17" fillId="40" borderId="49" xfId="0" applyFont="1" applyFill="1" applyBorder="1" applyAlignment="1">
      <alignment vertical="center"/>
    </xf>
    <xf numFmtId="0" fontId="17" fillId="40" borderId="52" xfId="0" applyFont="1" applyFill="1" applyBorder="1" applyAlignment="1">
      <alignment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04.849834953704" createdVersion="6" refreshedVersion="6" minRefreshableVersion="3" recordCount="168" xr:uid="{2F69A0BA-198E-49C1-BC6F-B8C032B780C5}">
  <cacheSource type="worksheet">
    <worksheetSource ref="A1:C169" sheet="Hoja2"/>
  </cacheSource>
  <cacheFields count="4">
    <cacheField name="provincia" numFmtId="0">
      <sharedItems count="15">
        <s v="CABA"/>
        <s v="Buenos Aires"/>
        <s v="Jujuy"/>
        <s v="Río Negro"/>
        <s v="Mendoza"/>
        <s v="Santa Fe"/>
        <s v="Chubut"/>
        <s v="Entre Ríos"/>
        <s v="Córdoba"/>
        <s v="Neuquén"/>
        <s v="Chaco"/>
        <s v="Salta"/>
        <s v="Santa Cruz"/>
        <s v="Santiago del Estero"/>
        <s v="San Juan"/>
      </sharedItems>
    </cacheField>
    <cacheField name="fecha" numFmtId="14">
      <sharedItems containsSemiMixedTypes="0" containsNonDate="0" containsDate="1" containsString="0" minDate="2020-07-01T00:00:00" maxDate="2020-10-01T00:00:00" count="76">
        <d v="2020-07-11T00:00:00"/>
        <d v="2020-07-01T00:00:00"/>
        <d v="2020-07-21T00:00:00"/>
        <d v="2020-07-04T00:00:00"/>
        <d v="2020-07-07T00:00:00"/>
        <d v="2020-07-10T00:00:00"/>
        <d v="2020-07-09T00:00:00"/>
        <d v="2020-09-29T00:00:00"/>
        <d v="2020-07-08T00:00:00"/>
        <d v="2020-07-24T00:00:00"/>
        <d v="2020-07-03T00:00:00"/>
        <d v="2020-07-15T00:00:00"/>
        <d v="2020-07-14T00:00:00"/>
        <d v="2020-07-22T00:00:00"/>
        <d v="2020-07-19T00:00:00"/>
        <d v="2020-07-13T00:00:00"/>
        <d v="2020-07-23T00:00:00"/>
        <d v="2020-07-05T00:00:00"/>
        <d v="2020-07-25T00:00:00"/>
        <d v="2020-07-16T00:00:00"/>
        <d v="2020-07-17T00:00:00"/>
        <d v="2020-07-12T00:00:00"/>
        <d v="2020-07-27T00:00:00"/>
        <d v="2020-07-20T00:00:00"/>
        <d v="2020-09-26T00:00:00"/>
        <d v="2020-08-02T00:00:00"/>
        <d v="2020-07-18T00:00:00"/>
        <d v="2020-09-19T00:00:00"/>
        <d v="2020-07-26T00:00:00"/>
        <d v="2020-07-29T00:00:00"/>
        <d v="2020-09-27T00:00:00"/>
        <d v="2020-08-20T00:00:00"/>
        <d v="2020-07-31T00:00:00"/>
        <d v="2020-07-28T00:00:00"/>
        <d v="2020-08-03T00:00:00"/>
        <d v="2020-08-17T00:00:00"/>
        <d v="2020-09-03T00:00:00"/>
        <d v="2020-08-01T00:00:00"/>
        <d v="2020-09-25T00:00:00"/>
        <d v="2020-07-30T00:00:00"/>
        <d v="2020-08-16T00:00:00"/>
        <d v="2020-09-06T00:00:00"/>
        <d v="2020-08-27T00:00:00"/>
        <d v="2020-08-18T00:00:00"/>
        <d v="2020-08-24T00:00:00"/>
        <d v="2020-08-22T00:00:00"/>
        <d v="2020-09-10T00:00:00"/>
        <d v="2020-08-19T00:00:00"/>
        <d v="2020-09-08T00:00:00"/>
        <d v="2020-08-23T00:00:00"/>
        <d v="2020-08-29T00:00:00"/>
        <d v="2020-09-30T00:00:00"/>
        <d v="2020-09-11T00:00:00"/>
        <d v="2020-09-01T00:00:00"/>
        <d v="2020-08-15T00:00:00"/>
        <d v="2020-09-28T00:00:00"/>
        <d v="2020-08-31T00:00:00"/>
        <d v="2020-08-28T00:00:00"/>
        <d v="2020-08-30T00:00:00"/>
        <d v="2020-09-15T00:00:00"/>
        <d v="2020-09-17T00:00:00"/>
        <d v="2020-09-14T00:00:00"/>
        <d v="2020-09-07T00:00:00"/>
        <d v="2020-08-26T00:00:00"/>
        <d v="2020-09-05T00:00:00"/>
        <d v="2020-09-04T00:00:00"/>
        <d v="2020-09-16T00:00:00"/>
        <d v="2020-09-18T00:00:00"/>
        <d v="2020-09-21T00:00:00"/>
        <d v="2020-09-09T00:00:00"/>
        <d v="2020-09-23T00:00:00"/>
        <d v="2020-09-20T00:00:00"/>
        <d v="2020-09-22T00:00:00"/>
        <d v="2020-09-12T00:00:00"/>
        <d v="2020-09-13T00:00:00"/>
        <d v="2020-09-24T00:00:00"/>
      </sharedItems>
      <fieldGroup par="3" base="1">
        <rangePr groupBy="days" startDate="2020-07-01T00:00:00" endDate="2020-10-0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0/2020"/>
        </groupItems>
      </fieldGroup>
    </cacheField>
    <cacheField name="cant" numFmtId="0">
      <sharedItems containsString="0" containsBlank="1" containsNumber="1" containsInteger="1" minValue="1" maxValue="19"/>
    </cacheField>
    <cacheField name="Meses" numFmtId="0" databaseField="0">
      <fieldGroup base="1">
        <rangePr groupBy="months" startDate="2020-07-01T00:00:00" endDate="2020-10-0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3"/>
  </r>
  <r>
    <x v="1"/>
    <x v="1"/>
    <n v="2"/>
  </r>
  <r>
    <x v="0"/>
    <x v="2"/>
    <n v="2"/>
  </r>
  <r>
    <x v="1"/>
    <x v="3"/>
    <n v="2"/>
  </r>
  <r>
    <x v="1"/>
    <x v="4"/>
    <n v="1"/>
  </r>
  <r>
    <x v="1"/>
    <x v="5"/>
    <n v="2"/>
  </r>
  <r>
    <x v="0"/>
    <x v="6"/>
    <n v="1"/>
  </r>
  <r>
    <x v="1"/>
    <x v="7"/>
    <n v="19"/>
  </r>
  <r>
    <x v="1"/>
    <x v="8"/>
    <n v="1"/>
  </r>
  <r>
    <x v="0"/>
    <x v="9"/>
    <n v="1"/>
  </r>
  <r>
    <x v="0"/>
    <x v="10"/>
    <n v="2"/>
  </r>
  <r>
    <x v="0"/>
    <x v="11"/>
    <n v="1"/>
  </r>
  <r>
    <x v="1"/>
    <x v="12"/>
    <n v="2"/>
  </r>
  <r>
    <x v="0"/>
    <x v="12"/>
    <n v="1"/>
  </r>
  <r>
    <x v="1"/>
    <x v="13"/>
    <n v="2"/>
  </r>
  <r>
    <x v="0"/>
    <x v="14"/>
    <n v="2"/>
  </r>
  <r>
    <x v="1"/>
    <x v="11"/>
    <n v="3"/>
  </r>
  <r>
    <x v="0"/>
    <x v="15"/>
    <n v="2"/>
  </r>
  <r>
    <x v="0"/>
    <x v="16"/>
    <n v="2"/>
  </r>
  <r>
    <x v="0"/>
    <x v="17"/>
    <n v="1"/>
  </r>
  <r>
    <x v="1"/>
    <x v="18"/>
    <n v="1"/>
  </r>
  <r>
    <x v="0"/>
    <x v="19"/>
    <n v="1"/>
  </r>
  <r>
    <x v="0"/>
    <x v="20"/>
    <n v="1"/>
  </r>
  <r>
    <x v="1"/>
    <x v="16"/>
    <n v="2"/>
  </r>
  <r>
    <x v="0"/>
    <x v="13"/>
    <n v="1"/>
  </r>
  <r>
    <x v="1"/>
    <x v="0"/>
    <n v="1"/>
  </r>
  <r>
    <x v="1"/>
    <x v="21"/>
    <n v="1"/>
  </r>
  <r>
    <x v="1"/>
    <x v="15"/>
    <n v="1"/>
  </r>
  <r>
    <x v="0"/>
    <x v="22"/>
    <n v="2"/>
  </r>
  <r>
    <x v="1"/>
    <x v="23"/>
    <n v="1"/>
  </r>
  <r>
    <x v="1"/>
    <x v="24"/>
    <n v="8"/>
  </r>
  <r>
    <x v="1"/>
    <x v="25"/>
    <n v="4"/>
  </r>
  <r>
    <x v="0"/>
    <x v="26"/>
    <n v="2"/>
  </r>
  <r>
    <x v="1"/>
    <x v="27"/>
    <n v="9"/>
  </r>
  <r>
    <x v="1"/>
    <x v="28"/>
    <n v="2"/>
  </r>
  <r>
    <x v="0"/>
    <x v="23"/>
    <n v="1"/>
  </r>
  <r>
    <x v="0"/>
    <x v="29"/>
    <n v="1"/>
  </r>
  <r>
    <x v="0"/>
    <x v="30"/>
    <n v="3"/>
  </r>
  <r>
    <x v="1"/>
    <x v="31"/>
    <n v="5"/>
  </r>
  <r>
    <x v="0"/>
    <x v="32"/>
    <n v="2"/>
  </r>
  <r>
    <x v="1"/>
    <x v="19"/>
    <n v="1"/>
  </r>
  <r>
    <x v="1"/>
    <x v="2"/>
    <n v="1"/>
  </r>
  <r>
    <x v="0"/>
    <x v="33"/>
    <n v="1"/>
  </r>
  <r>
    <x v="1"/>
    <x v="34"/>
    <n v="1"/>
  </r>
  <r>
    <x v="1"/>
    <x v="35"/>
    <n v="2"/>
  </r>
  <r>
    <x v="2"/>
    <x v="36"/>
    <n v="1"/>
  </r>
  <r>
    <x v="1"/>
    <x v="32"/>
    <n v="1"/>
  </r>
  <r>
    <x v="0"/>
    <x v="37"/>
    <n v="1"/>
  </r>
  <r>
    <x v="1"/>
    <x v="38"/>
    <n v="13"/>
  </r>
  <r>
    <x v="1"/>
    <x v="29"/>
    <n v="1"/>
  </r>
  <r>
    <x v="1"/>
    <x v="39"/>
    <n v="2"/>
  </r>
  <r>
    <x v="1"/>
    <x v="33"/>
    <n v="3"/>
  </r>
  <r>
    <x v="1"/>
    <x v="40"/>
    <n v="2"/>
  </r>
  <r>
    <x v="1"/>
    <x v="41"/>
    <n v="3"/>
  </r>
  <r>
    <x v="0"/>
    <x v="42"/>
    <n v="1"/>
  </r>
  <r>
    <x v="1"/>
    <x v="43"/>
    <n v="2"/>
  </r>
  <r>
    <x v="1"/>
    <x v="44"/>
    <n v="4"/>
  </r>
  <r>
    <x v="1"/>
    <x v="45"/>
    <n v="3"/>
  </r>
  <r>
    <x v="0"/>
    <x v="46"/>
    <n v="2"/>
  </r>
  <r>
    <x v="1"/>
    <x v="47"/>
    <n v="4"/>
  </r>
  <r>
    <x v="0"/>
    <x v="45"/>
    <n v="1"/>
  </r>
  <r>
    <x v="1"/>
    <x v="48"/>
    <n v="6"/>
  </r>
  <r>
    <x v="1"/>
    <x v="49"/>
    <n v="2"/>
  </r>
  <r>
    <x v="1"/>
    <x v="50"/>
    <n v="3"/>
  </r>
  <r>
    <x v="1"/>
    <x v="51"/>
    <n v="10"/>
  </r>
  <r>
    <x v="1"/>
    <x v="52"/>
    <n v="1"/>
  </r>
  <r>
    <x v="2"/>
    <x v="49"/>
    <n v="3"/>
  </r>
  <r>
    <x v="1"/>
    <x v="53"/>
    <n v="3"/>
  </r>
  <r>
    <x v="1"/>
    <x v="54"/>
    <n v="1"/>
  </r>
  <r>
    <x v="1"/>
    <x v="55"/>
    <n v="13"/>
  </r>
  <r>
    <x v="1"/>
    <x v="56"/>
    <n v="1"/>
  </r>
  <r>
    <x v="2"/>
    <x v="45"/>
    <n v="1"/>
  </r>
  <r>
    <x v="1"/>
    <x v="42"/>
    <n v="2"/>
  </r>
  <r>
    <x v="1"/>
    <x v="57"/>
    <n v="4"/>
  </r>
  <r>
    <x v="3"/>
    <x v="30"/>
    <n v="1"/>
  </r>
  <r>
    <x v="1"/>
    <x v="58"/>
    <n v="2"/>
  </r>
  <r>
    <x v="1"/>
    <x v="59"/>
    <n v="1"/>
  </r>
  <r>
    <x v="1"/>
    <x v="46"/>
    <n v="3"/>
  </r>
  <r>
    <x v="2"/>
    <x v="60"/>
    <n v="11"/>
  </r>
  <r>
    <x v="1"/>
    <x v="61"/>
    <n v="4"/>
  </r>
  <r>
    <x v="3"/>
    <x v="7"/>
    <n v="3"/>
  </r>
  <r>
    <x v="0"/>
    <x v="58"/>
    <n v="1"/>
  </r>
  <r>
    <x v="0"/>
    <x v="53"/>
    <n v="2"/>
  </r>
  <r>
    <x v="1"/>
    <x v="62"/>
    <n v="1"/>
  </r>
  <r>
    <x v="1"/>
    <x v="63"/>
    <n v="1"/>
  </r>
  <r>
    <x v="2"/>
    <x v="64"/>
    <n v="1"/>
  </r>
  <r>
    <x v="0"/>
    <x v="65"/>
    <n v="1"/>
  </r>
  <r>
    <x v="2"/>
    <x v="66"/>
    <n v="12"/>
  </r>
  <r>
    <x v="3"/>
    <x v="44"/>
    <n v="1"/>
  </r>
  <r>
    <x v="2"/>
    <x v="65"/>
    <n v="1"/>
  </r>
  <r>
    <x v="4"/>
    <x v="58"/>
    <n v="1"/>
  </r>
  <r>
    <x v="3"/>
    <x v="67"/>
    <n v="1"/>
  </r>
  <r>
    <x v="1"/>
    <x v="68"/>
    <n v="4"/>
  </r>
  <r>
    <x v="1"/>
    <x v="30"/>
    <n v="12"/>
  </r>
  <r>
    <x v="0"/>
    <x v="7"/>
    <n v="5"/>
  </r>
  <r>
    <x v="0"/>
    <x v="51"/>
    <n v="4"/>
  </r>
  <r>
    <x v="4"/>
    <x v="41"/>
    <n v="2"/>
  </r>
  <r>
    <x v="1"/>
    <x v="65"/>
    <n v="2"/>
  </r>
  <r>
    <x v="1"/>
    <x v="66"/>
    <n v="3"/>
  </r>
  <r>
    <x v="5"/>
    <x v="46"/>
    <n v="1"/>
  </r>
  <r>
    <x v="1"/>
    <x v="69"/>
    <n v="3"/>
  </r>
  <r>
    <x v="1"/>
    <x v="70"/>
    <n v="5"/>
  </r>
  <r>
    <x v="1"/>
    <x v="64"/>
    <n v="1"/>
  </r>
  <r>
    <x v="1"/>
    <x v="71"/>
    <n v="8"/>
  </r>
  <r>
    <x v="2"/>
    <x v="59"/>
    <n v="2"/>
  </r>
  <r>
    <x v="1"/>
    <x v="67"/>
    <n v="3"/>
  </r>
  <r>
    <x v="0"/>
    <x v="70"/>
    <n v="1"/>
  </r>
  <r>
    <x v="6"/>
    <x v="72"/>
    <n v="2"/>
  </r>
  <r>
    <x v="1"/>
    <x v="72"/>
    <n v="3"/>
  </r>
  <r>
    <x v="0"/>
    <x v="73"/>
    <n v="2"/>
  </r>
  <r>
    <x v="5"/>
    <x v="62"/>
    <n v="1"/>
  </r>
  <r>
    <x v="1"/>
    <x v="73"/>
    <n v="3"/>
  </r>
  <r>
    <x v="1"/>
    <x v="60"/>
    <n v="2"/>
  </r>
  <r>
    <x v="0"/>
    <x v="72"/>
    <n v="1"/>
  </r>
  <r>
    <x v="2"/>
    <x v="68"/>
    <n v="1"/>
  </r>
  <r>
    <x v="0"/>
    <x v="74"/>
    <n v="1"/>
  </r>
  <r>
    <x v="7"/>
    <x v="7"/>
    <n v="2"/>
  </r>
  <r>
    <x v="6"/>
    <x v="7"/>
    <n v="1"/>
  </r>
  <r>
    <x v="8"/>
    <x v="61"/>
    <n v="1"/>
  </r>
  <r>
    <x v="2"/>
    <x v="67"/>
    <n v="2"/>
  </r>
  <r>
    <x v="0"/>
    <x v="60"/>
    <n v="2"/>
  </r>
  <r>
    <x v="4"/>
    <x v="51"/>
    <n v="4"/>
  </r>
  <r>
    <x v="8"/>
    <x v="59"/>
    <n v="1"/>
  </r>
  <r>
    <x v="0"/>
    <x v="55"/>
    <n v="7"/>
  </r>
  <r>
    <x v="1"/>
    <x v="75"/>
    <n v="6"/>
  </r>
  <r>
    <x v="8"/>
    <x v="27"/>
    <n v="2"/>
  </r>
  <r>
    <x v="9"/>
    <x v="73"/>
    <n v="1"/>
  </r>
  <r>
    <x v="3"/>
    <x v="51"/>
    <n v="4"/>
  </r>
  <r>
    <x v="4"/>
    <x v="7"/>
    <n v="6"/>
  </r>
  <r>
    <x v="0"/>
    <x v="38"/>
    <n v="1"/>
  </r>
  <r>
    <x v="10"/>
    <x v="7"/>
    <n v="2"/>
  </r>
  <r>
    <x v="11"/>
    <x v="55"/>
    <n v="3"/>
  </r>
  <r>
    <x v="8"/>
    <x v="67"/>
    <n v="2"/>
  </r>
  <r>
    <x v="2"/>
    <x v="63"/>
    <n v="1"/>
  </r>
  <r>
    <x v="10"/>
    <x v="55"/>
    <n v="1"/>
  </r>
  <r>
    <x v="11"/>
    <x v="51"/>
    <n v="3"/>
  </r>
  <r>
    <x v="3"/>
    <x v="55"/>
    <n v="2"/>
  </r>
  <r>
    <x v="11"/>
    <x v="7"/>
    <n v="3"/>
  </r>
  <r>
    <x v="10"/>
    <x v="38"/>
    <n v="1"/>
  </r>
  <r>
    <x v="5"/>
    <x v="7"/>
    <n v="3"/>
  </r>
  <r>
    <x v="4"/>
    <x v="30"/>
    <n v="1"/>
  </r>
  <r>
    <x v="6"/>
    <x v="38"/>
    <n v="1"/>
  </r>
  <r>
    <x v="5"/>
    <x v="55"/>
    <n v="1"/>
  </r>
  <r>
    <x v="0"/>
    <x v="67"/>
    <n v="1"/>
  </r>
  <r>
    <x v="8"/>
    <x v="51"/>
    <n v="7"/>
  </r>
  <r>
    <x v="8"/>
    <x v="66"/>
    <n v="1"/>
  </r>
  <r>
    <x v="8"/>
    <x v="70"/>
    <n v="1"/>
  </r>
  <r>
    <x v="12"/>
    <x v="7"/>
    <n v="1"/>
  </r>
  <r>
    <x v="5"/>
    <x v="68"/>
    <n v="1"/>
  </r>
  <r>
    <x v="13"/>
    <x v="7"/>
    <n v="2"/>
  </r>
  <r>
    <x v="14"/>
    <x v="51"/>
    <n v="1"/>
  </r>
  <r>
    <x v="5"/>
    <x v="70"/>
    <n v="1"/>
  </r>
  <r>
    <x v="5"/>
    <x v="51"/>
    <n v="1"/>
  </r>
  <r>
    <x v="8"/>
    <x v="75"/>
    <n v="1"/>
  </r>
  <r>
    <x v="14"/>
    <x v="55"/>
    <n v="2"/>
  </r>
  <r>
    <x v="5"/>
    <x v="30"/>
    <n v="1"/>
  </r>
  <r>
    <x v="8"/>
    <x v="55"/>
    <n v="1"/>
  </r>
  <r>
    <x v="13"/>
    <x v="75"/>
    <n v="1"/>
  </r>
  <r>
    <x v="11"/>
    <x v="30"/>
    <n v="1"/>
  </r>
  <r>
    <x v="6"/>
    <x v="24"/>
    <n v="1"/>
  </r>
  <r>
    <x v="11"/>
    <x v="24"/>
    <n v="2"/>
  </r>
  <r>
    <x v="4"/>
    <x v="73"/>
    <n v="1"/>
  </r>
  <r>
    <x v="6"/>
    <x v="30"/>
    <n v="1"/>
  </r>
  <r>
    <x v="13"/>
    <x v="55"/>
    <n v="1"/>
  </r>
  <r>
    <x v="8"/>
    <x v="7"/>
    <n v="1"/>
  </r>
  <r>
    <x v="8"/>
    <x v="24"/>
    <n v="1"/>
  </r>
  <r>
    <x v="0"/>
    <x v="39"/>
    <n v="1"/>
  </r>
  <r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494F-785D-4EF1-AD80-195201F0F34A}" name="TablaDinámica7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1" firstHeaderRow="1" firstDataRow="3" firstDataCol="1"/>
  <pivotFields count="4">
    <pivotField axis="axisRow" showAll="0">
      <items count="16">
        <item x="1"/>
        <item x="0"/>
        <item x="10"/>
        <item x="6"/>
        <item x="8"/>
        <item x="7"/>
        <item x="2"/>
        <item x="4"/>
        <item x="9"/>
        <item x="3"/>
        <item x="11"/>
        <item x="14"/>
        <item x="12"/>
        <item x="5"/>
        <item x="13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1"/>
  </colFields>
  <colItems count="4">
    <i>
      <x v="7"/>
    </i>
    <i>
      <x v="8"/>
    </i>
    <i>
      <x v="9"/>
    </i>
    <i t="grand">
      <x/>
    </i>
  </colItems>
  <dataFields count="1">
    <dataField name="Suma de c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14"/>
  <sheetViews>
    <sheetView tabSelected="1" zoomScale="85" zoomScaleNormal="85" workbookViewId="0">
      <pane ySplit="1" topLeftCell="A197" activePane="bottomLeft" state="frozen"/>
      <selection pane="bottomLeft" activeCell="D214" sqref="D214"/>
    </sheetView>
  </sheetViews>
  <sheetFormatPr baseColWidth="10" defaultRowHeight="15" x14ac:dyDescent="0.25"/>
  <cols>
    <col min="1" max="1" width="9.85546875" style="75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7"/>
    <col min="7" max="7" width="9.42578125" style="6" customWidth="1"/>
    <col min="8" max="9" width="11.42578125" style="6"/>
    <col min="10" max="11" width="11.42578125" style="36"/>
    <col min="12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3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3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3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3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3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3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3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3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3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3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3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3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3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3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3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3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3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3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3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3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3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3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3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3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3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3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3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3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3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3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3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3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3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3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3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3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3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3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3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3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3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3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3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3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3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3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3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3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3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3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3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3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3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3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3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3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3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3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3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3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3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3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3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3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3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3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3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3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3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3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3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3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3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3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3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3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3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3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3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3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3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3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3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3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3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3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3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3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3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3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3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3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3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3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3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3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3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3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3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3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3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3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3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6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6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6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6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6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7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7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7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7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7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7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7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7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7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7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7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7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7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7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7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1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1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1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1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1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1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1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1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1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1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1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1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6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6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20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60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>G161/(C161-E161-F161)</f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73">
        <f t="shared" ref="R162:R211" si="25">G162/(C162-E162-F162)</f>
        <v>2.3173721679024015E-2</v>
      </c>
      <c r="S162" s="63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73">
        <f t="shared" si="25"/>
        <v>2.3097212304912348E-2</v>
      </c>
      <c r="S163" s="63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73">
        <f t="shared" si="25"/>
        <v>2.3432873699348617E-2</v>
      </c>
      <c r="S164" s="63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73">
        <f t="shared" si="25"/>
        <v>2.3457547696083901E-2</v>
      </c>
      <c r="S165" s="63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73">
        <f t="shared" si="25"/>
        <v>2.4125147447059483E-2</v>
      </c>
      <c r="S166" s="63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73">
        <f t="shared" si="25"/>
        <v>2.3912710246512731E-2</v>
      </c>
      <c r="S167" s="63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73">
        <f t="shared" si="25"/>
        <v>2.4050918102962712E-2</v>
      </c>
      <c r="S168" s="63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82">
        <v>223531</v>
      </c>
      <c r="G169" s="47">
        <v>1749</v>
      </c>
      <c r="H169" s="47">
        <v>13483</v>
      </c>
      <c r="I169" s="47">
        <f t="shared" ref="I169:I176" si="27">I168+H169</f>
        <v>994942</v>
      </c>
      <c r="J169" s="7">
        <f t="shared" si="19"/>
        <v>1116.6300000000047</v>
      </c>
      <c r="K169" s="7">
        <f t="shared" si="24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7"/>
        <v>0.94150197628458498</v>
      </c>
      <c r="R169" s="73">
        <f t="shared" si="25"/>
        <v>2.5064129204224645E-2</v>
      </c>
      <c r="S169" s="63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92">
        <v>228725</v>
      </c>
      <c r="G170" s="4">
        <v>1799</v>
      </c>
      <c r="H170" s="4">
        <v>18037</v>
      </c>
      <c r="I170" s="4">
        <f t="shared" si="27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73">
        <f t="shared" si="25"/>
        <v>2.5268983341292805E-2</v>
      </c>
      <c r="S170" s="63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92">
        <v>233651</v>
      </c>
      <c r="G171" s="4">
        <v>1795</v>
      </c>
      <c r="H171" s="4">
        <v>18013</v>
      </c>
      <c r="I171" s="4">
        <f t="shared" si="27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73">
        <f t="shared" si="25"/>
        <v>2.4697982883403507E-2</v>
      </c>
      <c r="S171" s="63">
        <f t="shared" si="16"/>
        <v>2.0245698988354724E-2</v>
      </c>
    </row>
    <row r="172" spans="1:19" x14ac:dyDescent="0.25">
      <c r="A172" s="2">
        <v>44063</v>
      </c>
      <c r="B172" s="84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92">
        <v>239806</v>
      </c>
      <c r="G172" s="4">
        <v>1832</v>
      </c>
      <c r="H172" s="4">
        <v>21695</v>
      </c>
      <c r="I172" s="4">
        <f t="shared" si="27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73">
        <f t="shared" si="25"/>
        <v>2.4570156379925431E-2</v>
      </c>
      <c r="S172" s="63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82">
        <v>245781</v>
      </c>
      <c r="G173" s="47">
        <v>1853</v>
      </c>
      <c r="H173" s="47">
        <v>21032</v>
      </c>
      <c r="I173" s="47">
        <f t="shared" si="27"/>
        <v>1073719</v>
      </c>
      <c r="J173" s="7">
        <f t="shared" si="19"/>
        <v>1201.0119999999879</v>
      </c>
      <c r="K173" s="7">
        <f t="shared" si="24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7"/>
        <v>1.0400339194858521</v>
      </c>
      <c r="R173" s="73">
        <f t="shared" si="25"/>
        <v>2.4212094287356923E-2</v>
      </c>
      <c r="S173" s="63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82">
        <v>251400</v>
      </c>
      <c r="G174" s="47">
        <v>1907</v>
      </c>
      <c r="H174" s="47">
        <v>18837</v>
      </c>
      <c r="I174" s="47">
        <f t="shared" si="27"/>
        <v>1092556</v>
      </c>
      <c r="J174" s="7">
        <f t="shared" si="19"/>
        <v>1220.3220000000438</v>
      </c>
      <c r="K174" s="7">
        <f t="shared" si="24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7"/>
        <v>1.0235162854568081</v>
      </c>
      <c r="R174" s="73">
        <f t="shared" si="25"/>
        <v>2.4276294014308628E-2</v>
      </c>
      <c r="S174" s="63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92">
        <v>256789</v>
      </c>
      <c r="G175" s="4">
        <v>1922</v>
      </c>
      <c r="H175" s="4">
        <v>13322</v>
      </c>
      <c r="I175" s="4">
        <f t="shared" si="27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9">C175-O175-N175-M175</f>
        <v>47516</v>
      </c>
      <c r="Q175" s="1">
        <f t="shared" si="17"/>
        <v>0.99754727265104193</v>
      </c>
      <c r="R175" s="73">
        <f t="shared" si="25"/>
        <v>2.4521248772023833E-2</v>
      </c>
      <c r="S175" s="63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7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9"/>
        <v>50739</v>
      </c>
      <c r="Q176" s="1">
        <f t="shared" si="17"/>
        <v>1.0873384469895975</v>
      </c>
      <c r="R176" s="73">
        <f t="shared" si="25"/>
        <v>2.4408468244084682E-2</v>
      </c>
      <c r="S176" s="63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9"/>
        <v>51790</v>
      </c>
      <c r="Q177" s="1">
        <f t="shared" si="17"/>
        <v>1.0373205001836068</v>
      </c>
      <c r="R177" s="73">
        <f t="shared" si="25"/>
        <v>2.3897014674448207E-2</v>
      </c>
      <c r="S177" s="63">
        <f t="shared" si="16"/>
        <v>2.1029479643419217E-2</v>
      </c>
      <c r="T177" s="148"/>
    </row>
    <row r="178" spans="1:20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9"/>
        <v>54117</v>
      </c>
      <c r="Q178" s="1">
        <f t="shared" si="17"/>
        <v>1.071862423610076</v>
      </c>
      <c r="R178" s="73">
        <f t="shared" si="25"/>
        <v>2.300576850872103E-2</v>
      </c>
      <c r="S178" s="63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29">
        <v>274458</v>
      </c>
      <c r="G179" s="4">
        <v>2075</v>
      </c>
      <c r="H179" s="4">
        <v>24067</v>
      </c>
      <c r="I179" s="4">
        <f t="shared" ref="I179:I191" si="32">I178+H179</f>
        <v>1196878</v>
      </c>
      <c r="J179" s="7">
        <f t="shared" si="19"/>
        <v>1061.1663999999873</v>
      </c>
      <c r="K179" s="7">
        <f t="shared" ref="K179:K190" si="33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9"/>
        <v>56457</v>
      </c>
      <c r="Q179" s="1">
        <f t="shared" si="17"/>
        <v>1.0326617879678077</v>
      </c>
      <c r="R179" s="73">
        <f t="shared" si="25"/>
        <v>2.1220240530148083E-2</v>
      </c>
      <c r="S179" s="63">
        <f t="shared" si="16"/>
        <v>2.1167944632019604E-2</v>
      </c>
    </row>
    <row r="180" spans="1:20" x14ac:dyDescent="0.25">
      <c r="A180" s="2">
        <v>44071</v>
      </c>
      <c r="B180" s="164">
        <v>11717</v>
      </c>
      <c r="C180" s="67">
        <f t="shared" si="31"/>
        <v>392009</v>
      </c>
      <c r="D180" s="47">
        <f>80+142</f>
        <v>222</v>
      </c>
      <c r="E180" s="67">
        <f t="shared" si="30"/>
        <v>8272</v>
      </c>
      <c r="F180" s="89">
        <v>287220</v>
      </c>
      <c r="G180" s="47">
        <v>2114</v>
      </c>
      <c r="H180" s="47">
        <v>25481</v>
      </c>
      <c r="I180" s="47">
        <f t="shared" si="32"/>
        <v>1222359</v>
      </c>
      <c r="J180" s="7">
        <f t="shared" si="19"/>
        <v>1081.8352000000887</v>
      </c>
      <c r="K180" s="7">
        <f t="shared" si="33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9"/>
        <v>59757</v>
      </c>
      <c r="Q180" s="1">
        <f t="shared" si="17"/>
        <v>1.0598909237813088</v>
      </c>
      <c r="R180" s="73">
        <f t="shared" si="25"/>
        <v>2.1902877213340655E-2</v>
      </c>
      <c r="S180" s="63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1"/>
        <v>401239</v>
      </c>
      <c r="D181" s="47">
        <f>34+47</f>
        <v>81</v>
      </c>
      <c r="E181" s="67">
        <f t="shared" si="30"/>
        <v>8353</v>
      </c>
      <c r="F181" s="89">
        <v>294007</v>
      </c>
      <c r="G181" s="47">
        <v>2192</v>
      </c>
      <c r="H181" s="47">
        <v>19910</v>
      </c>
      <c r="I181" s="47">
        <f t="shared" si="32"/>
        <v>1242269</v>
      </c>
      <c r="J181" s="7">
        <f t="shared" ref="J181:J193" si="34">L181-K181</f>
        <v>1097.3584000000264</v>
      </c>
      <c r="K181" s="7">
        <f t="shared" si="33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9"/>
        <v>62462</v>
      </c>
      <c r="Q181" s="1">
        <f t="shared" si="17"/>
        <v>1.0233618143124861</v>
      </c>
      <c r="R181" s="73">
        <f t="shared" si="25"/>
        <v>2.2168508985730032E-2</v>
      </c>
      <c r="S181" s="63">
        <f t="shared" si="16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29">
        <v>300195</v>
      </c>
      <c r="G182" s="4">
        <v>2232</v>
      </c>
      <c r="H182" s="4">
        <v>15637</v>
      </c>
      <c r="I182" s="4">
        <f t="shared" si="32"/>
        <v>1257906</v>
      </c>
      <c r="J182" s="7">
        <f t="shared" si="34"/>
        <v>1109.0415999999968</v>
      </c>
      <c r="K182" s="7">
        <f t="shared" si="33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9"/>
        <v>65003</v>
      </c>
      <c r="Q182" s="1">
        <f t="shared" si="17"/>
        <v>1.0284774275649082</v>
      </c>
      <c r="R182" s="73">
        <f t="shared" si="25"/>
        <v>2.2370333249812076E-2</v>
      </c>
      <c r="S182" s="63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1"/>
        <v>417735</v>
      </c>
      <c r="D183" s="47">
        <f>41+162</f>
        <v>203</v>
      </c>
      <c r="E183" s="67">
        <f t="shared" si="30"/>
        <v>8659</v>
      </c>
      <c r="F183" s="89">
        <v>308376</v>
      </c>
      <c r="G183" s="47">
        <v>2273</v>
      </c>
      <c r="H183" s="47">
        <v>19845</v>
      </c>
      <c r="I183" s="47">
        <f t="shared" si="32"/>
        <v>1277751</v>
      </c>
      <c r="J183" s="7">
        <f t="shared" si="34"/>
        <v>1125.2863999999827</v>
      </c>
      <c r="K183" s="7">
        <f t="shared" si="33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9"/>
        <v>64993</v>
      </c>
      <c r="Q183" s="1">
        <f t="shared" si="17"/>
        <v>1.0089932399806858</v>
      </c>
      <c r="R183" s="73">
        <f t="shared" si="25"/>
        <v>2.2571996027805363E-2</v>
      </c>
      <c r="S183" s="63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29">
        <v>315530</v>
      </c>
      <c r="G184" s="4">
        <v>2314</v>
      </c>
      <c r="H184" s="4">
        <v>23115</v>
      </c>
      <c r="I184" s="4">
        <f t="shared" si="32"/>
        <v>1300866</v>
      </c>
      <c r="J184" s="7">
        <f t="shared" si="34"/>
        <v>1148.1040000000503</v>
      </c>
      <c r="K184" s="7">
        <f t="shared" si="33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9"/>
        <v>65758</v>
      </c>
      <c r="Q184" s="1">
        <f t="shared" si="17"/>
        <v>1.0259167314709576</v>
      </c>
      <c r="R184" s="73">
        <f t="shared" si="25"/>
        <v>2.2294803981077357E-2</v>
      </c>
      <c r="S184" s="63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29">
        <v>322461</v>
      </c>
      <c r="G185" s="4">
        <v>2359</v>
      </c>
      <c r="H185" s="4">
        <v>23821</v>
      </c>
      <c r="I185" s="4">
        <f t="shared" si="32"/>
        <v>1324687</v>
      </c>
      <c r="J185" s="7">
        <f t="shared" si="34"/>
        <v>1166.611200000043</v>
      </c>
      <c r="K185" s="7">
        <f t="shared" si="33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9"/>
        <v>65923</v>
      </c>
      <c r="Q185" s="1">
        <f t="shared" si="17"/>
        <v>1.0055830089940381</v>
      </c>
      <c r="R185" s="73">
        <f t="shared" si="25"/>
        <v>2.1924810632464334E-2</v>
      </c>
      <c r="S185" s="63">
        <f t="shared" si="16"/>
        <v>2.075724317579445E-2</v>
      </c>
    </row>
    <row r="186" spans="1:20" x14ac:dyDescent="0.25">
      <c r="A186" s="76">
        <v>44077</v>
      </c>
      <c r="B186" s="163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29">
        <v>331621</v>
      </c>
      <c r="G186" s="4">
        <v>2394</v>
      </c>
      <c r="H186" s="4">
        <v>25351</v>
      </c>
      <c r="I186" s="4">
        <f t="shared" si="32"/>
        <v>1350038</v>
      </c>
      <c r="J186" s="7">
        <f t="shared" si="34"/>
        <v>1185.8656000000192</v>
      </c>
      <c r="K186" s="7">
        <f t="shared" si="33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9"/>
        <v>67675</v>
      </c>
      <c r="Q186" s="1">
        <f t="shared" si="17"/>
        <v>1.0278615331091268</v>
      </c>
      <c r="R186" s="73">
        <f t="shared" si="25"/>
        <v>2.1720787174392336E-2</v>
      </c>
      <c r="S186" s="6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29">
        <v>340381</v>
      </c>
      <c r="G187" s="4">
        <v>2425</v>
      </c>
      <c r="H187" s="4">
        <v>24486</v>
      </c>
      <c r="I187" s="4">
        <f t="shared" si="32"/>
        <v>1374524</v>
      </c>
      <c r="J187" s="7">
        <f t="shared" si="34"/>
        <v>1205.8336000000127</v>
      </c>
      <c r="K187" s="7">
        <f t="shared" si="33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9"/>
        <v>68623</v>
      </c>
      <c r="Q187" s="1">
        <f t="shared" si="17"/>
        <v>0.98543141624122088</v>
      </c>
      <c r="R187" s="73">
        <f t="shared" si="25"/>
        <v>2.167520267431779E-2</v>
      </c>
      <c r="S187" s="6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1"/>
        <v>471806</v>
      </c>
      <c r="D188" s="47">
        <f>62+55</f>
        <v>117</v>
      </c>
      <c r="E188" s="67">
        <f t="shared" si="30"/>
        <v>9739</v>
      </c>
      <c r="F188" s="89">
        <v>349132</v>
      </c>
      <c r="G188" s="47">
        <v>2456</v>
      </c>
      <c r="H188" s="47">
        <v>22363</v>
      </c>
      <c r="I188" s="47">
        <f t="shared" si="32"/>
        <v>1396887</v>
      </c>
      <c r="J188" s="7">
        <f t="shared" si="34"/>
        <v>1223.704000000027</v>
      </c>
      <c r="K188" s="7">
        <f t="shared" si="33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9"/>
        <v>71174</v>
      </c>
      <c r="Q188" s="1">
        <f t="shared" si="17"/>
        <v>1.0099323057547265</v>
      </c>
      <c r="R188" s="73">
        <f t="shared" si="25"/>
        <v>2.1747022623633063E-2</v>
      </c>
      <c r="S188" s="6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29">
        <v>357388</v>
      </c>
      <c r="G189" s="4">
        <v>2512</v>
      </c>
      <c r="H189" s="4">
        <v>15262</v>
      </c>
      <c r="I189" s="4">
        <f t="shared" si="32"/>
        <v>1412149</v>
      </c>
      <c r="J189" s="7">
        <f t="shared" si="34"/>
        <v>1235.9904000000097</v>
      </c>
      <c r="K189" s="7">
        <f t="shared" si="33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9"/>
        <v>72610</v>
      </c>
      <c r="Q189" s="1">
        <f t="shared" si="17"/>
        <v>0.99715164311930504</v>
      </c>
      <c r="R189" s="73">
        <f t="shared" si="25"/>
        <v>2.2519857278611513E-2</v>
      </c>
      <c r="S189" s="63">
        <f t="shared" si="16"/>
        <v>2.0589316446390081E-2</v>
      </c>
    </row>
    <row r="190" spans="1:20" x14ac:dyDescent="0.25">
      <c r="A190" s="91">
        <v>44081</v>
      </c>
      <c r="B190" s="47">
        <v>9215</v>
      </c>
      <c r="C190" s="67">
        <f t="shared" si="31"/>
        <v>488007</v>
      </c>
      <c r="D190" s="47">
        <f>53+215</f>
        <v>268</v>
      </c>
      <c r="E190" s="67">
        <f t="shared" si="30"/>
        <v>10126</v>
      </c>
      <c r="F190" s="89">
        <v>366590</v>
      </c>
      <c r="G190" s="47">
        <v>2698</v>
      </c>
      <c r="H190" s="47">
        <v>20475</v>
      </c>
      <c r="I190" s="47">
        <f t="shared" si="32"/>
        <v>1432624</v>
      </c>
      <c r="J190" s="7">
        <f t="shared" si="34"/>
        <v>1252.6800000000512</v>
      </c>
      <c r="K190" s="7">
        <f t="shared" si="33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9"/>
        <v>71720</v>
      </c>
      <c r="Q190" s="1">
        <f t="shared" si="17"/>
        <v>0.9986641275616065</v>
      </c>
      <c r="R190" s="73">
        <f t="shared" si="25"/>
        <v>2.4242750986153416E-2</v>
      </c>
      <c r="S190" s="63">
        <f t="shared" si="16"/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29">
        <v>382490</v>
      </c>
      <c r="G191" s="4">
        <v>2719</v>
      </c>
      <c r="H191" s="4">
        <v>25995</v>
      </c>
      <c r="I191" s="4">
        <f t="shared" si="32"/>
        <v>1458619</v>
      </c>
      <c r="J191" s="7">
        <f t="shared" si="34"/>
        <v>1273.516799999983</v>
      </c>
      <c r="K191" s="7">
        <f t="shared" ref="K191:K202" si="35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9"/>
        <v>73038</v>
      </c>
      <c r="Q191" s="1">
        <f>AVERAGE(B185:B191)/AVERAGE(B184:B190)</f>
        <v>1.0216729280510017</v>
      </c>
      <c r="R191" s="73">
        <f t="shared" si="25"/>
        <v>2.5377773214735722E-2</v>
      </c>
      <c r="S191" s="63">
        <f t="shared" si="16"/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29">
        <v>390098</v>
      </c>
      <c r="G192" s="4">
        <v>2829</v>
      </c>
      <c r="H192" s="4">
        <v>27171</v>
      </c>
      <c r="I192" s="4">
        <f t="shared" ref="I192:I202" si="36">I191+H192</f>
        <v>1485790</v>
      </c>
      <c r="J192" s="7">
        <f t="shared" si="34"/>
        <v>1293.7232000000076</v>
      </c>
      <c r="K192" s="7">
        <f t="shared" si="35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9"/>
        <v>74787</v>
      </c>
      <c r="Q192" s="1">
        <f t="shared" ref="Q192:Q206" si="37">AVERAGE(B186:B192)/AVERAGE(B185:B191)</f>
        <v>1.0184692527334773</v>
      </c>
      <c r="R192" s="73">
        <f t="shared" si="25"/>
        <v>2.5363553228496118E-2</v>
      </c>
      <c r="S192" s="63">
        <f t="shared" si="16"/>
        <v>2.0802548541557272E-2</v>
      </c>
    </row>
    <row r="193" spans="1:20" x14ac:dyDescent="0.25">
      <c r="A193" s="76">
        <v>44084</v>
      </c>
      <c r="B193" s="4">
        <v>11905</v>
      </c>
      <c r="C193" s="7">
        <f t="shared" ref="C193:C207" si="38">C192+B193</f>
        <v>524198</v>
      </c>
      <c r="D193" s="4">
        <f>55+195</f>
        <v>250</v>
      </c>
      <c r="E193" s="7">
        <f t="shared" ref="E193:E206" si="39">E192+D193</f>
        <v>10907</v>
      </c>
      <c r="F193" s="29">
        <v>400121</v>
      </c>
      <c r="G193" s="4">
        <v>2880</v>
      </c>
      <c r="H193" s="4">
        <v>28057</v>
      </c>
      <c r="I193" s="4">
        <f t="shared" si="36"/>
        <v>1513847</v>
      </c>
      <c r="J193" s="7">
        <f t="shared" si="34"/>
        <v>1315.7488000000594</v>
      </c>
      <c r="K193" s="7">
        <f t="shared" si="35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9"/>
        <v>76356</v>
      </c>
      <c r="Q193" s="1">
        <f t="shared" si="37"/>
        <v>0.99834520862679677</v>
      </c>
      <c r="R193" s="73">
        <f t="shared" si="25"/>
        <v>2.5448440399399135E-2</v>
      </c>
      <c r="S193" s="63">
        <f t="shared" si="16"/>
        <v>2.0807023300355974E-2</v>
      </c>
    </row>
    <row r="194" spans="1:20" s="100" customFormat="1" x14ac:dyDescent="0.25">
      <c r="A194" s="91">
        <v>44085</v>
      </c>
      <c r="B194" s="1">
        <v>11507</v>
      </c>
      <c r="C194" s="21">
        <f t="shared" si="38"/>
        <v>535705</v>
      </c>
      <c r="D194" s="1">
        <f>87+154</f>
        <v>241</v>
      </c>
      <c r="E194" s="21">
        <f t="shared" si="39"/>
        <v>11148</v>
      </c>
      <c r="F194" s="83">
        <v>409771</v>
      </c>
      <c r="G194" s="1">
        <v>3093</v>
      </c>
      <c r="H194" s="4">
        <v>26254</v>
      </c>
      <c r="I194" s="4">
        <f t="shared" si="36"/>
        <v>1540101</v>
      </c>
      <c r="J194" s="7">
        <f t="shared" ref="J194:J202" si="40">L194-K194</f>
        <v>1338.017600000021</v>
      </c>
      <c r="K194" s="7">
        <f t="shared" si="35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9"/>
        <v>77432</v>
      </c>
      <c r="Q194" s="1">
        <f t="shared" si="37"/>
        <v>1.0112739726027395</v>
      </c>
      <c r="R194" s="73">
        <f t="shared" si="25"/>
        <v>2.6945794783335947E-2</v>
      </c>
      <c r="S194" s="63">
        <f t="shared" si="16"/>
        <v>2.0809960705985571E-2</v>
      </c>
    </row>
    <row r="195" spans="1:20" x14ac:dyDescent="0.25">
      <c r="A195" s="76">
        <v>44086</v>
      </c>
      <c r="B195" s="1">
        <v>10776</v>
      </c>
      <c r="C195" s="21">
        <f t="shared" si="38"/>
        <v>546481</v>
      </c>
      <c r="D195" s="1">
        <f>57+58</f>
        <v>115</v>
      </c>
      <c r="E195" s="21">
        <f t="shared" si="39"/>
        <v>11263</v>
      </c>
      <c r="F195" s="83">
        <v>419513</v>
      </c>
      <c r="G195" s="1">
        <v>2962</v>
      </c>
      <c r="H195" s="4">
        <v>23140</v>
      </c>
      <c r="I195" s="4">
        <f t="shared" si="36"/>
        <v>1563241</v>
      </c>
      <c r="J195" s="7">
        <f t="shared" si="40"/>
        <v>1355.5903999999864</v>
      </c>
      <c r="K195" s="7">
        <f t="shared" si="35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9"/>
        <v>80017</v>
      </c>
      <c r="Q195" s="1">
        <f t="shared" si="37"/>
        <v>1.0115411186215679</v>
      </c>
      <c r="R195" s="73">
        <f t="shared" si="25"/>
        <v>2.5599585151894904E-2</v>
      </c>
      <c r="S195" s="63">
        <f t="shared" si="16"/>
        <v>2.0610048656769402E-2</v>
      </c>
    </row>
    <row r="196" spans="1:20" ht="16.5" x14ac:dyDescent="0.25">
      <c r="A196" s="76">
        <v>44087</v>
      </c>
      <c r="B196" s="1">
        <v>9056</v>
      </c>
      <c r="C196" s="142">
        <f t="shared" si="38"/>
        <v>555537</v>
      </c>
      <c r="D196" s="1">
        <f>44+45</f>
        <v>89</v>
      </c>
      <c r="E196" s="21">
        <f t="shared" si="39"/>
        <v>11352</v>
      </c>
      <c r="F196" s="83">
        <v>428953</v>
      </c>
      <c r="G196" s="1">
        <v>2984</v>
      </c>
      <c r="H196" s="4">
        <v>17955</v>
      </c>
      <c r="I196" s="4">
        <f t="shared" si="36"/>
        <v>1581196</v>
      </c>
      <c r="J196" s="7">
        <f t="shared" si="40"/>
        <v>1368.1983999999939</v>
      </c>
      <c r="K196" s="7">
        <f t="shared" si="35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9"/>
        <v>82734</v>
      </c>
      <c r="Q196" s="1">
        <f t="shared" si="37"/>
        <v>1.0277201205222632</v>
      </c>
      <c r="R196" s="73">
        <f t="shared" si="25"/>
        <v>2.5895584559844486E-2</v>
      </c>
      <c r="S196" s="63">
        <f t="shared" si="16"/>
        <v>2.0434282505035668E-2</v>
      </c>
    </row>
    <row r="197" spans="1:20" ht="16.5" x14ac:dyDescent="0.25">
      <c r="A197" s="91">
        <v>44088</v>
      </c>
      <c r="B197" s="4">
        <v>9909</v>
      </c>
      <c r="C197" s="142">
        <f t="shared" si="38"/>
        <v>565446</v>
      </c>
      <c r="D197" s="4">
        <f>60+254</f>
        <v>314</v>
      </c>
      <c r="E197" s="7">
        <f t="shared" si="39"/>
        <v>11666</v>
      </c>
      <c r="F197" s="83">
        <v>438883</v>
      </c>
      <c r="G197" s="4">
        <v>2992</v>
      </c>
      <c r="H197" s="4">
        <v>21207</v>
      </c>
      <c r="I197" s="4">
        <f t="shared" si="36"/>
        <v>1602403</v>
      </c>
      <c r="J197" s="7">
        <f t="shared" si="40"/>
        <v>1385.3168000000296</v>
      </c>
      <c r="K197" s="7">
        <f t="shared" si="35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9"/>
        <v>82341</v>
      </c>
      <c r="Q197" s="1">
        <f t="shared" si="37"/>
        <v>1.00904293439312</v>
      </c>
      <c r="R197" s="73">
        <f t="shared" si="25"/>
        <v>2.6040714727103405E-2</v>
      </c>
      <c r="S197" s="63">
        <f t="shared" ref="S197:S210" si="41">E197/C187</f>
        <v>2.525753330937339E-2</v>
      </c>
    </row>
    <row r="198" spans="1:20" ht="16.5" x14ac:dyDescent="0.25">
      <c r="A198" s="76">
        <v>44089</v>
      </c>
      <c r="B198" s="4">
        <v>11892</v>
      </c>
      <c r="C198" s="142">
        <f t="shared" si="38"/>
        <v>577338</v>
      </c>
      <c r="D198" s="4">
        <f>43+142</f>
        <v>185</v>
      </c>
      <c r="E198" s="7">
        <f t="shared" si="39"/>
        <v>11851</v>
      </c>
      <c r="F198" s="83">
        <v>448263</v>
      </c>
      <c r="G198" s="4">
        <v>3049</v>
      </c>
      <c r="H198" s="4">
        <v>25791</v>
      </c>
      <c r="I198" s="4">
        <f t="shared" si="36"/>
        <v>1628194</v>
      </c>
      <c r="J198" s="7">
        <f t="shared" si="40"/>
        <v>1407.344000000041</v>
      </c>
      <c r="K198" s="7">
        <f t="shared" si="35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9"/>
        <v>78619</v>
      </c>
      <c r="Q198" s="1">
        <f t="shared" si="37"/>
        <v>0.99825669236431247</v>
      </c>
      <c r="R198" s="73">
        <f t="shared" si="25"/>
        <v>2.6010032075342932E-2</v>
      </c>
      <c r="S198" s="63">
        <f t="shared" si="41"/>
        <v>2.5118374925287089E-2</v>
      </c>
    </row>
    <row r="199" spans="1:20" ht="16.5" x14ac:dyDescent="0.25">
      <c r="A199" s="76">
        <v>44090</v>
      </c>
      <c r="B199" s="7">
        <v>11674</v>
      </c>
      <c r="C199" s="142">
        <f t="shared" si="38"/>
        <v>589012</v>
      </c>
      <c r="D199" s="4">
        <f>58+206</f>
        <v>264</v>
      </c>
      <c r="E199" s="7">
        <f t="shared" si="39"/>
        <v>12115</v>
      </c>
      <c r="F199" s="83">
        <v>456347</v>
      </c>
      <c r="G199" s="4">
        <v>3118</v>
      </c>
      <c r="H199" s="4">
        <v>25422</v>
      </c>
      <c r="I199" s="4">
        <f t="shared" si="36"/>
        <v>1653616</v>
      </c>
      <c r="J199" s="7">
        <f t="shared" si="40"/>
        <v>1429.5023999999976</v>
      </c>
      <c r="K199" s="7">
        <f t="shared" si="35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7"/>
        <v>0.99243247438683646</v>
      </c>
      <c r="R199" s="73">
        <f t="shared" si="25"/>
        <v>2.5864786395686436E-2</v>
      </c>
      <c r="S199" s="63">
        <f t="shared" si="41"/>
        <v>2.530326321241792E-2</v>
      </c>
      <c r="T199" s="162"/>
    </row>
    <row r="200" spans="1:20" ht="16.5" x14ac:dyDescent="0.25">
      <c r="A200" s="76">
        <v>44091</v>
      </c>
      <c r="B200" s="4">
        <v>12701</v>
      </c>
      <c r="C200" s="142">
        <f t="shared" si="38"/>
        <v>601713</v>
      </c>
      <c r="D200" s="4">
        <v>345</v>
      </c>
      <c r="E200" s="7">
        <f t="shared" si="39"/>
        <v>12460</v>
      </c>
      <c r="F200" s="83">
        <v>467286</v>
      </c>
      <c r="G200" s="4">
        <v>3108</v>
      </c>
      <c r="H200" s="4">
        <v>28633</v>
      </c>
      <c r="I200" s="4">
        <f t="shared" si="36"/>
        <v>1682249</v>
      </c>
      <c r="J200" s="7">
        <f t="shared" si="40"/>
        <v>1451.9024000000209</v>
      </c>
      <c r="K200" s="7">
        <f t="shared" si="35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7"/>
        <v>1.0103755262711975</v>
      </c>
      <c r="R200" s="73">
        <f t="shared" si="25"/>
        <v>2.5482302590044848E-2</v>
      </c>
      <c r="S200" s="63">
        <f t="shared" si="41"/>
        <v>2.5532420641507191E-2</v>
      </c>
      <c r="T200" s="162"/>
    </row>
    <row r="201" spans="1:20" ht="16.5" x14ac:dyDescent="0.25">
      <c r="A201" s="76">
        <v>44092</v>
      </c>
      <c r="B201" s="4">
        <v>11945</v>
      </c>
      <c r="C201" s="142">
        <f t="shared" si="38"/>
        <v>613658</v>
      </c>
      <c r="D201" s="4">
        <f>31+166</f>
        <v>197</v>
      </c>
      <c r="E201" s="7">
        <f t="shared" si="39"/>
        <v>12657</v>
      </c>
      <c r="F201" s="83">
        <v>478077</v>
      </c>
      <c r="G201" s="4">
        <v>3225</v>
      </c>
      <c r="H201" s="4">
        <v>25698</v>
      </c>
      <c r="I201" s="4">
        <f t="shared" si="36"/>
        <v>1707947</v>
      </c>
      <c r="J201" s="7">
        <f t="shared" si="40"/>
        <v>1474.3456000000006</v>
      </c>
      <c r="K201" s="7">
        <f t="shared" si="35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7"/>
        <v>1.0056505192543377</v>
      </c>
      <c r="R201" s="73">
        <f t="shared" si="25"/>
        <v>2.6235722885685465E-2</v>
      </c>
      <c r="S201" s="63">
        <f t="shared" si="41"/>
        <v>2.5312278765043977E-2</v>
      </c>
      <c r="T201" s="162"/>
    </row>
    <row r="202" spans="1:20" x14ac:dyDescent="0.25">
      <c r="A202" s="76">
        <v>44093</v>
      </c>
      <c r="B202" s="4">
        <v>9276</v>
      </c>
      <c r="C202" s="7">
        <f t="shared" si="38"/>
        <v>622934</v>
      </c>
      <c r="D202" s="4">
        <f>49+94</f>
        <v>143</v>
      </c>
      <c r="E202" s="7">
        <f t="shared" si="39"/>
        <v>12800</v>
      </c>
      <c r="F202" s="83">
        <v>488231</v>
      </c>
      <c r="G202" s="4">
        <v>3213</v>
      </c>
      <c r="H202" s="4">
        <v>21093</v>
      </c>
      <c r="I202" s="4">
        <f t="shared" si="36"/>
        <v>1729040</v>
      </c>
      <c r="J202" s="7">
        <f t="shared" si="40"/>
        <v>1492.0336000000825</v>
      </c>
      <c r="K202" s="7">
        <f t="shared" si="35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7"/>
        <v>0.98075763601144283</v>
      </c>
      <c r="R202" s="73">
        <f t="shared" si="25"/>
        <v>2.6357021566327327E-2</v>
      </c>
      <c r="S202" s="63">
        <f t="shared" si="41"/>
        <v>2.4985701541891066E-2</v>
      </c>
      <c r="T202" s="162"/>
    </row>
    <row r="203" spans="1:20" x14ac:dyDescent="0.25">
      <c r="A203" s="76">
        <v>44094</v>
      </c>
      <c r="B203" s="4">
        <v>8431</v>
      </c>
      <c r="C203" s="7">
        <f t="shared" si="38"/>
        <v>631365</v>
      </c>
      <c r="D203" s="4">
        <f>110+143</f>
        <v>253</v>
      </c>
      <c r="E203" s="7">
        <f t="shared" si="39"/>
        <v>13053</v>
      </c>
      <c r="F203" s="83">
        <v>498379</v>
      </c>
      <c r="G203" s="4">
        <v>3261</v>
      </c>
      <c r="H203" s="4"/>
      <c r="I203" s="4">
        <f t="shared" ref="I203:I204" si="42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7"/>
        <v>0.99182504283677553</v>
      </c>
      <c r="R203" s="73">
        <f t="shared" si="25"/>
        <v>2.7190181184494677E-2</v>
      </c>
      <c r="S203" s="63">
        <f t="shared" si="41"/>
        <v>2.4900896226235127E-2</v>
      </c>
      <c r="T203" s="162"/>
    </row>
    <row r="204" spans="1:20" x14ac:dyDescent="0.25">
      <c r="A204" s="76">
        <v>44095</v>
      </c>
      <c r="B204" s="4">
        <v>8782</v>
      </c>
      <c r="C204" s="7">
        <f t="shared" si="38"/>
        <v>640147</v>
      </c>
      <c r="D204" s="4">
        <v>427</v>
      </c>
      <c r="E204" s="7">
        <f t="shared" si="39"/>
        <v>13480</v>
      </c>
      <c r="F204" s="29">
        <v>508563</v>
      </c>
      <c r="G204" s="4">
        <v>3387</v>
      </c>
      <c r="H204" s="4">
        <v>18575</v>
      </c>
      <c r="I204" s="4">
        <f t="shared" si="42"/>
        <v>1747615</v>
      </c>
      <c r="J204" s="7">
        <v>1383</v>
      </c>
      <c r="K204" s="7">
        <v>949102</v>
      </c>
      <c r="L204" s="7">
        <f>K204+J204</f>
        <v>950485</v>
      </c>
      <c r="M204" s="4"/>
      <c r="N204" s="4"/>
      <c r="O204" s="4"/>
      <c r="P204" s="4"/>
      <c r="Q204" s="1">
        <f t="shared" si="37"/>
        <v>0.98513741625784668</v>
      </c>
      <c r="R204" s="73">
        <f t="shared" si="25"/>
        <v>2.8678114204429995E-2</v>
      </c>
      <c r="S204" s="63">
        <f t="shared" si="41"/>
        <v>2.5163102827115671E-2</v>
      </c>
      <c r="T204" s="162"/>
    </row>
    <row r="205" spans="1:20" x14ac:dyDescent="0.25">
      <c r="A205" s="76">
        <v>44096</v>
      </c>
      <c r="B205" s="4">
        <v>12027</v>
      </c>
      <c r="C205" s="7">
        <f t="shared" si="38"/>
        <v>652174</v>
      </c>
      <c r="D205" s="4">
        <v>469</v>
      </c>
      <c r="E205" s="7">
        <f t="shared" si="39"/>
        <v>13949</v>
      </c>
      <c r="F205" s="29">
        <v>517228</v>
      </c>
      <c r="G205" s="4">
        <v>3362</v>
      </c>
      <c r="H205" s="4">
        <v>25766</v>
      </c>
      <c r="I205" s="4">
        <f>I204+H205</f>
        <v>1773381</v>
      </c>
      <c r="J205" s="7">
        <v>1448</v>
      </c>
      <c r="K205" s="7">
        <v>961776</v>
      </c>
      <c r="L205" s="7">
        <f>K205+J205</f>
        <v>963224</v>
      </c>
      <c r="M205" s="4"/>
      <c r="N205" s="4"/>
      <c r="O205" s="4"/>
      <c r="P205" s="4"/>
      <c r="Q205" s="1">
        <f t="shared" si="37"/>
        <v>1.0018072047228284</v>
      </c>
      <c r="R205" s="73">
        <f t="shared" si="25"/>
        <v>2.7785812871393506E-2</v>
      </c>
      <c r="S205" s="63">
        <f t="shared" si="41"/>
        <v>2.5525132621262221E-2</v>
      </c>
      <c r="T205" s="162"/>
    </row>
    <row r="206" spans="1:20" x14ac:dyDescent="0.25">
      <c r="A206" s="76">
        <v>44097</v>
      </c>
      <c r="B206" s="4">
        <v>12625</v>
      </c>
      <c r="C206" s="7">
        <f t="shared" si="38"/>
        <v>664799</v>
      </c>
      <c r="D206" s="4">
        <v>423</v>
      </c>
      <c r="E206" s="7">
        <f t="shared" si="39"/>
        <v>14372</v>
      </c>
      <c r="F206" s="29">
        <v>525486</v>
      </c>
      <c r="G206" s="4">
        <v>3511</v>
      </c>
      <c r="H206" s="4">
        <v>24903</v>
      </c>
      <c r="I206" s="4">
        <f>I205+H206</f>
        <v>1798284</v>
      </c>
      <c r="J206" s="7">
        <v>1456</v>
      </c>
      <c r="K206" s="7">
        <v>974788</v>
      </c>
      <c r="L206" s="7">
        <f>K206+J206</f>
        <v>976244</v>
      </c>
      <c r="M206" s="4"/>
      <c r="N206" s="4"/>
      <c r="O206" s="4"/>
      <c r="P206" s="4"/>
      <c r="Q206" s="1">
        <f t="shared" si="37"/>
        <v>1.0127077876957615</v>
      </c>
      <c r="R206" s="73">
        <f>G206/(C206-E206-F206)</f>
        <v>2.8101263796511955E-2</v>
      </c>
      <c r="S206" s="63">
        <f t="shared" si="41"/>
        <v>2.5870464073500056E-2</v>
      </c>
      <c r="T206" s="162"/>
    </row>
    <row r="207" spans="1:20" x14ac:dyDescent="0.25">
      <c r="A207" s="76">
        <v>44098</v>
      </c>
      <c r="B207" s="167">
        <v>13467</v>
      </c>
      <c r="C207" s="168">
        <f t="shared" si="38"/>
        <v>678266</v>
      </c>
      <c r="D207" s="4">
        <v>391</v>
      </c>
      <c r="E207" s="7">
        <f>E206+D207</f>
        <v>14763</v>
      </c>
      <c r="F207" s="29">
        <v>536589</v>
      </c>
      <c r="G207" s="4">
        <v>3527</v>
      </c>
      <c r="H207" s="4">
        <v>27253</v>
      </c>
      <c r="I207" s="4">
        <f>I206+H207</f>
        <v>1825537</v>
      </c>
      <c r="J207" s="7">
        <v>1488</v>
      </c>
      <c r="K207" s="7">
        <v>988976</v>
      </c>
      <c r="L207" s="4">
        <f>K207+J207</f>
        <v>990464</v>
      </c>
      <c r="M207" s="4"/>
      <c r="N207" s="4"/>
      <c r="O207" s="4"/>
      <c r="P207" s="4"/>
      <c r="Q207" s="4"/>
      <c r="R207" s="73">
        <f t="shared" ref="R207:R211" si="43">G207/(C207-E207-F207)</f>
        <v>2.7790472288321225E-2</v>
      </c>
      <c r="S207" s="63">
        <f t="shared" si="41"/>
        <v>2.6108593924088243E-2</v>
      </c>
      <c r="T207" s="162"/>
    </row>
    <row r="208" spans="1:20" x14ac:dyDescent="0.25">
      <c r="A208" s="76">
        <v>44099</v>
      </c>
      <c r="B208" s="4">
        <v>12969</v>
      </c>
      <c r="C208" s="7">
        <f>C207+B208</f>
        <v>691235</v>
      </c>
      <c r="D208" s="4">
        <v>442</v>
      </c>
      <c r="E208" s="7">
        <f>E207+D208</f>
        <v>15205</v>
      </c>
      <c r="F208" s="29">
        <v>546924</v>
      </c>
      <c r="G208" s="4">
        <v>3595</v>
      </c>
      <c r="H208" s="4">
        <v>25098</v>
      </c>
      <c r="I208" s="4">
        <f>I207+H208</f>
        <v>1850635</v>
      </c>
      <c r="J208" s="7">
        <v>1500</v>
      </c>
      <c r="K208" s="7">
        <v>1001959</v>
      </c>
      <c r="L208" s="4">
        <f>K208+J208</f>
        <v>1003459</v>
      </c>
      <c r="M208" s="4"/>
      <c r="N208" s="4"/>
      <c r="O208" s="4"/>
      <c r="P208" s="4"/>
      <c r="Q208" s="4"/>
      <c r="R208" s="73">
        <f t="shared" si="43"/>
        <v>2.7845336390252971E-2</v>
      </c>
      <c r="S208" s="63">
        <f t="shared" si="41"/>
        <v>2.633639220006305E-2</v>
      </c>
      <c r="T208" s="162"/>
    </row>
    <row r="209" spans="1:20" x14ac:dyDescent="0.25">
      <c r="A209" s="76">
        <v>44100</v>
      </c>
      <c r="B209" s="4">
        <v>11249</v>
      </c>
      <c r="C209" s="7">
        <f>C208+B209</f>
        <v>702484</v>
      </c>
      <c r="D209" s="4">
        <v>337</v>
      </c>
      <c r="E209" s="7">
        <f>E208+D209</f>
        <v>15542</v>
      </c>
      <c r="F209" s="29">
        <v>556489</v>
      </c>
      <c r="G209" s="4">
        <v>3633</v>
      </c>
      <c r="H209" s="4">
        <v>22101</v>
      </c>
      <c r="I209" s="4">
        <f>I208+H209</f>
        <v>1872736</v>
      </c>
      <c r="J209" s="7">
        <v>1537</v>
      </c>
      <c r="K209" s="7">
        <v>1014163</v>
      </c>
      <c r="L209" s="4">
        <f>K209+J209</f>
        <v>1015700</v>
      </c>
      <c r="M209" s="4"/>
      <c r="N209" s="4"/>
      <c r="O209" s="4"/>
      <c r="P209" s="4"/>
      <c r="Q209" s="4"/>
      <c r="R209" s="73">
        <f t="shared" si="43"/>
        <v>2.7849110407579741E-2</v>
      </c>
      <c r="S209" s="63">
        <f t="shared" si="41"/>
        <v>2.6386559187249158E-2</v>
      </c>
      <c r="T209" s="162"/>
    </row>
    <row r="210" spans="1:20" x14ac:dyDescent="0.25">
      <c r="A210" s="76">
        <v>44101</v>
      </c>
      <c r="B210" s="4">
        <v>8841</v>
      </c>
      <c r="C210" s="7">
        <f>C209+B210</f>
        <v>711325</v>
      </c>
      <c r="D210" s="4">
        <v>206</v>
      </c>
      <c r="E210" s="7">
        <f>E209+D210</f>
        <v>15748</v>
      </c>
      <c r="F210" s="29">
        <v>565935</v>
      </c>
      <c r="G210" s="4">
        <v>3604</v>
      </c>
      <c r="H210" s="4">
        <v>15171</v>
      </c>
      <c r="I210" s="4">
        <f>I209+H210</f>
        <v>1887907</v>
      </c>
      <c r="J210" s="7">
        <v>1567</v>
      </c>
      <c r="K210" s="7">
        <v>1021244</v>
      </c>
      <c r="L210" s="4">
        <f>K210+J210</f>
        <v>1022811</v>
      </c>
      <c r="M210" s="4"/>
      <c r="N210" s="4"/>
      <c r="O210" s="4"/>
      <c r="P210" s="4"/>
      <c r="Q210" s="4"/>
      <c r="R210" s="73">
        <f t="shared" si="43"/>
        <v>2.779963283503803E-2</v>
      </c>
      <c r="S210" s="63">
        <f t="shared" si="41"/>
        <v>2.6171945761517535E-2</v>
      </c>
      <c r="T210" s="162"/>
    </row>
    <row r="211" spans="1:20" x14ac:dyDescent="0.25">
      <c r="A211" s="76">
        <v>44102</v>
      </c>
      <c r="B211" s="4">
        <v>11807</v>
      </c>
      <c r="C211" s="7">
        <f>C210+B211</f>
        <v>723132</v>
      </c>
      <c r="D211" s="4">
        <v>365</v>
      </c>
      <c r="E211" s="7">
        <f>E210+D211</f>
        <v>16113</v>
      </c>
      <c r="F211" s="29">
        <v>576715</v>
      </c>
      <c r="G211" s="4">
        <v>3678</v>
      </c>
      <c r="H211" s="4">
        <v>21356</v>
      </c>
      <c r="I211" s="4">
        <f>I210+H211</f>
        <v>1909263</v>
      </c>
      <c r="J211" s="36">
        <v>1611</v>
      </c>
      <c r="K211" s="36">
        <v>1031143</v>
      </c>
      <c r="L211" s="6">
        <f>K211+J211</f>
        <v>1032754</v>
      </c>
      <c r="R211" s="73">
        <f>G211/(C211-E211-F211)</f>
        <v>2.8226301571709234E-2</v>
      </c>
      <c r="S211" s="63">
        <f>E211/C201</f>
        <v>2.6257296409400676E-2</v>
      </c>
      <c r="T211" s="162"/>
    </row>
    <row r="212" spans="1:20" x14ac:dyDescent="0.25">
      <c r="A212" s="76">
        <v>44103</v>
      </c>
      <c r="B212" s="166">
        <v>13477</v>
      </c>
      <c r="C212" s="7">
        <f>C211+B212</f>
        <v>736609</v>
      </c>
      <c r="D212" s="6">
        <v>405</v>
      </c>
      <c r="E212" s="7">
        <f>E211+D212</f>
        <v>16518</v>
      </c>
      <c r="F212" s="87">
        <v>585857</v>
      </c>
      <c r="G212" s="6">
        <v>3768</v>
      </c>
      <c r="H212" s="6">
        <v>25072</v>
      </c>
      <c r="I212" s="4">
        <f>I211+H212</f>
        <v>1934335</v>
      </c>
      <c r="J212" s="36">
        <v>1774</v>
      </c>
      <c r="K212" s="36">
        <v>1043210</v>
      </c>
      <c r="L212" s="6">
        <f>K212+J212</f>
        <v>1044984</v>
      </c>
      <c r="R212" s="25">
        <f>G212/(C212-E212-F212)</f>
        <v>2.8070384552348882E-2</v>
      </c>
    </row>
    <row r="213" spans="1:20" x14ac:dyDescent="0.25">
      <c r="A213" s="76">
        <v>44104</v>
      </c>
      <c r="B213" s="165">
        <v>14392</v>
      </c>
      <c r="C213" s="36">
        <f>C212+B213</f>
        <v>751001</v>
      </c>
      <c r="D213" s="6">
        <v>418</v>
      </c>
      <c r="E213" s="36">
        <f>E212+D213</f>
        <v>16936</v>
      </c>
      <c r="F213" s="87">
        <v>594645</v>
      </c>
      <c r="G213" s="6">
        <v>3792</v>
      </c>
      <c r="H213" s="6">
        <v>26524</v>
      </c>
      <c r="I213" s="6">
        <f>I212+H213</f>
        <v>1960859</v>
      </c>
      <c r="J213" s="36">
        <v>2013</v>
      </c>
      <c r="K213" s="36">
        <v>105774</v>
      </c>
      <c r="L213" s="6">
        <f>K213+J213</f>
        <v>107787</v>
      </c>
      <c r="R213" s="25">
        <f>G213/(C213-E213-F213)</f>
        <v>2.7198393343853107E-2</v>
      </c>
    </row>
    <row r="214" spans="1:20" x14ac:dyDescent="0.25">
      <c r="A214" s="76">
        <v>44105</v>
      </c>
      <c r="B214" s="6">
        <v>14001</v>
      </c>
      <c r="C214" s="36">
        <f>C213+B214</f>
        <v>765002</v>
      </c>
      <c r="D214" s="6">
        <v>3352</v>
      </c>
      <c r="E214" s="36">
        <f>E213+D214</f>
        <v>20288</v>
      </c>
      <c r="F214" s="87">
        <v>603140</v>
      </c>
      <c r="G214" s="6">
        <v>3799</v>
      </c>
      <c r="H214" s="6">
        <v>26662</v>
      </c>
      <c r="I214" s="6">
        <f>I213+H214</f>
        <v>1987521</v>
      </c>
      <c r="R214" s="25">
        <f>G214/(C214-E214-F214)</f>
        <v>2.6834023196349612E-2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114"/>
  <sheetViews>
    <sheetView zoomScale="81" zoomScaleNormal="81" workbookViewId="0">
      <pane ySplit="1" topLeftCell="A5089" activePane="bottomLeft" state="frozen"/>
      <selection activeCell="D2374" sqref="A1:D2374"/>
      <selection pane="bottomLeft" activeCell="C5114" sqref="C5114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0" customWidth="1"/>
    <col min="7" max="7" width="8.28515625" customWidth="1"/>
    <col min="8" max="8" width="8" customWidth="1"/>
  </cols>
  <sheetData>
    <row r="1" spans="1:6" x14ac:dyDescent="0.25">
      <c r="A1" s="90" t="s">
        <v>31</v>
      </c>
      <c r="B1" s="47" t="s">
        <v>32</v>
      </c>
      <c r="C1" s="47" t="s">
        <v>33</v>
      </c>
      <c r="D1" s="89" t="s">
        <v>34</v>
      </c>
      <c r="E1" s="88" t="s">
        <v>117</v>
      </c>
      <c r="F1" s="138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3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3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3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3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3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3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3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3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3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3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3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3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3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3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3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3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3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3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3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3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3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3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3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3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3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3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3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3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3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3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3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3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3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3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3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3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3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3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3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3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3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3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3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3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3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3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3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3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3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3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3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3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3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3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3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3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3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3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3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3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3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3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3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3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3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3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3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3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3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3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3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3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3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3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3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3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3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3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3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3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3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3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3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3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3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3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3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3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3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3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3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3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3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3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3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3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3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3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3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3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3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3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3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3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3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3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3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3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3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3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3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3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3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3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3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3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3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3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3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3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3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3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3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3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3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3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3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3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3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3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3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3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3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3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3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3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3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3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3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3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3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3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3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3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3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3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3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3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3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3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3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3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3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3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3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3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3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3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3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3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3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3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3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3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3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3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3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3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3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3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3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3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3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3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3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3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3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3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3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3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3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3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3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3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3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3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3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3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3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3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3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3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3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3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3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3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3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3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3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3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3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3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3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3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3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3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3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3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3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3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3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3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3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3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3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3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3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3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3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3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3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3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3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3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3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3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3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3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3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3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3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3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3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3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3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3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3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3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3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3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3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3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3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3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3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3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3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3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3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3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3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3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3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3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3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3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3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3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3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3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3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3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3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3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3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3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3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3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3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3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3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3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3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3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3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3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3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3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3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3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3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3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3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3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3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3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3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3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3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3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3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3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3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3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3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3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3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3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3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3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3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3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3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3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3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3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3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3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3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3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3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3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3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3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3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3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3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3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3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3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3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3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3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3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3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3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3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3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3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3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3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3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3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3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3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3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3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3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3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3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3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3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3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3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3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3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3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3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3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3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3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3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3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3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3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3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3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3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3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3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3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3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3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3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3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3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3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3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3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3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3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3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3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3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3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3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3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3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3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3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3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3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3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3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3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3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3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3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3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3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3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3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3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3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3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3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3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3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3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3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3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3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3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3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3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3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3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3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3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3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3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3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3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3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3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3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3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3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3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3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3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3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3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3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3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3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3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3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3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3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3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3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3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3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3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3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3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3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3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3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3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3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3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3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3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3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3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3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3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3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3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3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3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3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3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3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3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3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3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3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3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3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3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3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3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3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3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3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3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3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3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3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3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3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3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3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3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3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3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3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3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3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3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3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3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3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3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3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3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3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3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3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3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3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3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3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3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3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3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3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3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3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3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3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3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3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3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3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3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3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3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3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3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3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3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3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3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3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3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3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3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3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3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3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3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3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3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3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3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3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3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3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3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3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3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3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3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3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3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3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3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3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3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3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3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3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3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3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3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3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3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3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3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3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3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3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3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3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3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3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3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3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3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3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3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3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3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3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3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3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3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3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3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3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3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3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3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3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3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3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3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3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3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3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3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3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3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3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3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3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3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3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3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3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3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3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3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3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3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3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3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3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3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3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3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3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3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3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3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3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3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3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3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3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3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3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3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3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3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3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3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3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3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3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3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3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3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3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3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3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3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3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3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3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3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3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3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3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3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3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3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3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3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3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3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3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3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3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3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3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3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3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3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3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3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3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3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3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3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3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3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3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3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3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3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3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3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3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3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3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3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3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3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3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3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3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3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3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3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3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3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3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3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3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3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3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3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3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3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3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3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3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3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3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3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3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3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3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3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3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3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3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3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3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3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3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3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3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3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3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3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3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3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3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3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3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3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3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3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3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3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3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3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3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3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3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3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3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3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3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3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3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3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3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3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3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3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3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3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3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3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3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3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3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3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3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3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3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3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3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3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3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3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3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3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3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3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3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3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3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3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3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3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3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3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3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3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3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3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3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3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3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3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3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3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3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3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3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3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3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3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3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3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3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3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3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3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3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3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3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3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3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3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3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3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3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3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3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3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3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3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3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3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3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3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3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3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3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3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3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3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3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3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3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3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3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3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3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3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3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3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3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3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3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3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3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3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3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3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3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3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3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3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3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3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3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3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3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3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3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3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3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3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3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3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3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3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3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3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3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3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3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3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3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3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3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3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3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3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3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3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3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3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3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3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3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3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3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3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3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3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3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3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3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3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3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3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3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3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3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3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3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3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3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3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3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3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3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3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3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3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3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3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3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3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3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3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3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3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3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3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3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3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3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3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3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3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3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3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3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3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3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3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3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3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3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3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3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3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3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3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3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3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3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3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3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3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3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3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3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3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3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3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3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3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3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3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3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3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3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3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3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3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3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3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3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3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3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3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3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3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3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3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3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3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3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3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3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3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3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3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3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3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3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3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3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3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3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3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3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3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3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3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3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3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3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3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3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3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3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3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3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3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3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3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3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3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3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3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3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3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3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3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3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3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3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3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3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3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3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3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3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3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3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3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3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3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3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3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3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3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3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3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3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3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3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3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3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3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3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3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3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3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3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3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3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3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3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3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3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3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3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3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3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3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3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3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3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3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3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3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3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3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3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3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3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3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3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3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3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3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3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3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3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3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3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3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3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3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3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3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3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3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3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3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3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3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3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3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3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3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3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3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3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3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3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3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3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3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3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3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3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3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3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3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3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3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3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3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3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3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3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3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3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3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3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3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3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3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3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3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3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3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3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3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3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3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3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3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3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3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3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3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3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3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3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3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3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3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3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3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3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3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3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3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3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3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3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3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3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3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3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3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3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3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3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3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3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3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3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3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3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3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3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3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3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3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3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3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3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3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3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3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3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3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3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3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3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3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3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3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3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3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3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3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3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3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3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3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3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3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3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3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3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3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3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3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3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3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3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3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3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3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3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3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3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3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3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3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3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3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3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3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3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3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3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3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3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3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3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3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3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3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3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3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3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3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3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3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3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3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3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3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3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3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3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3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3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3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3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3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3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3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3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3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3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3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3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3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3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3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3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3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3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3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3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3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3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3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3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3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3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3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3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3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3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3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3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3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3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3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3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3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3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3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3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3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3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3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3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3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3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3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3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3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3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3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3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3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3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3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3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3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3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3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3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3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3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3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3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3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3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3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3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3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3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3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3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3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3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3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3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3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3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3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3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3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3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3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3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3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3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3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3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3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3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3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3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3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3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3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3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3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3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3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3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3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3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3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3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3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3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3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3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3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3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3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3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3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3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3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3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3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3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3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3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3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3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3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3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3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3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3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3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3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3">
        <f t="shared" ref="F1347:F1353" si="53">E1347+F1323</f>
        <v>0</v>
      </c>
      <c r="G1347" s="93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3">
        <f t="shared" si="53"/>
        <v>12</v>
      </c>
      <c r="G1348" s="93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3">
        <f t="shared" si="53"/>
        <v>1</v>
      </c>
      <c r="G1349" s="93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3">
        <f t="shared" si="53"/>
        <v>61</v>
      </c>
      <c r="G1350" s="93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3">
        <f t="shared" si="53"/>
        <v>14</v>
      </c>
      <c r="G1351" s="93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3">
        <f t="shared" si="53"/>
        <v>0</v>
      </c>
      <c r="G1352" s="93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3">
        <f t="shared" si="53"/>
        <v>0</v>
      </c>
      <c r="G1353" s="93"/>
    </row>
    <row r="1354" spans="1:7" s="93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3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3">
        <f t="shared" si="54"/>
        <v>0</v>
      </c>
      <c r="G1355" s="93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3">
        <f t="shared" si="54"/>
        <v>0</v>
      </c>
      <c r="G1356" s="93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3">
        <f t="shared" si="54"/>
        <v>0</v>
      </c>
      <c r="G1357" s="93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3">
        <f t="shared" si="54"/>
        <v>6</v>
      </c>
      <c r="G1358" s="93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3">
        <f t="shared" si="54"/>
        <v>9</v>
      </c>
      <c r="G1359" s="93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3">
        <f t="shared" si="54"/>
        <v>2</v>
      </c>
      <c r="G1360" s="93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3">
        <f t="shared" si="54"/>
        <v>3</v>
      </c>
      <c r="G1361" s="93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3">
        <f t="shared" si="54"/>
        <v>8</v>
      </c>
      <c r="G1362" s="93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3">
        <f t="shared" si="54"/>
        <v>0</v>
      </c>
      <c r="G1363" s="93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3">
        <f t="shared" si="54"/>
        <v>0</v>
      </c>
      <c r="G1364" s="93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3">
        <f t="shared" si="54"/>
        <v>0</v>
      </c>
      <c r="G1365" s="93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3">
        <f>E1366+F1342</f>
        <v>2</v>
      </c>
      <c r="G1366" s="93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3">
        <f>E1367+F1343</f>
        <v>0</v>
      </c>
      <c r="G1367" s="93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3">
        <f t="shared" si="54"/>
        <v>0</v>
      </c>
      <c r="G1368" s="93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3">
        <f>E1369+F1345</f>
        <v>2</v>
      </c>
      <c r="G1369" s="93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3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3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3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3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3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3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3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3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3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3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3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3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3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3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3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3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3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3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3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3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3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3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3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3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3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3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3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3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3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3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3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3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3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3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3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3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3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3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3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3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3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3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3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3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3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3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3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3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3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3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3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3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3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3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3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3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3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3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3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3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3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3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3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3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3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3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3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3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3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3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3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3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3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3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3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3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3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3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3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3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3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3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3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3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3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3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3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3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3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3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3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3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3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3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3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3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3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3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3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3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3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3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3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3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3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3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3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3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3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3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3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3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3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3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3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3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3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3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3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3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3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3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3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3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3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3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3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3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3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3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3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3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3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3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3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3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3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3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3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3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3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3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3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3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3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3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3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3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3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3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3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3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3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3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3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3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3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3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3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3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3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3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3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3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3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3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3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3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3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3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3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3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3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3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3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3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3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3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3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3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3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3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3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3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3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3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3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3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3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3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3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3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3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3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3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3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3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3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3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3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3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3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3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3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3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3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3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3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3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3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3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3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3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3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3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3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3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3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3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3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3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3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3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3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3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3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3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3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3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3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3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3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3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3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3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3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3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3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3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3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3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3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3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3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3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3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3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3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3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3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3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3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3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3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3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3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3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3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3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3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3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3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3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3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3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3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3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3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3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3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3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3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3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3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3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3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3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3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3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3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3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3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3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3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3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3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3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3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3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3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3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3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3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3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3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3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3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3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3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3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3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3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3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3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3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3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3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3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3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3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3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3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3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3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3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3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3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3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3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3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3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3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3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3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3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3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3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3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3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3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3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3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3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3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3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3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3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3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3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3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3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3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3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3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3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3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3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3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3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3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3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3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3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3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3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3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3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3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3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3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3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3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3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3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3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3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3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3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3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3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3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3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3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3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3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3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3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3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3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3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3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3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3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3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3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3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3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3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3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3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3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3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3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3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3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3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3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3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3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3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3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3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3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3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3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3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3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3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3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3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3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3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3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3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3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3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3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3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3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3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3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3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3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3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3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3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3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3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3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3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3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3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3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3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3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3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3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3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3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3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3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3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3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3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3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3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3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3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3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3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3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3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3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3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3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3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3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3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3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3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3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3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3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3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3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3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3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3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3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3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3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3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3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3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3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3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3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3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3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3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3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3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3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3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3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3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3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3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3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3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3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3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3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3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3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3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3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3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3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3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3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3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3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3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3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3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3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3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3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3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3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3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3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3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3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3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3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3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3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3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3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3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3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3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3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3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3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3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3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3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3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3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3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3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3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3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3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3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3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3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3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3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3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3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3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3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3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3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3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3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3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3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3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3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3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3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3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3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3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3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3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3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3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3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3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3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3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3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3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3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3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3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3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3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3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3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3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3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3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3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3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3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3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3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3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3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3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3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3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3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3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3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3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3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3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3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3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3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3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3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3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3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3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3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3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3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3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3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3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3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3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3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3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3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3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3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3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3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3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3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3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3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3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3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3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3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3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3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3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3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3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3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3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3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3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3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3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3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3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3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3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3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3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3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3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3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3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3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3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3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3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3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3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3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3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3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3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3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3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3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3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3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3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3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3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3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3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3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3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3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3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3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3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3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3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3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3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3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3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3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3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3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3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3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3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3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3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3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3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3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3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3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3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3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3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3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3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3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3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3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3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3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3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3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3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3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3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3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3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3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3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3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3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3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3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3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3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3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3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3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3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3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3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3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3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3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3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3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3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3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3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3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3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3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3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3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3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3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3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3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3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3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3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3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3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3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3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3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3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3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3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3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3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3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3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3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3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3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3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3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3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3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3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3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3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3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3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3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3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3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3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3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3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3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3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3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3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3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3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3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3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3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3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3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3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3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3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3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3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3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3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3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3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3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3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3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3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3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3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3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3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3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3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3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3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3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3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3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3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3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3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3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3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3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3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3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3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3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3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3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3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3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3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3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3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3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3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3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3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3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3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3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3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3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3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3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3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3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3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3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3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3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3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3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3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3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3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3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3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3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3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3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3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3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3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3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3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3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3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3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3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3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3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3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3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3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3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3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3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3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3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3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3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3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3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3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3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3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3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3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3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3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3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3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3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3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3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3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3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3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3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3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3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3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3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3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3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3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3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3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3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3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3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3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3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3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3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3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3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3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3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3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3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3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3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3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3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3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3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3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3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3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3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3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3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3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3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3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3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3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3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3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3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3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3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3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3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3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3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3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3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3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3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3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3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3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3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3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3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3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3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3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3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3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3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3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3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3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3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3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3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3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3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3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3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3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3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3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3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3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3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3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3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3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3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3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3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3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3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3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3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3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3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3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3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3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3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3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3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3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3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3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3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3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3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3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3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3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3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3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3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3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3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3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3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3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3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3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3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3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3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3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3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3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3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3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3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3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3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3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3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3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3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3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3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3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3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3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3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3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3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3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3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3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3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3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3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3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3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3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3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3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3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3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3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3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3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3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3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3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3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3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3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3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3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3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3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3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3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3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3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3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3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3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3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3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3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3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3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3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3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3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3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3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3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3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3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3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3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3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3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3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3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3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3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3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3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3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3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3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3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3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3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3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3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3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3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3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3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3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3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3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3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3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3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3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3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3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3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3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3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3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3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3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3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3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3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3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3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3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3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3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3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3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3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3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3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3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3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3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3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3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3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3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3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3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3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3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3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3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3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3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3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3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3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3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3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3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3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3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3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3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3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3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3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3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3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3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3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3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3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3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3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3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3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3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3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3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3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3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3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3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3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3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3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3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3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3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3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3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3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3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3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3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3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3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3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3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3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3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3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3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3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3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3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3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3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3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3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3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3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3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3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3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3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3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3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3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3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3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3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3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3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3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3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3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3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3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3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3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3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3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3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3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3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3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3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3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3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3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3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3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3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3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3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3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3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3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3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3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3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3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3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3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3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3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3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3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3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3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3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3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3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3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3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3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3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3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3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3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3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3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3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3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3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3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3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3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3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3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3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3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3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3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3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3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3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3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3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3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3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3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3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3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3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3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3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3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3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3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3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3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3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3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3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3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3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3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3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3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3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3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3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3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3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3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3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3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3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3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3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3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3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3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3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3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3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3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3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3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3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3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3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3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3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3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3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3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3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3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3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3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3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3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3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3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3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3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3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3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3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3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3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3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3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3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3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3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3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3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3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3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3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3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3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3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3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3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3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3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3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3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3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3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3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3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3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3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3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3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3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3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3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3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3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3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3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3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3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3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3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3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3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3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3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3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3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3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3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3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3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3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3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3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3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3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3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3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3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3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3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3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3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3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3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3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3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3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3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3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3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3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3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3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3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3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3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3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3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3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3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3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3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3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3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3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3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3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3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3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3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3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3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3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3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3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3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3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3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3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3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3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3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3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3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3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3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3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3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3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3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3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3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3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3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3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3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3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3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3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3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3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3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3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3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3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3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3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3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3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3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3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3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3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3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3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3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3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3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3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3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3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3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3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3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3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3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3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3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3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3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3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3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3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3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3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3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3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3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3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3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3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3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3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3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3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3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3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3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3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3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3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3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3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3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3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3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3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3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3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3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3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3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3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3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3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3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3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3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3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3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3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3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3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3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3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3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3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3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3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3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3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3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3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3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3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3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3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3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3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3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3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3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3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3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3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3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3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3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3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3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3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3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3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3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3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3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3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3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3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3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3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3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3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3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3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3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3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3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3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3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3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3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3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3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3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3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3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3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3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3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3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3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3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3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3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3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3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3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3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3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3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3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3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3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3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3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3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3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3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3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3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3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3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3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3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3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3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3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3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3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3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3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3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3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3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3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3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3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3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3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3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3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3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3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3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3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3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3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3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3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3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3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3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3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3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3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3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3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3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3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3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3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3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3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3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3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3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3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3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3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3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3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3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3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3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3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3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3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3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3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3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3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3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3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3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3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3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3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3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3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3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3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3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3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3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3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3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3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3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3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3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3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3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3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3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3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3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3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3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3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3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3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3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3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3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3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3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3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3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3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3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3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3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3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3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3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3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3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3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3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3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3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3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3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3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3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3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3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3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3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3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3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3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3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3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3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3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3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3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3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3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3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3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3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3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3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3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3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3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3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3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3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3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3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3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3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3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3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3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3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3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3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3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3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3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3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3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3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3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3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3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3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3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3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3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3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3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3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3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3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3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3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3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3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3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3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3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3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3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3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3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3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3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3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3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3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3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3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3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3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3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3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3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3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3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3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3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3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3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3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3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3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3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3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3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3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3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3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3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3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3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3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3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3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3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3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3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3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3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3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3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3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3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3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3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3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3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3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3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3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3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3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3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3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3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3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3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3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3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3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3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3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3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3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3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3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3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3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3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3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3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3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3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3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3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3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3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3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3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3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3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3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3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3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3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3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3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3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3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3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3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3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3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3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3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3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3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3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3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3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3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3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3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3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3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3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3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3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3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3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3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3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3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3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3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3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3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3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3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3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3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3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3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3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3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3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3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3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3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3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3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3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3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3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3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3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3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3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3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3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3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3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3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3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3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3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3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3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3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3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3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3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3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3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3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3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3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3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3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3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3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3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3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3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3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3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3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3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3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3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3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3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3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3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3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3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3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3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3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3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3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3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3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3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3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3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3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3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3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3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3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3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3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3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3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3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3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3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3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3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3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3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3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3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3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3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3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3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3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3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3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3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3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3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3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3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3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3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3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3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3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3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3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3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3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3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3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3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3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3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3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3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3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3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3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3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3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3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3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3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3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3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3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3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3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3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3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3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3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3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3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3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3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3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3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3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3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3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3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3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3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3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3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3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3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3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3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3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3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3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3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3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3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3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3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3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3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3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3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3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3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3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3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3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3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3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3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3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3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3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3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3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3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3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3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3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3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3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3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3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3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3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3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3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3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3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3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3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3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3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3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3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3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3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3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3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3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3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3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3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3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3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3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3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3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3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3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3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3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3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3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3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3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3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3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3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3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3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3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3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3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3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3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3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3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3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3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3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3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3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3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3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3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3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3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3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3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3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3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3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3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3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3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3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3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3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3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3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3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3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3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3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3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3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3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3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3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3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3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3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3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3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3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3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3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3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3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3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3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3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3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3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3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3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3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3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3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3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3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3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3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3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3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3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3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3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3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3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3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3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3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3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3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3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3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3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3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3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3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3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3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3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3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3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3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3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3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3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3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3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3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3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3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3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3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3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3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3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3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3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3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3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3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3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3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3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3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3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3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3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3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3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3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3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3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3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3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3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3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3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3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3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3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3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3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3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3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3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3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3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3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3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3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3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3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3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3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3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3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3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3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3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3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3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3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3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3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3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3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3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3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3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3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3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3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3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3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3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3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3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3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3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3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3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3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3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3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3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3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3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3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3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3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3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3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3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3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3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3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3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3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3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3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3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3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3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3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3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3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3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3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3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3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3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3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3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3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3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3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3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3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3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3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3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3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3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3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3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3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3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3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3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3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3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3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3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3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3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3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3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3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3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3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3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3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3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3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3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3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3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3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3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3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3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3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3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3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3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3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3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3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3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3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3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3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3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3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3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3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3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3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3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3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3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3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3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3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3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3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3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3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3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3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3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3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3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3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3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3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3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3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3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3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3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3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3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3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3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3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3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3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3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3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3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3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3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3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3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3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3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3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3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3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3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3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3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3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3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3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3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3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3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3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3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3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3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3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3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3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3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3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3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3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3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3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3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3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3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3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3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3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3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3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3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3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3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3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3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3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3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3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3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3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3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3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3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3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3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3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3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3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3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3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3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3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3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3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3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3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3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3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3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3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3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3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3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3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3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3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3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3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3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3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3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3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3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3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3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3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3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3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3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3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3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3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3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3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3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3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3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3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3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3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3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3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3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3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3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3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3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3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3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3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3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3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3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3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3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3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3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3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3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3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3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3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3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3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3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3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3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3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3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3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3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3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3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3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3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3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3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3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3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3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3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3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3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3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3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3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3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3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3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3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3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3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3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3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3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3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3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3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3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3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3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3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3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3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3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3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3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3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3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3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3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3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3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3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3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3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3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3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3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3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3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3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3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3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3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3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3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3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3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3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3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3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3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3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3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3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3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3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3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3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3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3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3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3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3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3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3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3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3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3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3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3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3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3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3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3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3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3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3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3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3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3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3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3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3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3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3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3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3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3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3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3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3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3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3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3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3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3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3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3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3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3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3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3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3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3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3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3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3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3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3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3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3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3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3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3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3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3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3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3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3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3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3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3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3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3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3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3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3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3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3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3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3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3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3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3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3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3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3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3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3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3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3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3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3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3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3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3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3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3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3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3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3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3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3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3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3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3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3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3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3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3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3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3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3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3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3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3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3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3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3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3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3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3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3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3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3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3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3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3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3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3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3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3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3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3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3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3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3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3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3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3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3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3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3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3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3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3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3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3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3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3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3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3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3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3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3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3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3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3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3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3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3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3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3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3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3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3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3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3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3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3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3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3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3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3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3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3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3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3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3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3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3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3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3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3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3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3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3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3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3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3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3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3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3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3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3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3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3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3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3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3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3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3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3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3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3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3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3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3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3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3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3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3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3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3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3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3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3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3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3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3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3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3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3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3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3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3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3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3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3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3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3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3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3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3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3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3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3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3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3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3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3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3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3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3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3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3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3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3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3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3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3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3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3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3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3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3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3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3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3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3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3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3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3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3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3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3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3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3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3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3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3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3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3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3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3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3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3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3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3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3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3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3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3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3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3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3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3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3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3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3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3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3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3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3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3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3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3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3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3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3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3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3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3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3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3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3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3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3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3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3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3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3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3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3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3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3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3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3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3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3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3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3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3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3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3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3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3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3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3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3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3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3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3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3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3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3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3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3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3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3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3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3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3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3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3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3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3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3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3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3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3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3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3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3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3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3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3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3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3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3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3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3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3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3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3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3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3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3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3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3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3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3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3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3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3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3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3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3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3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3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3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3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3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3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3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3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3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3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3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3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3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3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3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3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3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3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3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3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3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3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3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3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3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3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3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3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3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3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3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3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3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3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3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3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3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3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3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3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3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3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3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3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3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3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3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3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3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3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3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3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3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3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3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3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3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3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3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3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3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3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3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3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3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3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3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3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3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3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3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3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3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3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3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3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3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3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3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3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3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3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3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3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3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3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3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3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3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3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3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3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3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3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3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3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3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3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3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3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3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3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3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3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3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3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3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3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3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3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3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3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3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3">
        <f t="shared" ref="F4467:F4505" si="369">E4467+F4443</f>
        <v>2372</v>
      </c>
      <c r="J4467" s="93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3">
        <f t="shared" si="369"/>
        <v>0</v>
      </c>
      <c r="J4468" s="93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3">
        <f t="shared" si="369"/>
        <v>221</v>
      </c>
      <c r="J4469" s="93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3">
        <f t="shared" si="369"/>
        <v>7</v>
      </c>
      <c r="J4470" s="93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3">
        <f t="shared" si="369"/>
        <v>154</v>
      </c>
      <c r="J4471" s="93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3">
        <f t="shared" si="369"/>
        <v>5</v>
      </c>
      <c r="J4472" s="93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3">
        <f t="shared" si="369"/>
        <v>59</v>
      </c>
      <c r="J4473" s="93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3">
        <f>E4474+F4450</f>
        <v>1</v>
      </c>
      <c r="J4474" s="93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3">
        <f t="shared" si="369"/>
        <v>215</v>
      </c>
      <c r="J4475" s="93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3">
        <f t="shared" si="369"/>
        <v>4</v>
      </c>
      <c r="J4476" s="93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3">
        <f t="shared" si="369"/>
        <v>39</v>
      </c>
      <c r="J4477" s="93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3">
        <f t="shared" si="369"/>
        <v>89</v>
      </c>
      <c r="J4478" s="93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3">
        <f t="shared" si="369"/>
        <v>2</v>
      </c>
      <c r="J4479" s="93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3">
        <f t="shared" si="369"/>
        <v>30</v>
      </c>
      <c r="J4480" s="93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3">
        <f t="shared" si="369"/>
        <v>123</v>
      </c>
      <c r="J4481" s="93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3">
        <f>E4482+F4458</f>
        <v>56</v>
      </c>
      <c r="J4482" s="93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3">
        <f>E4483+F4459</f>
        <v>0</v>
      </c>
      <c r="J4483" s="93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3">
        <f t="shared" si="369"/>
        <v>0</v>
      </c>
      <c r="J4484" s="93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3">
        <f t="shared" ref="F4485:F4490" si="371">E4485+F4461</f>
        <v>16</v>
      </c>
      <c r="J4485" s="93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3">
        <f t="shared" si="371"/>
        <v>119</v>
      </c>
      <c r="J4486" s="93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3">
        <f t="shared" si="371"/>
        <v>16</v>
      </c>
      <c r="J4487" s="93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3">
        <f t="shared" si="371"/>
        <v>37</v>
      </c>
      <c r="J4488" s="93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3">
        <f t="shared" si="371"/>
        <v>15</v>
      </c>
      <c r="J4489" s="93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3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3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3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3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3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3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3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3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3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3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3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3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3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3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3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3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3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3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3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3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3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3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3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3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3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3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3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3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3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3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3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3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3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3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3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3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3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3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3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3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3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3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3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3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3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3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3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3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3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3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3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3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3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3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3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3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3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3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3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3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3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3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3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3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3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3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3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3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3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3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3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9">
        <f t="shared" si="381"/>
        <v>4746</v>
      </c>
      <c r="E4561" s="47">
        <f>1</f>
        <v>1</v>
      </c>
      <c r="F4561" s="83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6">
        <f>C4562+D4538</f>
        <v>310254</v>
      </c>
      <c r="E4562" s="50">
        <f>16+12+1+70+55</f>
        <v>154</v>
      </c>
      <c r="F4562" s="83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4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4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4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4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4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4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4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3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4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4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4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4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4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4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4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4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3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4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3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3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3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3">
        <f t="shared" si="387"/>
        <v>39</v>
      </c>
    </row>
    <row r="4585" spans="1:6" ht="15.75" thickBot="1" x14ac:dyDescent="0.3">
      <c r="A4585" s="101" t="s">
        <v>47</v>
      </c>
      <c r="B4585" s="46">
        <v>44083</v>
      </c>
      <c r="C4585" s="47">
        <v>390</v>
      </c>
      <c r="D4585" s="89">
        <f t="shared" si="386"/>
        <v>5136</v>
      </c>
      <c r="E4585" s="47"/>
      <c r="F4585" s="83">
        <f t="shared" si="387"/>
        <v>17</v>
      </c>
    </row>
    <row r="4586" spans="1:6" x14ac:dyDescent="0.25">
      <c r="A4586" s="65" t="s">
        <v>22</v>
      </c>
      <c r="B4586" s="49">
        <v>44084</v>
      </c>
      <c r="C4586" s="102">
        <v>6252</v>
      </c>
      <c r="D4586" s="136">
        <f>C4586+D4562</f>
        <v>316506</v>
      </c>
      <c r="E4586" s="50">
        <f>29+9+62+41</f>
        <v>141</v>
      </c>
      <c r="F4586" s="83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4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4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4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4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4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4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4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3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4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4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4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4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4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4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4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4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3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4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3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3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3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3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3">
        <v>283</v>
      </c>
      <c r="D4609" s="137">
        <f t="shared" si="389"/>
        <v>5419</v>
      </c>
      <c r="E4609" s="54"/>
      <c r="F4609" s="83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6">
        <f>C4610+D4586</f>
        <v>322238</v>
      </c>
      <c r="E4610" s="48">
        <v>128</v>
      </c>
      <c r="F4610" s="83">
        <f t="shared" si="390"/>
        <v>6757</v>
      </c>
      <c r="G4610" s="132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4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4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4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4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4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4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4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3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4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4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4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4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4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4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4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4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3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4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3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3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4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4">
        <f>E4632+F4608</f>
        <v>41</v>
      </c>
    </row>
    <row r="4633" spans="1:6" ht="15.75" thickBot="1" x14ac:dyDescent="0.3">
      <c r="A4633" s="101" t="s">
        <v>47</v>
      </c>
      <c r="B4633" s="46">
        <v>44085</v>
      </c>
      <c r="C4633" s="47">
        <v>472</v>
      </c>
      <c r="D4633" s="89">
        <f t="shared" si="393"/>
        <v>5891</v>
      </c>
      <c r="E4633" s="47">
        <f>1</f>
        <v>1</v>
      </c>
      <c r="F4633" s="139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6">
        <f>C4634+D4610</f>
        <v>328100</v>
      </c>
      <c r="E4634" s="50">
        <f>15+15+18+6</f>
        <v>54</v>
      </c>
      <c r="F4634" s="133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4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4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4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4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4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4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4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4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4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4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4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4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4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4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4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4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4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4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4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4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4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4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7">
        <f t="shared" si="396"/>
        <v>6045</v>
      </c>
      <c r="E4657" s="54">
        <f>1</f>
        <v>1</v>
      </c>
      <c r="F4657" s="135">
        <f>E4657+F4633</f>
        <v>19</v>
      </c>
    </row>
    <row r="4658" spans="1:6" x14ac:dyDescent="0.25">
      <c r="A4658" s="65" t="s">
        <v>22</v>
      </c>
      <c r="B4658" s="141">
        <v>44087</v>
      </c>
      <c r="C4658" s="48">
        <v>3689</v>
      </c>
      <c r="D4658" s="136">
        <f>C4658+D4634</f>
        <v>331789</v>
      </c>
      <c r="E4658" s="48">
        <f>11+3+11+13</f>
        <v>38</v>
      </c>
      <c r="F4658" s="133">
        <f>E4658+F4634</f>
        <v>6849</v>
      </c>
    </row>
    <row r="4659" spans="1:6" x14ac:dyDescent="0.25">
      <c r="A4659" s="51" t="s">
        <v>20</v>
      </c>
      <c r="B4659" s="141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4">
        <f>E4659+F4635</f>
        <v>2661</v>
      </c>
    </row>
    <row r="4660" spans="1:6" x14ac:dyDescent="0.25">
      <c r="A4660" s="51" t="s">
        <v>35</v>
      </c>
      <c r="B4660" s="141">
        <v>44087</v>
      </c>
      <c r="C4660" s="4">
        <v>4</v>
      </c>
      <c r="D4660" s="29">
        <f t="shared" si="397"/>
        <v>124</v>
      </c>
      <c r="F4660" s="134">
        <f>E4660+F4636</f>
        <v>0</v>
      </c>
    </row>
    <row r="4661" spans="1:6" x14ac:dyDescent="0.25">
      <c r="A4661" s="51" t="s">
        <v>21</v>
      </c>
      <c r="B4661" s="141">
        <v>44087</v>
      </c>
      <c r="C4661" s="4">
        <v>91</v>
      </c>
      <c r="D4661" s="29">
        <f t="shared" si="397"/>
        <v>6751</v>
      </c>
      <c r="E4661" s="4">
        <f>2</f>
        <v>2</v>
      </c>
      <c r="F4661" s="134">
        <f t="shared" ref="F4661:F4679" si="398">E4661+F4637</f>
        <v>238</v>
      </c>
    </row>
    <row r="4662" spans="1:6" x14ac:dyDescent="0.25">
      <c r="A4662" s="51" t="s">
        <v>36</v>
      </c>
      <c r="B4662" s="141">
        <v>44087</v>
      </c>
      <c r="C4662" s="4">
        <v>73</v>
      </c>
      <c r="D4662" s="29">
        <f t="shared" si="397"/>
        <v>1718</v>
      </c>
      <c r="F4662" s="134">
        <f t="shared" si="398"/>
        <v>14</v>
      </c>
    </row>
    <row r="4663" spans="1:6" x14ac:dyDescent="0.25">
      <c r="A4663" s="51" t="s">
        <v>27</v>
      </c>
      <c r="B4663" s="141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4">
        <f t="shared" si="398"/>
        <v>197</v>
      </c>
    </row>
    <row r="4664" spans="1:6" x14ac:dyDescent="0.25">
      <c r="A4664" s="51" t="s">
        <v>37</v>
      </c>
      <c r="B4664" s="141">
        <v>44087</v>
      </c>
      <c r="C4664" s="4">
        <v>1</v>
      </c>
      <c r="D4664" s="29">
        <f t="shared" si="397"/>
        <v>660</v>
      </c>
      <c r="F4664" s="134">
        <f t="shared" si="398"/>
        <v>6</v>
      </c>
    </row>
    <row r="4665" spans="1:6" x14ac:dyDescent="0.25">
      <c r="A4665" s="51" t="s">
        <v>38</v>
      </c>
      <c r="B4665" s="141">
        <v>44087</v>
      </c>
      <c r="C4665" s="4">
        <v>105</v>
      </c>
      <c r="D4665" s="29">
        <f t="shared" si="397"/>
        <v>5238</v>
      </c>
      <c r="E4665" s="4">
        <f>1</f>
        <v>1</v>
      </c>
      <c r="F4665" s="134">
        <f t="shared" si="398"/>
        <v>89</v>
      </c>
    </row>
    <row r="4666" spans="1:6" x14ac:dyDescent="0.25">
      <c r="A4666" s="51" t="s">
        <v>48</v>
      </c>
      <c r="B4666" s="141">
        <v>44087</v>
      </c>
      <c r="C4666" s="4">
        <v>-1</v>
      </c>
      <c r="D4666" s="29">
        <f t="shared" si="397"/>
        <v>94</v>
      </c>
      <c r="F4666" s="134">
        <f>E4666+F4642</f>
        <v>1</v>
      </c>
    </row>
    <row r="4667" spans="1:6" x14ac:dyDescent="0.25">
      <c r="A4667" s="51" t="s">
        <v>39</v>
      </c>
      <c r="B4667" s="141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4">
        <f t="shared" si="398"/>
        <v>256</v>
      </c>
    </row>
    <row r="4668" spans="1:6" x14ac:dyDescent="0.25">
      <c r="A4668" s="51" t="s">
        <v>40</v>
      </c>
      <c r="B4668" s="141">
        <v>44087</v>
      </c>
      <c r="C4668" s="4">
        <v>46</v>
      </c>
      <c r="D4668" s="29">
        <f t="shared" si="397"/>
        <v>397</v>
      </c>
      <c r="F4668" s="134">
        <f t="shared" si="398"/>
        <v>4</v>
      </c>
    </row>
    <row r="4669" spans="1:6" x14ac:dyDescent="0.25">
      <c r="A4669" s="51" t="s">
        <v>28</v>
      </c>
      <c r="B4669" s="141">
        <v>44087</v>
      </c>
      <c r="C4669" s="4">
        <v>96</v>
      </c>
      <c r="D4669" s="29">
        <f t="shared" si="397"/>
        <v>2808</v>
      </c>
      <c r="E4669" s="4">
        <f>1+3</f>
        <v>4</v>
      </c>
      <c r="F4669" s="134">
        <f t="shared" si="398"/>
        <v>58</v>
      </c>
    </row>
    <row r="4670" spans="1:6" x14ac:dyDescent="0.25">
      <c r="A4670" s="51" t="s">
        <v>24</v>
      </c>
      <c r="B4670" s="141">
        <v>44087</v>
      </c>
      <c r="C4670" s="4">
        <v>704</v>
      </c>
      <c r="D4670" s="29">
        <f t="shared" si="397"/>
        <v>14482</v>
      </c>
      <c r="E4670" s="4">
        <f>2</f>
        <v>2</v>
      </c>
      <c r="F4670" s="134">
        <f t="shared" si="398"/>
        <v>150</v>
      </c>
    </row>
    <row r="4671" spans="1:6" x14ac:dyDescent="0.25">
      <c r="A4671" s="51" t="s">
        <v>30</v>
      </c>
      <c r="B4671" s="141">
        <v>44087</v>
      </c>
      <c r="C4671" s="4">
        <v>0</v>
      </c>
      <c r="D4671" s="29">
        <f t="shared" si="397"/>
        <v>68</v>
      </c>
      <c r="F4671" s="134">
        <f t="shared" si="398"/>
        <v>2</v>
      </c>
    </row>
    <row r="4672" spans="1:6" x14ac:dyDescent="0.25">
      <c r="A4672" s="51" t="s">
        <v>26</v>
      </c>
      <c r="B4672" s="141">
        <v>44087</v>
      </c>
      <c r="C4672" s="4">
        <v>286</v>
      </c>
      <c r="D4672" s="29">
        <f>C4672+D4648</f>
        <v>4812</v>
      </c>
      <c r="E4672" s="4">
        <f>2+1+1</f>
        <v>4</v>
      </c>
      <c r="F4672" s="134">
        <f t="shared" si="398"/>
        <v>50</v>
      </c>
    </row>
    <row r="4673" spans="1:6" x14ac:dyDescent="0.25">
      <c r="A4673" s="51" t="s">
        <v>25</v>
      </c>
      <c r="B4673" s="141">
        <v>44087</v>
      </c>
      <c r="C4673" s="4">
        <v>130</v>
      </c>
      <c r="D4673" s="29">
        <f>C4673+D4649</f>
        <v>8719</v>
      </c>
      <c r="E4673" s="4">
        <f>2</f>
        <v>2</v>
      </c>
      <c r="F4673" s="134">
        <f t="shared" si="398"/>
        <v>153</v>
      </c>
    </row>
    <row r="4674" spans="1:6" x14ac:dyDescent="0.25">
      <c r="A4674" s="51" t="s">
        <v>41</v>
      </c>
      <c r="B4674" s="141">
        <v>44087</v>
      </c>
      <c r="C4674" s="4">
        <v>340</v>
      </c>
      <c r="D4674" s="29">
        <f>C4674+D4650</f>
        <v>6765</v>
      </c>
      <c r="E4674" s="4">
        <f>1+1</f>
        <v>2</v>
      </c>
      <c r="F4674" s="134">
        <f>E4674+F4650</f>
        <v>89</v>
      </c>
    </row>
    <row r="4675" spans="1:6" x14ac:dyDescent="0.25">
      <c r="A4675" s="51" t="s">
        <v>42</v>
      </c>
      <c r="B4675" s="141">
        <v>44087</v>
      </c>
      <c r="C4675" s="4">
        <v>-5</v>
      </c>
      <c r="D4675" s="29">
        <f t="shared" ref="D4675:D4681" si="399">C4675+D4651</f>
        <v>417</v>
      </c>
      <c r="F4675" s="134">
        <f>E4675+F4651</f>
        <v>12</v>
      </c>
    </row>
    <row r="4676" spans="1:6" x14ac:dyDescent="0.25">
      <c r="A4676" s="51" t="s">
        <v>43</v>
      </c>
      <c r="B4676" s="141">
        <v>44087</v>
      </c>
      <c r="C4676" s="4">
        <v>1</v>
      </c>
      <c r="D4676" s="29">
        <f t="shared" si="399"/>
        <v>383</v>
      </c>
      <c r="F4676" s="134">
        <f t="shared" si="398"/>
        <v>0</v>
      </c>
    </row>
    <row r="4677" spans="1:6" x14ac:dyDescent="0.25">
      <c r="A4677" s="51" t="s">
        <v>44</v>
      </c>
      <c r="B4677" s="141">
        <v>44087</v>
      </c>
      <c r="C4677" s="4">
        <v>193</v>
      </c>
      <c r="D4677" s="29">
        <f t="shared" si="399"/>
        <v>3069</v>
      </c>
      <c r="F4677" s="134">
        <f>E4677+F4653</f>
        <v>21</v>
      </c>
    </row>
    <row r="4678" spans="1:6" x14ac:dyDescent="0.25">
      <c r="A4678" s="51" t="s">
        <v>29</v>
      </c>
      <c r="B4678" s="141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4">
        <f>E4678+F4654</f>
        <v>196</v>
      </c>
    </row>
    <row r="4679" spans="1:6" x14ac:dyDescent="0.25">
      <c r="A4679" s="51" t="s">
        <v>45</v>
      </c>
      <c r="B4679" s="141">
        <v>44087</v>
      </c>
      <c r="C4679" s="4">
        <v>79</v>
      </c>
      <c r="D4679" s="29">
        <f t="shared" si="399"/>
        <v>1832</v>
      </c>
      <c r="E4679" s="4">
        <f>1</f>
        <v>1</v>
      </c>
      <c r="F4679" s="134">
        <f t="shared" si="398"/>
        <v>26</v>
      </c>
    </row>
    <row r="4680" spans="1:6" x14ac:dyDescent="0.25">
      <c r="A4680" s="51" t="s">
        <v>46</v>
      </c>
      <c r="B4680" s="141">
        <v>44087</v>
      </c>
      <c r="C4680" s="4">
        <v>22</v>
      </c>
      <c r="D4680" s="29">
        <f t="shared" si="399"/>
        <v>2705</v>
      </c>
      <c r="E4680" s="4">
        <f>1</f>
        <v>1</v>
      </c>
      <c r="F4680" s="134">
        <f>E4680+F4656</f>
        <v>45</v>
      </c>
    </row>
    <row r="4681" spans="1:6" ht="15.75" thickBot="1" x14ac:dyDescent="0.3">
      <c r="A4681" s="52" t="s">
        <v>47</v>
      </c>
      <c r="B4681" s="141">
        <v>44087</v>
      </c>
      <c r="C4681" s="4">
        <v>583</v>
      </c>
      <c r="D4681" s="137">
        <f t="shared" si="399"/>
        <v>6628</v>
      </c>
      <c r="F4681" s="135">
        <f>E4681+F4657</f>
        <v>19</v>
      </c>
    </row>
    <row r="4682" spans="1:6" x14ac:dyDescent="0.25">
      <c r="A4682" s="65" t="s">
        <v>22</v>
      </c>
      <c r="B4682" s="141">
        <v>44088</v>
      </c>
      <c r="C4682" s="4">
        <v>4863</v>
      </c>
      <c r="D4682" s="136">
        <f>C4682+D4658</f>
        <v>336652</v>
      </c>
      <c r="E4682" s="4">
        <f>7+4+96+51</f>
        <v>158</v>
      </c>
      <c r="F4682" s="133">
        <f>E4682+F4658</f>
        <v>7007</v>
      </c>
    </row>
    <row r="4683" spans="1:6" x14ac:dyDescent="0.25">
      <c r="A4683" s="51" t="s">
        <v>20</v>
      </c>
      <c r="B4683" s="141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4">
        <f>E4683+F4659</f>
        <v>2714</v>
      </c>
    </row>
    <row r="4684" spans="1:6" x14ac:dyDescent="0.25">
      <c r="A4684" s="51" t="s">
        <v>35</v>
      </c>
      <c r="B4684" s="141">
        <v>44088</v>
      </c>
      <c r="C4684" s="4">
        <v>5</v>
      </c>
      <c r="D4684" s="29">
        <f t="shared" si="400"/>
        <v>129</v>
      </c>
      <c r="F4684" s="134">
        <f>E4684+F4660</f>
        <v>0</v>
      </c>
    </row>
    <row r="4685" spans="1:6" x14ac:dyDescent="0.25">
      <c r="A4685" s="51" t="s">
        <v>21</v>
      </c>
      <c r="B4685" s="141">
        <v>44088</v>
      </c>
      <c r="C4685" s="4">
        <v>41</v>
      </c>
      <c r="D4685" s="29">
        <f t="shared" si="400"/>
        <v>6792</v>
      </c>
      <c r="E4685" s="4">
        <f>1+2</f>
        <v>3</v>
      </c>
      <c r="F4685" s="134">
        <f t="shared" ref="F4685:F4703" si="401">E4685+F4661</f>
        <v>241</v>
      </c>
    </row>
    <row r="4686" spans="1:6" x14ac:dyDescent="0.25">
      <c r="A4686" s="51" t="s">
        <v>36</v>
      </c>
      <c r="B4686" s="141">
        <v>44088</v>
      </c>
      <c r="C4686" s="4">
        <v>39</v>
      </c>
      <c r="D4686" s="29">
        <f t="shared" si="400"/>
        <v>1757</v>
      </c>
      <c r="E4686" s="4">
        <f>4+2</f>
        <v>6</v>
      </c>
      <c r="F4686" s="134">
        <f t="shared" si="401"/>
        <v>20</v>
      </c>
    </row>
    <row r="4687" spans="1:6" x14ac:dyDescent="0.25">
      <c r="A4687" s="51" t="s">
        <v>27</v>
      </c>
      <c r="B4687" s="141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4">
        <f t="shared" si="401"/>
        <v>204</v>
      </c>
    </row>
    <row r="4688" spans="1:6" x14ac:dyDescent="0.25">
      <c r="A4688" s="51" t="s">
        <v>37</v>
      </c>
      <c r="B4688" s="141">
        <v>44088</v>
      </c>
      <c r="C4688" s="4">
        <v>58</v>
      </c>
      <c r="D4688" s="29">
        <f t="shared" si="400"/>
        <v>718</v>
      </c>
      <c r="F4688" s="134">
        <f t="shared" si="401"/>
        <v>6</v>
      </c>
    </row>
    <row r="4689" spans="1:6" x14ac:dyDescent="0.25">
      <c r="A4689" s="51" t="s">
        <v>38</v>
      </c>
      <c r="B4689" s="141">
        <v>44088</v>
      </c>
      <c r="C4689" s="4">
        <v>72</v>
      </c>
      <c r="D4689" s="29">
        <f t="shared" si="400"/>
        <v>5310</v>
      </c>
      <c r="F4689" s="134">
        <f t="shared" si="401"/>
        <v>89</v>
      </c>
    </row>
    <row r="4690" spans="1:6" x14ac:dyDescent="0.25">
      <c r="A4690" s="51" t="s">
        <v>48</v>
      </c>
      <c r="B4690" s="141">
        <v>44088</v>
      </c>
      <c r="C4690" s="4">
        <v>1</v>
      </c>
      <c r="D4690" s="29">
        <f t="shared" si="400"/>
        <v>95</v>
      </c>
      <c r="F4690" s="134">
        <f>E4690+F4666</f>
        <v>1</v>
      </c>
    </row>
    <row r="4691" spans="1:6" x14ac:dyDescent="0.25">
      <c r="A4691" s="51" t="s">
        <v>39</v>
      </c>
      <c r="B4691" s="141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4">
        <f t="shared" si="401"/>
        <v>266</v>
      </c>
    </row>
    <row r="4692" spans="1:6" x14ac:dyDescent="0.25">
      <c r="A4692" s="51" t="s">
        <v>40</v>
      </c>
      <c r="B4692" s="141">
        <v>44088</v>
      </c>
      <c r="C4692" s="4">
        <v>45</v>
      </c>
      <c r="D4692" s="29">
        <f t="shared" si="400"/>
        <v>442</v>
      </c>
      <c r="F4692" s="134">
        <f t="shared" si="401"/>
        <v>4</v>
      </c>
    </row>
    <row r="4693" spans="1:6" x14ac:dyDescent="0.25">
      <c r="A4693" s="51" t="s">
        <v>28</v>
      </c>
      <c r="B4693" s="141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4">
        <f t="shared" si="401"/>
        <v>82</v>
      </c>
    </row>
    <row r="4694" spans="1:6" x14ac:dyDescent="0.25">
      <c r="A4694" s="51" t="s">
        <v>24</v>
      </c>
      <c r="B4694" s="141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4">
        <f t="shared" si="401"/>
        <v>153</v>
      </c>
    </row>
    <row r="4695" spans="1:6" x14ac:dyDescent="0.25">
      <c r="A4695" s="51" t="s">
        <v>30</v>
      </c>
      <c r="B4695" s="141">
        <v>44088</v>
      </c>
      <c r="C4695" s="4">
        <v>0</v>
      </c>
      <c r="D4695" s="29">
        <f t="shared" si="400"/>
        <v>68</v>
      </c>
      <c r="F4695" s="134">
        <f t="shared" si="401"/>
        <v>2</v>
      </c>
    </row>
    <row r="4696" spans="1:6" x14ac:dyDescent="0.25">
      <c r="A4696" s="51" t="s">
        <v>26</v>
      </c>
      <c r="B4696" s="141">
        <v>44088</v>
      </c>
      <c r="C4696" s="4">
        <v>227</v>
      </c>
      <c r="D4696" s="29">
        <f>C4696+D4672</f>
        <v>5039</v>
      </c>
      <c r="E4696" s="4">
        <f>1+1</f>
        <v>2</v>
      </c>
      <c r="F4696" s="134">
        <f t="shared" si="401"/>
        <v>52</v>
      </c>
    </row>
    <row r="4697" spans="1:6" x14ac:dyDescent="0.25">
      <c r="A4697" s="51" t="s">
        <v>25</v>
      </c>
      <c r="B4697" s="141">
        <v>44088</v>
      </c>
      <c r="C4697" s="4">
        <v>135</v>
      </c>
      <c r="D4697" s="29">
        <f>C4697+D4673</f>
        <v>8854</v>
      </c>
      <c r="E4697" s="4">
        <f>4+4</f>
        <v>8</v>
      </c>
      <c r="F4697" s="134">
        <f t="shared" si="401"/>
        <v>161</v>
      </c>
    </row>
    <row r="4698" spans="1:6" x14ac:dyDescent="0.25">
      <c r="A4698" s="51" t="s">
        <v>41</v>
      </c>
      <c r="B4698" s="141">
        <v>44088</v>
      </c>
      <c r="C4698" s="4">
        <v>229</v>
      </c>
      <c r="D4698" s="29">
        <f>C4698+D4674</f>
        <v>6994</v>
      </c>
      <c r="E4698" s="4">
        <f>4+1</f>
        <v>5</v>
      </c>
      <c r="F4698" s="134">
        <f>E4698+F4674</f>
        <v>94</v>
      </c>
    </row>
    <row r="4699" spans="1:6" x14ac:dyDescent="0.25">
      <c r="A4699" s="51" t="s">
        <v>42</v>
      </c>
      <c r="B4699" s="141">
        <v>44088</v>
      </c>
      <c r="C4699" s="4">
        <v>0</v>
      </c>
      <c r="D4699" s="29">
        <f t="shared" ref="D4699:D4705" si="402">C4699+D4675</f>
        <v>417</v>
      </c>
      <c r="F4699" s="134">
        <f>E4699+F4675</f>
        <v>12</v>
      </c>
    </row>
    <row r="4700" spans="1:6" x14ac:dyDescent="0.25">
      <c r="A4700" s="51" t="s">
        <v>43</v>
      </c>
      <c r="B4700" s="141">
        <v>44088</v>
      </c>
      <c r="C4700" s="4">
        <v>49</v>
      </c>
      <c r="D4700" s="29">
        <f t="shared" si="402"/>
        <v>432</v>
      </c>
      <c r="F4700" s="134">
        <f t="shared" si="401"/>
        <v>0</v>
      </c>
    </row>
    <row r="4701" spans="1:6" x14ac:dyDescent="0.25">
      <c r="A4701" s="51" t="s">
        <v>44</v>
      </c>
      <c r="B4701" s="141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4">
        <f>E4701+F4677</f>
        <v>36</v>
      </c>
    </row>
    <row r="4702" spans="1:6" x14ac:dyDescent="0.25">
      <c r="A4702" s="51" t="s">
        <v>29</v>
      </c>
      <c r="B4702" s="141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4">
        <f>E4702+F4678</f>
        <v>212</v>
      </c>
    </row>
    <row r="4703" spans="1:6" x14ac:dyDescent="0.25">
      <c r="A4703" s="51" t="s">
        <v>45</v>
      </c>
      <c r="B4703" s="141">
        <v>44088</v>
      </c>
      <c r="C4703" s="4">
        <v>81</v>
      </c>
      <c r="D4703" s="29">
        <f t="shared" si="402"/>
        <v>1913</v>
      </c>
      <c r="E4703" s="4">
        <f>2</f>
        <v>2</v>
      </c>
      <c r="F4703" s="134">
        <f t="shared" si="401"/>
        <v>28</v>
      </c>
    </row>
    <row r="4704" spans="1:6" x14ac:dyDescent="0.25">
      <c r="A4704" s="51" t="s">
        <v>46</v>
      </c>
      <c r="B4704" s="141">
        <v>44088</v>
      </c>
      <c r="C4704" s="4">
        <v>72</v>
      </c>
      <c r="D4704" s="29">
        <f t="shared" si="402"/>
        <v>2777</v>
      </c>
      <c r="E4704" s="4">
        <f>1+1</f>
        <v>2</v>
      </c>
      <c r="F4704" s="134">
        <f>E4704+F4680</f>
        <v>47</v>
      </c>
    </row>
    <row r="4705" spans="1:6" ht="15.75" thickBot="1" x14ac:dyDescent="0.3">
      <c r="A4705" s="101" t="s">
        <v>47</v>
      </c>
      <c r="B4705" s="143">
        <v>44088</v>
      </c>
      <c r="C4705" s="47">
        <v>621</v>
      </c>
      <c r="D4705" s="89">
        <f t="shared" si="402"/>
        <v>7249</v>
      </c>
      <c r="E4705" s="47"/>
      <c r="F4705" s="144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6">
        <f>C4706+D4682</f>
        <v>342653</v>
      </c>
      <c r="E4706" s="50">
        <f>16+11+32+41</f>
        <v>100</v>
      </c>
      <c r="F4706" s="133">
        <f>E4706+F4682</f>
        <v>7107</v>
      </c>
    </row>
    <row r="4707" spans="1:6" x14ac:dyDescent="0.25">
      <c r="A4707" s="145" t="s">
        <v>20</v>
      </c>
      <c r="B4707" s="141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4">
        <f>E4707+F4683</f>
        <v>2740</v>
      </c>
    </row>
    <row r="4708" spans="1:6" x14ac:dyDescent="0.25">
      <c r="A4708" s="145" t="s">
        <v>35</v>
      </c>
      <c r="B4708" s="141">
        <v>44089</v>
      </c>
      <c r="C4708" s="4">
        <v>4</v>
      </c>
      <c r="D4708" s="29">
        <f t="shared" si="403"/>
        <v>133</v>
      </c>
      <c r="F4708" s="134">
        <f>E4708+F4684</f>
        <v>0</v>
      </c>
    </row>
    <row r="4709" spans="1:6" x14ac:dyDescent="0.25">
      <c r="A4709" s="145" t="s">
        <v>21</v>
      </c>
      <c r="B4709" s="141">
        <v>44089</v>
      </c>
      <c r="C4709" s="4">
        <v>87</v>
      </c>
      <c r="D4709" s="29">
        <f t="shared" si="403"/>
        <v>6879</v>
      </c>
      <c r="E4709" s="4">
        <f>1+1</f>
        <v>2</v>
      </c>
      <c r="F4709" s="134">
        <f t="shared" ref="F4709:F4727" si="404">E4709+F4685</f>
        <v>243</v>
      </c>
    </row>
    <row r="4710" spans="1:6" x14ac:dyDescent="0.25">
      <c r="A4710" s="145" t="s">
        <v>36</v>
      </c>
      <c r="B4710" s="141">
        <v>44089</v>
      </c>
      <c r="C4710" s="4">
        <v>98</v>
      </c>
      <c r="D4710" s="29">
        <f t="shared" si="403"/>
        <v>1855</v>
      </c>
      <c r="E4710" s="4">
        <f>1+2</f>
        <v>3</v>
      </c>
      <c r="F4710" s="134">
        <f t="shared" si="404"/>
        <v>23</v>
      </c>
    </row>
    <row r="4711" spans="1:6" x14ac:dyDescent="0.25">
      <c r="A4711" s="145" t="s">
        <v>27</v>
      </c>
      <c r="B4711" s="141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4">
        <f t="shared" si="404"/>
        <v>212</v>
      </c>
    </row>
    <row r="4712" spans="1:6" x14ac:dyDescent="0.25">
      <c r="A4712" s="145" t="s">
        <v>37</v>
      </c>
      <c r="B4712" s="141">
        <v>44089</v>
      </c>
      <c r="C4712" s="4">
        <v>60</v>
      </c>
      <c r="D4712" s="29">
        <f t="shared" si="403"/>
        <v>778</v>
      </c>
      <c r="F4712" s="134">
        <f t="shared" si="404"/>
        <v>6</v>
      </c>
    </row>
    <row r="4713" spans="1:6" x14ac:dyDescent="0.25">
      <c r="A4713" s="145" t="s">
        <v>38</v>
      </c>
      <c r="B4713" s="141">
        <v>44089</v>
      </c>
      <c r="C4713" s="4">
        <v>189</v>
      </c>
      <c r="D4713" s="29">
        <f t="shared" si="403"/>
        <v>5499</v>
      </c>
      <c r="E4713" s="4">
        <f>3+2</f>
        <v>5</v>
      </c>
      <c r="F4713" s="134">
        <f t="shared" si="404"/>
        <v>94</v>
      </c>
    </row>
    <row r="4714" spans="1:6" x14ac:dyDescent="0.25">
      <c r="A4714" s="145" t="s">
        <v>48</v>
      </c>
      <c r="B4714" s="141">
        <v>44089</v>
      </c>
      <c r="C4714" s="4">
        <v>3</v>
      </c>
      <c r="D4714" s="29">
        <f t="shared" si="403"/>
        <v>98</v>
      </c>
      <c r="F4714" s="134">
        <f>E4714+F4690</f>
        <v>1</v>
      </c>
    </row>
    <row r="4715" spans="1:6" x14ac:dyDescent="0.25">
      <c r="A4715" s="145" t="s">
        <v>39</v>
      </c>
      <c r="B4715" s="141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4">
        <f t="shared" si="404"/>
        <v>276</v>
      </c>
    </row>
    <row r="4716" spans="1:6" x14ac:dyDescent="0.25">
      <c r="A4716" s="145" t="s">
        <v>40</v>
      </c>
      <c r="B4716" s="141">
        <v>44089</v>
      </c>
      <c r="C4716" s="4">
        <v>24</v>
      </c>
      <c r="D4716" s="29">
        <f t="shared" si="403"/>
        <v>466</v>
      </c>
      <c r="F4716" s="134">
        <f t="shared" si="404"/>
        <v>4</v>
      </c>
    </row>
    <row r="4717" spans="1:6" x14ac:dyDescent="0.25">
      <c r="A4717" s="145" t="s">
        <v>28</v>
      </c>
      <c r="B4717" s="141">
        <v>44089</v>
      </c>
      <c r="C4717" s="4">
        <v>124</v>
      </c>
      <c r="D4717" s="29">
        <f t="shared" si="403"/>
        <v>3006</v>
      </c>
      <c r="E4717" s="4">
        <f>2+3</f>
        <v>5</v>
      </c>
      <c r="F4717" s="134">
        <f t="shared" si="404"/>
        <v>87</v>
      </c>
    </row>
    <row r="4718" spans="1:6" x14ac:dyDescent="0.25">
      <c r="A4718" s="145" t="s">
        <v>24</v>
      </c>
      <c r="B4718" s="141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4">
        <f t="shared" si="404"/>
        <v>156</v>
      </c>
    </row>
    <row r="4719" spans="1:6" x14ac:dyDescent="0.25">
      <c r="A4719" s="145" t="s">
        <v>30</v>
      </c>
      <c r="B4719" s="141">
        <v>44089</v>
      </c>
      <c r="C4719" s="4">
        <v>-8</v>
      </c>
      <c r="D4719" s="29">
        <f t="shared" si="403"/>
        <v>60</v>
      </c>
      <c r="F4719" s="134">
        <f t="shared" si="404"/>
        <v>2</v>
      </c>
    </row>
    <row r="4720" spans="1:6" x14ac:dyDescent="0.25">
      <c r="A4720" s="145" t="s">
        <v>26</v>
      </c>
      <c r="B4720" s="141">
        <v>44089</v>
      </c>
      <c r="C4720" s="4">
        <v>120</v>
      </c>
      <c r="D4720" s="29">
        <f>C4720+D4696</f>
        <v>5159</v>
      </c>
      <c r="E4720" s="4">
        <f>1</f>
        <v>1</v>
      </c>
      <c r="F4720" s="134">
        <f t="shared" si="404"/>
        <v>53</v>
      </c>
    </row>
    <row r="4721" spans="1:6" x14ac:dyDescent="0.25">
      <c r="A4721" s="145" t="s">
        <v>25</v>
      </c>
      <c r="B4721" s="141">
        <v>44089</v>
      </c>
      <c r="C4721" s="4">
        <v>375</v>
      </c>
      <c r="D4721" s="29">
        <f>C4721+D4697</f>
        <v>9229</v>
      </c>
      <c r="E4721" s="4">
        <f>3+4</f>
        <v>7</v>
      </c>
      <c r="F4721" s="134">
        <f t="shared" si="404"/>
        <v>168</v>
      </c>
    </row>
    <row r="4722" spans="1:6" x14ac:dyDescent="0.25">
      <c r="A4722" s="145" t="s">
        <v>41</v>
      </c>
      <c r="B4722" s="141">
        <v>44089</v>
      </c>
      <c r="C4722" s="4">
        <v>309</v>
      </c>
      <c r="D4722" s="29">
        <f>C4722+D4698</f>
        <v>7303</v>
      </c>
      <c r="E4722" s="4">
        <f>1+1+3</f>
        <v>5</v>
      </c>
      <c r="F4722" s="134">
        <f>E4722+F4698</f>
        <v>99</v>
      </c>
    </row>
    <row r="4723" spans="1:6" x14ac:dyDescent="0.25">
      <c r="A4723" s="145" t="s">
        <v>42</v>
      </c>
      <c r="B4723" s="141">
        <v>44089</v>
      </c>
      <c r="C4723" s="4">
        <v>11</v>
      </c>
      <c r="D4723" s="29">
        <f t="shared" ref="D4723:D4729" si="405">C4723+D4699</f>
        <v>428</v>
      </c>
      <c r="F4723" s="134">
        <f>E4723+F4699</f>
        <v>12</v>
      </c>
    </row>
    <row r="4724" spans="1:6" x14ac:dyDescent="0.25">
      <c r="A4724" s="145" t="s">
        <v>43</v>
      </c>
      <c r="B4724" s="141">
        <v>44089</v>
      </c>
      <c r="C4724" s="4">
        <v>51</v>
      </c>
      <c r="D4724" s="29">
        <f t="shared" si="405"/>
        <v>483</v>
      </c>
      <c r="F4724" s="134">
        <f t="shared" si="404"/>
        <v>0</v>
      </c>
    </row>
    <row r="4725" spans="1:6" x14ac:dyDescent="0.25">
      <c r="A4725" s="145" t="s">
        <v>44</v>
      </c>
      <c r="B4725" s="141">
        <v>44089</v>
      </c>
      <c r="C4725" s="4">
        <v>84</v>
      </c>
      <c r="D4725" s="29">
        <f t="shared" si="405"/>
        <v>3192</v>
      </c>
      <c r="F4725" s="134">
        <f>E4725+F4701</f>
        <v>36</v>
      </c>
    </row>
    <row r="4726" spans="1:6" x14ac:dyDescent="0.25">
      <c r="A4726" s="145" t="s">
        <v>29</v>
      </c>
      <c r="B4726" s="141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4">
        <f>E4726+F4702</f>
        <v>219</v>
      </c>
    </row>
    <row r="4727" spans="1:6" x14ac:dyDescent="0.25">
      <c r="A4727" s="145" t="s">
        <v>45</v>
      </c>
      <c r="B4727" s="141">
        <v>44089</v>
      </c>
      <c r="C4727" s="4">
        <v>69</v>
      </c>
      <c r="D4727" s="29">
        <f t="shared" si="405"/>
        <v>1982</v>
      </c>
      <c r="F4727" s="134">
        <f t="shared" si="404"/>
        <v>28</v>
      </c>
    </row>
    <row r="4728" spans="1:6" x14ac:dyDescent="0.25">
      <c r="A4728" s="145" t="s">
        <v>46</v>
      </c>
      <c r="B4728" s="141">
        <v>44089</v>
      </c>
      <c r="C4728" s="4">
        <v>78</v>
      </c>
      <c r="D4728" s="29">
        <f t="shared" si="405"/>
        <v>2855</v>
      </c>
      <c r="F4728" s="134">
        <f>E4728+F4704</f>
        <v>47</v>
      </c>
    </row>
    <row r="4729" spans="1:6" ht="15.75" thickBot="1" x14ac:dyDescent="0.3">
      <c r="A4729" s="147" t="s">
        <v>47</v>
      </c>
      <c r="B4729" s="143">
        <v>44089</v>
      </c>
      <c r="C4729" s="47">
        <v>468</v>
      </c>
      <c r="D4729" s="89">
        <f t="shared" si="405"/>
        <v>7717</v>
      </c>
      <c r="E4729" s="47">
        <f>2+1</f>
        <v>3</v>
      </c>
      <c r="F4729" s="144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6">
        <f>C4730+D4706</f>
        <v>348731</v>
      </c>
      <c r="E4730" s="50">
        <f>26+23+68+48</f>
        <v>165</v>
      </c>
      <c r="F4730" s="133">
        <f>E4730+F4706</f>
        <v>7272</v>
      </c>
    </row>
    <row r="4731" spans="1:6" x14ac:dyDescent="0.25">
      <c r="A4731" s="145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4">
        <f>E4731+F4707</f>
        <v>2780</v>
      </c>
    </row>
    <row r="4732" spans="1:6" x14ac:dyDescent="0.25">
      <c r="A4732" s="145" t="s">
        <v>35</v>
      </c>
      <c r="B4732" s="26">
        <v>44090</v>
      </c>
      <c r="C4732" s="4">
        <v>21</v>
      </c>
      <c r="D4732" s="29">
        <f t="shared" si="406"/>
        <v>154</v>
      </c>
      <c r="F4732" s="134">
        <f>E4732+F4708</f>
        <v>0</v>
      </c>
    </row>
    <row r="4733" spans="1:6" x14ac:dyDescent="0.25">
      <c r="A4733" s="145" t="s">
        <v>21</v>
      </c>
      <c r="B4733" s="26">
        <v>44090</v>
      </c>
      <c r="C4733" s="4">
        <v>122</v>
      </c>
      <c r="D4733" s="29">
        <f t="shared" si="406"/>
        <v>7001</v>
      </c>
      <c r="F4733" s="134">
        <f t="shared" ref="F4733:F4751" si="407">E4733+F4709</f>
        <v>243</v>
      </c>
    </row>
    <row r="4734" spans="1:6" x14ac:dyDescent="0.25">
      <c r="A4734" s="145" t="s">
        <v>36</v>
      </c>
      <c r="B4734" s="26">
        <v>44090</v>
      </c>
      <c r="C4734" s="4">
        <v>94</v>
      </c>
      <c r="D4734" s="29">
        <f t="shared" si="406"/>
        <v>1949</v>
      </c>
      <c r="F4734" s="134">
        <f t="shared" si="407"/>
        <v>23</v>
      </c>
    </row>
    <row r="4735" spans="1:6" x14ac:dyDescent="0.25">
      <c r="A4735" s="145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4">
        <f t="shared" si="407"/>
        <v>221</v>
      </c>
    </row>
    <row r="4736" spans="1:6" x14ac:dyDescent="0.25">
      <c r="A4736" s="145" t="s">
        <v>37</v>
      </c>
      <c r="B4736" s="26">
        <v>44090</v>
      </c>
      <c r="C4736" s="4">
        <v>17</v>
      </c>
      <c r="D4736" s="29">
        <f t="shared" si="406"/>
        <v>795</v>
      </c>
      <c r="F4736" s="134">
        <f>E4736+F4712</f>
        <v>6</v>
      </c>
    </row>
    <row r="4737" spans="1:6" x14ac:dyDescent="0.25">
      <c r="A4737" s="145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4">
        <f>E4737+F4713</f>
        <v>97</v>
      </c>
    </row>
    <row r="4738" spans="1:6" x14ac:dyDescent="0.25">
      <c r="A4738" s="145" t="s">
        <v>48</v>
      </c>
      <c r="B4738" s="26">
        <v>44090</v>
      </c>
      <c r="C4738" s="4">
        <v>-2</v>
      </c>
      <c r="D4738" s="29">
        <f t="shared" si="406"/>
        <v>96</v>
      </c>
      <c r="F4738" s="134">
        <f>E4738+F4714</f>
        <v>1</v>
      </c>
    </row>
    <row r="4739" spans="1:6" x14ac:dyDescent="0.25">
      <c r="A4739" s="145" t="s">
        <v>39</v>
      </c>
      <c r="B4739" s="26">
        <v>44090</v>
      </c>
      <c r="C4739" s="4">
        <v>305</v>
      </c>
      <c r="D4739" s="29">
        <f t="shared" si="406"/>
        <v>13035</v>
      </c>
      <c r="F4739" s="134">
        <f t="shared" si="407"/>
        <v>276</v>
      </c>
    </row>
    <row r="4740" spans="1:6" x14ac:dyDescent="0.25">
      <c r="A4740" s="145" t="s">
        <v>40</v>
      </c>
      <c r="B4740" s="26">
        <v>44090</v>
      </c>
      <c r="C4740" s="4">
        <v>39</v>
      </c>
      <c r="D4740" s="29">
        <f t="shared" si="406"/>
        <v>505</v>
      </c>
      <c r="F4740" s="134">
        <f t="shared" si="407"/>
        <v>4</v>
      </c>
    </row>
    <row r="4741" spans="1:6" x14ac:dyDescent="0.25">
      <c r="A4741" s="145" t="s">
        <v>28</v>
      </c>
      <c r="B4741" s="26">
        <v>44090</v>
      </c>
      <c r="C4741" s="4">
        <v>125</v>
      </c>
      <c r="D4741" s="29">
        <f t="shared" si="406"/>
        <v>3131</v>
      </c>
      <c r="F4741" s="134">
        <f t="shared" si="407"/>
        <v>87</v>
      </c>
    </row>
    <row r="4742" spans="1:6" x14ac:dyDescent="0.25">
      <c r="A4742" s="145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4">
        <f t="shared" si="407"/>
        <v>159</v>
      </c>
    </row>
    <row r="4743" spans="1:6" x14ac:dyDescent="0.25">
      <c r="A4743" s="145" t="s">
        <v>30</v>
      </c>
      <c r="B4743" s="26">
        <v>44090</v>
      </c>
      <c r="C4743" s="4">
        <v>3</v>
      </c>
      <c r="D4743" s="29">
        <f t="shared" si="406"/>
        <v>63</v>
      </c>
      <c r="F4743" s="134">
        <f t="shared" si="407"/>
        <v>2</v>
      </c>
    </row>
    <row r="4744" spans="1:6" x14ac:dyDescent="0.25">
      <c r="A4744" s="145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4">
        <f t="shared" si="407"/>
        <v>54</v>
      </c>
    </row>
    <row r="4745" spans="1:6" x14ac:dyDescent="0.25">
      <c r="A4745" s="145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4">
        <f t="shared" si="407"/>
        <v>176</v>
      </c>
    </row>
    <row r="4746" spans="1:6" x14ac:dyDescent="0.25">
      <c r="A4746" s="145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4">
        <f>E4746+F4722</f>
        <v>101</v>
      </c>
    </row>
    <row r="4747" spans="1:6" x14ac:dyDescent="0.25">
      <c r="A4747" s="145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4">
        <f>E4747+F4723</f>
        <v>14</v>
      </c>
    </row>
    <row r="4748" spans="1:6" x14ac:dyDescent="0.25">
      <c r="A4748" s="145" t="s">
        <v>43</v>
      </c>
      <c r="B4748" s="26">
        <v>44090</v>
      </c>
      <c r="C4748" s="4">
        <v>25</v>
      </c>
      <c r="D4748" s="29">
        <f t="shared" si="408"/>
        <v>508</v>
      </c>
      <c r="F4748" s="134">
        <f t="shared" si="407"/>
        <v>0</v>
      </c>
    </row>
    <row r="4749" spans="1:6" x14ac:dyDescent="0.25">
      <c r="A4749" s="145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4">
        <f>E4749+F4725</f>
        <v>39</v>
      </c>
    </row>
    <row r="4750" spans="1:6" x14ac:dyDescent="0.25">
      <c r="A4750" s="145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4">
        <f>E4750+F4726</f>
        <v>236</v>
      </c>
    </row>
    <row r="4751" spans="1:6" x14ac:dyDescent="0.25">
      <c r="A4751" s="145" t="s">
        <v>45</v>
      </c>
      <c r="B4751" s="26">
        <v>44090</v>
      </c>
      <c r="C4751" s="4">
        <v>59</v>
      </c>
      <c r="D4751" s="29">
        <f t="shared" si="408"/>
        <v>2041</v>
      </c>
      <c r="F4751" s="134">
        <f t="shared" si="407"/>
        <v>28</v>
      </c>
    </row>
    <row r="4752" spans="1:6" x14ac:dyDescent="0.25">
      <c r="A4752" s="145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4">
        <f>E4752+F4728</f>
        <v>50</v>
      </c>
    </row>
    <row r="4753" spans="1:6" ht="15.75" thickBot="1" x14ac:dyDescent="0.3">
      <c r="A4753" s="146" t="s">
        <v>47</v>
      </c>
      <c r="B4753" s="53">
        <v>44090</v>
      </c>
      <c r="C4753" s="54">
        <v>458</v>
      </c>
      <c r="D4753" s="137">
        <f t="shared" si="408"/>
        <v>8175</v>
      </c>
      <c r="E4753" s="54">
        <f>8</f>
        <v>8</v>
      </c>
      <c r="F4753" s="135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6">
        <f>C4754+D4730</f>
        <v>355050</v>
      </c>
      <c r="E4754" s="48">
        <f>28+34+87+65</f>
        <v>214</v>
      </c>
      <c r="F4754" s="133">
        <f>E4754+F4730</f>
        <v>7486</v>
      </c>
    </row>
    <row r="4755" spans="1:6" ht="15.75" thickBot="1" x14ac:dyDescent="0.3">
      <c r="A4755" s="145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4">
        <f>E4755+F4731</f>
        <v>2804</v>
      </c>
    </row>
    <row r="4756" spans="1:6" ht="15.75" thickBot="1" x14ac:dyDescent="0.3">
      <c r="A4756" s="145" t="s">
        <v>35</v>
      </c>
      <c r="B4756" s="53">
        <v>44091</v>
      </c>
      <c r="C4756" s="4">
        <v>23</v>
      </c>
      <c r="D4756" s="29">
        <f t="shared" si="409"/>
        <v>177</v>
      </c>
      <c r="F4756" s="134">
        <f>E4756+F4732</f>
        <v>0</v>
      </c>
    </row>
    <row r="4757" spans="1:6" ht="15.75" thickBot="1" x14ac:dyDescent="0.3">
      <c r="A4757" s="145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4">
        <f t="shared" ref="F4757:F4775" si="410">E4757+F4733</f>
        <v>246</v>
      </c>
    </row>
    <row r="4758" spans="1:6" ht="15.75" thickBot="1" x14ac:dyDescent="0.3">
      <c r="A4758" s="145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4">
        <f t="shared" si="410"/>
        <v>24</v>
      </c>
    </row>
    <row r="4759" spans="1:6" ht="15.75" thickBot="1" x14ac:dyDescent="0.3">
      <c r="A4759" s="145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4">
        <f t="shared" si="410"/>
        <v>228</v>
      </c>
    </row>
    <row r="4760" spans="1:6" ht="15.75" thickBot="1" x14ac:dyDescent="0.3">
      <c r="A4760" s="145" t="s">
        <v>37</v>
      </c>
      <c r="B4760" s="53">
        <v>44091</v>
      </c>
      <c r="C4760" s="4">
        <v>73</v>
      </c>
      <c r="D4760" s="29">
        <f t="shared" si="409"/>
        <v>868</v>
      </c>
      <c r="F4760" s="134">
        <f>E4760+F4736</f>
        <v>6</v>
      </c>
    </row>
    <row r="4761" spans="1:6" ht="15.75" thickBot="1" x14ac:dyDescent="0.3">
      <c r="A4761" s="145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4">
        <f>E4761+F4737</f>
        <v>102</v>
      </c>
    </row>
    <row r="4762" spans="1:6" ht="15.75" thickBot="1" x14ac:dyDescent="0.3">
      <c r="A4762" s="145" t="s">
        <v>48</v>
      </c>
      <c r="B4762" s="53">
        <v>44091</v>
      </c>
      <c r="C4762" s="4">
        <v>-3</v>
      </c>
      <c r="D4762" s="29">
        <f t="shared" si="409"/>
        <v>93</v>
      </c>
      <c r="F4762" s="134">
        <f>E4762+F4738</f>
        <v>1</v>
      </c>
    </row>
    <row r="4763" spans="1:6" ht="15.75" thickBot="1" x14ac:dyDescent="0.3">
      <c r="A4763" s="145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4">
        <f t="shared" si="410"/>
        <v>298</v>
      </c>
    </row>
    <row r="4764" spans="1:6" ht="15.75" thickBot="1" x14ac:dyDescent="0.3">
      <c r="A4764" s="145" t="s">
        <v>40</v>
      </c>
      <c r="B4764" s="53">
        <v>44091</v>
      </c>
      <c r="C4764" s="4">
        <v>15</v>
      </c>
      <c r="D4764" s="29">
        <f t="shared" si="409"/>
        <v>520</v>
      </c>
      <c r="F4764" s="134">
        <f t="shared" si="410"/>
        <v>4</v>
      </c>
    </row>
    <row r="4765" spans="1:6" ht="15.75" thickBot="1" x14ac:dyDescent="0.3">
      <c r="A4765" s="145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4">
        <f t="shared" si="410"/>
        <v>93</v>
      </c>
    </row>
    <row r="4766" spans="1:6" ht="15.75" thickBot="1" x14ac:dyDescent="0.3">
      <c r="A4766" s="145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4">
        <f t="shared" si="410"/>
        <v>164</v>
      </c>
    </row>
    <row r="4767" spans="1:6" ht="15.75" thickBot="1" x14ac:dyDescent="0.3">
      <c r="A4767" s="145" t="s">
        <v>30</v>
      </c>
      <c r="B4767" s="53">
        <v>44091</v>
      </c>
      <c r="C4767" s="4">
        <v>2</v>
      </c>
      <c r="D4767" s="29">
        <f t="shared" si="409"/>
        <v>65</v>
      </c>
      <c r="F4767" s="134">
        <f t="shared" si="410"/>
        <v>2</v>
      </c>
    </row>
    <row r="4768" spans="1:6" ht="15.75" thickBot="1" x14ac:dyDescent="0.3">
      <c r="A4768" s="145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4">
        <f t="shared" si="410"/>
        <v>61</v>
      </c>
    </row>
    <row r="4769" spans="1:6" ht="15.75" thickBot="1" x14ac:dyDescent="0.3">
      <c r="A4769" s="145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4">
        <f t="shared" si="410"/>
        <v>182</v>
      </c>
    </row>
    <row r="4770" spans="1:6" ht="15.75" thickBot="1" x14ac:dyDescent="0.3">
      <c r="A4770" s="145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4">
        <f>E4770+F4746</f>
        <v>116</v>
      </c>
    </row>
    <row r="4771" spans="1:6" ht="15.75" thickBot="1" x14ac:dyDescent="0.3">
      <c r="A4771" s="145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4">
        <f>E4771+F4747</f>
        <v>14</v>
      </c>
    </row>
    <row r="4772" spans="1:6" ht="15.75" thickBot="1" x14ac:dyDescent="0.3">
      <c r="A4772" s="145" t="s">
        <v>43</v>
      </c>
      <c r="B4772" s="53">
        <v>44091</v>
      </c>
      <c r="C4772" s="4">
        <v>62</v>
      </c>
      <c r="D4772" s="29">
        <f t="shared" si="411"/>
        <v>570</v>
      </c>
      <c r="F4772" s="134">
        <f t="shared" si="410"/>
        <v>0</v>
      </c>
    </row>
    <row r="4773" spans="1:6" ht="15.75" thickBot="1" x14ac:dyDescent="0.3">
      <c r="A4773" s="145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4">
        <f>E4773+F4749</f>
        <v>42</v>
      </c>
    </row>
    <row r="4774" spans="1:6" ht="15.75" thickBot="1" x14ac:dyDescent="0.3">
      <c r="A4774" s="145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4">
        <f>E4774+F4750</f>
        <v>252</v>
      </c>
    </row>
    <row r="4775" spans="1:6" ht="15.75" thickBot="1" x14ac:dyDescent="0.3">
      <c r="A4775" s="145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4">
        <f t="shared" si="410"/>
        <v>30</v>
      </c>
    </row>
    <row r="4776" spans="1:6" ht="15.75" thickBot="1" x14ac:dyDescent="0.3">
      <c r="A4776" s="145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4">
        <f>E4776+F4752</f>
        <v>52</v>
      </c>
    </row>
    <row r="4777" spans="1:6" ht="15.75" thickBot="1" x14ac:dyDescent="0.3">
      <c r="A4777" s="147" t="s">
        <v>47</v>
      </c>
      <c r="B4777" s="46">
        <v>44091</v>
      </c>
      <c r="C4777" s="47">
        <v>435</v>
      </c>
      <c r="D4777" s="89">
        <f t="shared" si="411"/>
        <v>8610</v>
      </c>
      <c r="E4777" s="47">
        <f>3+2+2</f>
        <v>7</v>
      </c>
      <c r="F4777" s="144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6">
        <f>C4778+D4754</f>
        <v>360758</v>
      </c>
      <c r="E4778" s="50">
        <f>5+5+45+37</f>
        <v>92</v>
      </c>
      <c r="F4778" s="133">
        <f>E4778+F4754</f>
        <v>7578</v>
      </c>
    </row>
    <row r="4779" spans="1:6" x14ac:dyDescent="0.25">
      <c r="A4779" s="145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4">
        <f>E4779+F4755</f>
        <v>2833</v>
      </c>
    </row>
    <row r="4780" spans="1:6" x14ac:dyDescent="0.25">
      <c r="A4780" s="145" t="s">
        <v>35</v>
      </c>
      <c r="B4780" s="26">
        <v>44092</v>
      </c>
      <c r="C4780" s="4">
        <v>6</v>
      </c>
      <c r="D4780" s="29">
        <f t="shared" si="412"/>
        <v>183</v>
      </c>
      <c r="F4780" s="134">
        <f>E4780+F4756</f>
        <v>0</v>
      </c>
    </row>
    <row r="4781" spans="1:6" x14ac:dyDescent="0.25">
      <c r="A4781" s="145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4">
        <f t="shared" ref="F4781:F4799" si="413">E4781+F4757</f>
        <v>250</v>
      </c>
    </row>
    <row r="4782" spans="1:6" x14ac:dyDescent="0.25">
      <c r="A4782" s="145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4">
        <f t="shared" si="413"/>
        <v>25</v>
      </c>
    </row>
    <row r="4783" spans="1:6" x14ac:dyDescent="0.25">
      <c r="A4783" s="145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4">
        <f t="shared" si="413"/>
        <v>238</v>
      </c>
    </row>
    <row r="4784" spans="1:6" x14ac:dyDescent="0.25">
      <c r="A4784" s="145" t="s">
        <v>37</v>
      </c>
      <c r="B4784" s="26">
        <v>44092</v>
      </c>
      <c r="C4784" s="4">
        <v>35</v>
      </c>
      <c r="D4784" s="29">
        <f t="shared" si="412"/>
        <v>903</v>
      </c>
      <c r="F4784" s="134">
        <f>E4784+F4760</f>
        <v>6</v>
      </c>
    </row>
    <row r="4785" spans="1:6" x14ac:dyDescent="0.25">
      <c r="A4785" s="145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4">
        <f>E4785+F4761</f>
        <v>104</v>
      </c>
    </row>
    <row r="4786" spans="1:6" x14ac:dyDescent="0.25">
      <c r="A4786" s="145" t="s">
        <v>48</v>
      </c>
      <c r="B4786" s="26">
        <v>44092</v>
      </c>
      <c r="C4786" s="4">
        <v>-1</v>
      </c>
      <c r="D4786" s="29">
        <f t="shared" si="412"/>
        <v>92</v>
      </c>
      <c r="F4786" s="134">
        <f>E4786+F4762</f>
        <v>1</v>
      </c>
    </row>
    <row r="4787" spans="1:6" x14ac:dyDescent="0.25">
      <c r="A4787" s="145" t="s">
        <v>39</v>
      </c>
      <c r="B4787" s="26">
        <v>44092</v>
      </c>
      <c r="C4787" s="4">
        <v>256</v>
      </c>
      <c r="D4787" s="29">
        <f t="shared" si="412"/>
        <v>13600</v>
      </c>
      <c r="F4787" s="134">
        <f t="shared" si="413"/>
        <v>298</v>
      </c>
    </row>
    <row r="4788" spans="1:6" x14ac:dyDescent="0.25">
      <c r="A4788" s="145" t="s">
        <v>40</v>
      </c>
      <c r="B4788" s="26">
        <v>44092</v>
      </c>
      <c r="C4788" s="4">
        <v>14</v>
      </c>
      <c r="D4788" s="29">
        <f t="shared" si="412"/>
        <v>534</v>
      </c>
      <c r="F4788" s="134">
        <f t="shared" si="413"/>
        <v>4</v>
      </c>
    </row>
    <row r="4789" spans="1:6" x14ac:dyDescent="0.25">
      <c r="A4789" s="145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4">
        <f t="shared" si="413"/>
        <v>98</v>
      </c>
    </row>
    <row r="4790" spans="1:6" x14ac:dyDescent="0.25">
      <c r="A4790" s="145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4">
        <f t="shared" si="413"/>
        <v>169</v>
      </c>
    </row>
    <row r="4791" spans="1:6" x14ac:dyDescent="0.25">
      <c r="A4791" s="145" t="s">
        <v>30</v>
      </c>
      <c r="B4791" s="26">
        <v>44092</v>
      </c>
      <c r="C4791" s="4">
        <v>3</v>
      </c>
      <c r="D4791" s="29">
        <f t="shared" si="412"/>
        <v>68</v>
      </c>
      <c r="F4791" s="134">
        <f t="shared" si="413"/>
        <v>2</v>
      </c>
    </row>
    <row r="4792" spans="1:6" x14ac:dyDescent="0.25">
      <c r="A4792" s="145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4">
        <f t="shared" si="413"/>
        <v>67</v>
      </c>
    </row>
    <row r="4793" spans="1:6" x14ac:dyDescent="0.25">
      <c r="A4793" s="145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4">
        <f t="shared" si="413"/>
        <v>188</v>
      </c>
    </row>
    <row r="4794" spans="1:6" x14ac:dyDescent="0.25">
      <c r="A4794" s="145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4">
        <f>E4794+F4770</f>
        <v>134</v>
      </c>
    </row>
    <row r="4795" spans="1:6" x14ac:dyDescent="0.25">
      <c r="A4795" s="145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4">
        <f>E4795+F4771</f>
        <v>20</v>
      </c>
    </row>
    <row r="4796" spans="1:6" x14ac:dyDescent="0.25">
      <c r="A4796" s="145" t="s">
        <v>43</v>
      </c>
      <c r="B4796" s="26">
        <v>44092</v>
      </c>
      <c r="C4796" s="4">
        <v>78</v>
      </c>
      <c r="D4796" s="29">
        <f t="shared" si="414"/>
        <v>648</v>
      </c>
      <c r="F4796" s="134">
        <f t="shared" si="413"/>
        <v>0</v>
      </c>
    </row>
    <row r="4797" spans="1:6" x14ac:dyDescent="0.25">
      <c r="A4797" s="145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4">
        <f>E4797+F4773</f>
        <v>44</v>
      </c>
    </row>
    <row r="4798" spans="1:6" x14ac:dyDescent="0.25">
      <c r="A4798" s="145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4">
        <f>E4798+F4774</f>
        <v>262</v>
      </c>
    </row>
    <row r="4799" spans="1:6" x14ac:dyDescent="0.25">
      <c r="A4799" s="145" t="s">
        <v>45</v>
      </c>
      <c r="B4799" s="26">
        <v>44092</v>
      </c>
      <c r="C4799" s="4">
        <v>137</v>
      </c>
      <c r="D4799" s="29">
        <f t="shared" si="414"/>
        <v>2246</v>
      </c>
      <c r="F4799" s="134">
        <f t="shared" si="413"/>
        <v>30</v>
      </c>
    </row>
    <row r="4800" spans="1:6" x14ac:dyDescent="0.25">
      <c r="A4800" s="145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4">
        <f>E4800+F4776</f>
        <v>53</v>
      </c>
    </row>
    <row r="4801" spans="1:6" ht="15.75" thickBot="1" x14ac:dyDescent="0.3">
      <c r="A4801" s="146" t="s">
        <v>47</v>
      </c>
      <c r="B4801" s="53">
        <v>44092</v>
      </c>
      <c r="C4801" s="54">
        <v>496</v>
      </c>
      <c r="D4801" s="137">
        <f t="shared" si="414"/>
        <v>9106</v>
      </c>
      <c r="E4801" s="54"/>
      <c r="F4801" s="135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6">
        <f>C4802+D4778</f>
        <v>364635</v>
      </c>
      <c r="E4802" s="48">
        <f>10+14+13+19</f>
        <v>56</v>
      </c>
      <c r="F4802" s="133">
        <f>E4802+F4778</f>
        <v>7634</v>
      </c>
    </row>
    <row r="4803" spans="1:6" ht="15.75" thickBot="1" x14ac:dyDescent="0.3">
      <c r="A4803" s="145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4">
        <f>E4803+F4779</f>
        <v>2843</v>
      </c>
    </row>
    <row r="4804" spans="1:6" ht="15.75" thickBot="1" x14ac:dyDescent="0.3">
      <c r="A4804" s="145" t="s">
        <v>35</v>
      </c>
      <c r="B4804" s="53">
        <v>44093</v>
      </c>
      <c r="C4804" s="4">
        <v>7</v>
      </c>
      <c r="D4804" s="29">
        <f t="shared" si="415"/>
        <v>190</v>
      </c>
      <c r="F4804" s="134">
        <f>E4804+F4780</f>
        <v>0</v>
      </c>
    </row>
    <row r="4805" spans="1:6" ht="15.75" thickBot="1" x14ac:dyDescent="0.3">
      <c r="A4805" s="145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4">
        <f t="shared" ref="F4805:F4823" si="416">E4805+F4781</f>
        <v>251</v>
      </c>
    </row>
    <row r="4806" spans="1:6" ht="15.75" thickBot="1" x14ac:dyDescent="0.3">
      <c r="A4806" s="145" t="s">
        <v>36</v>
      </c>
      <c r="B4806" s="53">
        <v>44093</v>
      </c>
      <c r="C4806" s="4">
        <v>81</v>
      </c>
      <c r="D4806" s="29">
        <f t="shared" si="415"/>
        <v>2181</v>
      </c>
      <c r="F4806" s="134">
        <f t="shared" si="416"/>
        <v>25</v>
      </c>
    </row>
    <row r="4807" spans="1:6" ht="15.75" thickBot="1" x14ac:dyDescent="0.3">
      <c r="A4807" s="145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4">
        <f t="shared" si="416"/>
        <v>247</v>
      </c>
    </row>
    <row r="4808" spans="1:6" ht="15.75" thickBot="1" x14ac:dyDescent="0.3">
      <c r="A4808" s="145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4">
        <f>E4808+F4784</f>
        <v>11</v>
      </c>
    </row>
    <row r="4809" spans="1:6" ht="15.75" thickBot="1" x14ac:dyDescent="0.3">
      <c r="A4809" s="145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4">
        <f>E4809+F4785</f>
        <v>106</v>
      </c>
    </row>
    <row r="4810" spans="1:6" ht="15.75" thickBot="1" x14ac:dyDescent="0.3">
      <c r="A4810" s="145" t="s">
        <v>48</v>
      </c>
      <c r="B4810" s="53">
        <v>44093</v>
      </c>
      <c r="C4810" s="4">
        <v>9</v>
      </c>
      <c r="D4810" s="29">
        <f t="shared" si="415"/>
        <v>101</v>
      </c>
      <c r="F4810" s="134">
        <f>E4810+F4786</f>
        <v>1</v>
      </c>
    </row>
    <row r="4811" spans="1:6" ht="15.75" thickBot="1" x14ac:dyDescent="0.3">
      <c r="A4811" s="145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4">
        <f t="shared" si="416"/>
        <v>306</v>
      </c>
    </row>
    <row r="4812" spans="1:6" ht="15.75" thickBot="1" x14ac:dyDescent="0.3">
      <c r="A4812" s="145" t="s">
        <v>40</v>
      </c>
      <c r="B4812" s="53">
        <v>44093</v>
      </c>
      <c r="C4812" s="4">
        <v>13</v>
      </c>
      <c r="D4812" s="29">
        <f t="shared" si="415"/>
        <v>547</v>
      </c>
      <c r="F4812" s="134">
        <f t="shared" si="416"/>
        <v>4</v>
      </c>
    </row>
    <row r="4813" spans="1:6" ht="15.75" thickBot="1" x14ac:dyDescent="0.3">
      <c r="A4813" s="145" t="s">
        <v>28</v>
      </c>
      <c r="B4813" s="53">
        <v>44093</v>
      </c>
      <c r="C4813" s="4">
        <v>86</v>
      </c>
      <c r="D4813" s="29">
        <f t="shared" si="415"/>
        <v>3490</v>
      </c>
      <c r="F4813" s="134">
        <f t="shared" si="416"/>
        <v>98</v>
      </c>
    </row>
    <row r="4814" spans="1:6" ht="15.75" thickBot="1" x14ac:dyDescent="0.3">
      <c r="A4814" s="145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4">
        <f t="shared" si="416"/>
        <v>171</v>
      </c>
    </row>
    <row r="4815" spans="1:6" ht="15.75" thickBot="1" x14ac:dyDescent="0.3">
      <c r="A4815" s="145" t="s">
        <v>30</v>
      </c>
      <c r="B4815" s="53">
        <v>44093</v>
      </c>
      <c r="C4815" s="4">
        <v>1</v>
      </c>
      <c r="D4815" s="29">
        <f t="shared" si="415"/>
        <v>69</v>
      </c>
      <c r="F4815" s="134">
        <f t="shared" si="416"/>
        <v>2</v>
      </c>
    </row>
    <row r="4816" spans="1:6" ht="15.75" thickBot="1" x14ac:dyDescent="0.3">
      <c r="A4816" s="145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4">
        <f t="shared" si="416"/>
        <v>70</v>
      </c>
    </row>
    <row r="4817" spans="1:6" ht="15.75" thickBot="1" x14ac:dyDescent="0.3">
      <c r="A4817" s="145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4">
        <f t="shared" si="416"/>
        <v>195</v>
      </c>
    </row>
    <row r="4818" spans="1:6" ht="15.75" thickBot="1" x14ac:dyDescent="0.3">
      <c r="A4818" s="145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4">
        <f>E4818+F4794</f>
        <v>155</v>
      </c>
    </row>
    <row r="4819" spans="1:6" ht="15.75" thickBot="1" x14ac:dyDescent="0.3">
      <c r="A4819" s="145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4">
        <f>E4819+F4795</f>
        <v>21</v>
      </c>
    </row>
    <row r="4820" spans="1:6" ht="15.75" thickBot="1" x14ac:dyDescent="0.3">
      <c r="A4820" s="145" t="s">
        <v>43</v>
      </c>
      <c r="B4820" s="53">
        <v>44093</v>
      </c>
      <c r="C4820" s="4">
        <v>24</v>
      </c>
      <c r="D4820" s="29">
        <f t="shared" si="417"/>
        <v>672</v>
      </c>
      <c r="F4820" s="134">
        <f t="shared" si="416"/>
        <v>0</v>
      </c>
    </row>
    <row r="4821" spans="1:6" ht="15.75" thickBot="1" x14ac:dyDescent="0.3">
      <c r="A4821" s="145" t="s">
        <v>44</v>
      </c>
      <c r="B4821" s="53">
        <v>44093</v>
      </c>
      <c r="C4821" s="4">
        <v>195</v>
      </c>
      <c r="D4821" s="29">
        <f t="shared" si="417"/>
        <v>3664</v>
      </c>
      <c r="F4821" s="134">
        <f>E4821+F4797</f>
        <v>44</v>
      </c>
    </row>
    <row r="4822" spans="1:6" ht="15.75" thickBot="1" x14ac:dyDescent="0.3">
      <c r="A4822" s="145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4">
        <f>E4822+F4798</f>
        <v>266</v>
      </c>
    </row>
    <row r="4823" spans="1:6" ht="15.75" thickBot="1" x14ac:dyDescent="0.3">
      <c r="A4823" s="145" t="s">
        <v>45</v>
      </c>
      <c r="B4823" s="53">
        <v>44093</v>
      </c>
      <c r="C4823" s="4">
        <v>56</v>
      </c>
      <c r="D4823" s="29">
        <f t="shared" si="417"/>
        <v>2302</v>
      </c>
      <c r="F4823" s="134">
        <f t="shared" si="416"/>
        <v>30</v>
      </c>
    </row>
    <row r="4824" spans="1:6" ht="15.75" thickBot="1" x14ac:dyDescent="0.3">
      <c r="A4824" s="145" t="s">
        <v>46</v>
      </c>
      <c r="B4824" s="53">
        <v>44093</v>
      </c>
      <c r="C4824" s="4">
        <v>98</v>
      </c>
      <c r="D4824" s="29">
        <f t="shared" si="417"/>
        <v>3118</v>
      </c>
      <c r="F4824" s="134">
        <f>E4824+F4800</f>
        <v>53</v>
      </c>
    </row>
    <row r="4825" spans="1:6" ht="15.75" thickBot="1" x14ac:dyDescent="0.3">
      <c r="A4825" s="146" t="s">
        <v>47</v>
      </c>
      <c r="B4825" s="53">
        <v>44093</v>
      </c>
      <c r="C4825" s="4">
        <v>147</v>
      </c>
      <c r="D4825" s="137">
        <f t="shared" si="417"/>
        <v>9253</v>
      </c>
      <c r="E4825" s="4">
        <f>1+7+6</f>
        <v>14</v>
      </c>
      <c r="F4825" s="135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6">
        <f>C4826+D4802</f>
        <v>368280</v>
      </c>
      <c r="E4826" s="4">
        <f>16+19+47+35+1</f>
        <v>118</v>
      </c>
      <c r="F4826" s="133">
        <f>E4826+F4802</f>
        <v>7752</v>
      </c>
    </row>
    <row r="4827" spans="1:6" ht="15.75" thickBot="1" x14ac:dyDescent="0.3">
      <c r="A4827" s="145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4">
        <f>E4827+F4803</f>
        <v>2852</v>
      </c>
    </row>
    <row r="4828" spans="1:6" ht="15.75" thickBot="1" x14ac:dyDescent="0.3">
      <c r="A4828" s="145" t="s">
        <v>35</v>
      </c>
      <c r="B4828" s="53">
        <v>44094</v>
      </c>
      <c r="C4828" s="4">
        <v>1</v>
      </c>
      <c r="D4828" s="29">
        <f t="shared" si="418"/>
        <v>191</v>
      </c>
      <c r="F4828" s="134">
        <f>E4828+F4804</f>
        <v>0</v>
      </c>
    </row>
    <row r="4829" spans="1:6" ht="15.75" thickBot="1" x14ac:dyDescent="0.3">
      <c r="A4829" s="145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4">
        <f t="shared" ref="F4829:F4847" si="419">E4829+F4805</f>
        <v>255</v>
      </c>
    </row>
    <row r="4830" spans="1:6" ht="15.75" thickBot="1" x14ac:dyDescent="0.3">
      <c r="A4830" s="145" t="s">
        <v>36</v>
      </c>
      <c r="B4830" s="53">
        <v>44094</v>
      </c>
      <c r="C4830" s="4">
        <v>126</v>
      </c>
      <c r="D4830" s="29">
        <f t="shared" si="418"/>
        <v>2307</v>
      </c>
      <c r="F4830" s="134">
        <f t="shared" si="419"/>
        <v>25</v>
      </c>
    </row>
    <row r="4831" spans="1:6" ht="15.75" thickBot="1" x14ac:dyDescent="0.3">
      <c r="A4831" s="145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4">
        <f t="shared" si="419"/>
        <v>255</v>
      </c>
    </row>
    <row r="4832" spans="1:6" ht="15.75" thickBot="1" x14ac:dyDescent="0.3">
      <c r="A4832" s="145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4">
        <f>E4832+F4808</f>
        <v>14</v>
      </c>
    </row>
    <row r="4833" spans="1:6" ht="15.75" thickBot="1" x14ac:dyDescent="0.3">
      <c r="A4833" s="145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4">
        <f>E4833+F4809</f>
        <v>108</v>
      </c>
    </row>
    <row r="4834" spans="1:6" ht="15.75" thickBot="1" x14ac:dyDescent="0.3">
      <c r="A4834" s="145" t="s">
        <v>48</v>
      </c>
      <c r="B4834" s="53">
        <v>44094</v>
      </c>
      <c r="C4834" s="4">
        <v>0</v>
      </c>
      <c r="D4834" s="29">
        <f t="shared" si="418"/>
        <v>101</v>
      </c>
      <c r="F4834" s="134">
        <f>E4834+F4810</f>
        <v>1</v>
      </c>
    </row>
    <row r="4835" spans="1:6" ht="15.75" thickBot="1" x14ac:dyDescent="0.3">
      <c r="A4835" s="145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4">
        <f t="shared" si="419"/>
        <v>327</v>
      </c>
    </row>
    <row r="4836" spans="1:6" ht="15.75" thickBot="1" x14ac:dyDescent="0.3">
      <c r="A4836" s="145" t="s">
        <v>40</v>
      </c>
      <c r="B4836" s="53">
        <v>44094</v>
      </c>
      <c r="C4836" s="4">
        <v>21</v>
      </c>
      <c r="D4836" s="29">
        <f t="shared" si="418"/>
        <v>568</v>
      </c>
      <c r="F4836" s="134">
        <f t="shared" si="419"/>
        <v>4</v>
      </c>
    </row>
    <row r="4837" spans="1:6" ht="15.75" thickBot="1" x14ac:dyDescent="0.3">
      <c r="A4837" s="145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4">
        <f t="shared" si="419"/>
        <v>99</v>
      </c>
    </row>
    <row r="4838" spans="1:6" ht="15.75" thickBot="1" x14ac:dyDescent="0.3">
      <c r="A4838" s="145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4">
        <f t="shared" si="419"/>
        <v>179</v>
      </c>
    </row>
    <row r="4839" spans="1:6" ht="15.75" thickBot="1" x14ac:dyDescent="0.3">
      <c r="A4839" s="145" t="s">
        <v>30</v>
      </c>
      <c r="B4839" s="53">
        <v>44094</v>
      </c>
      <c r="C4839" s="4">
        <v>1</v>
      </c>
      <c r="D4839" s="29">
        <f t="shared" si="418"/>
        <v>70</v>
      </c>
      <c r="F4839" s="134">
        <f t="shared" si="419"/>
        <v>2</v>
      </c>
    </row>
    <row r="4840" spans="1:6" ht="15.75" thickBot="1" x14ac:dyDescent="0.3">
      <c r="A4840" s="145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4">
        <f t="shared" si="419"/>
        <v>73</v>
      </c>
    </row>
    <row r="4841" spans="1:6" ht="15.75" thickBot="1" x14ac:dyDescent="0.3">
      <c r="A4841" s="145" t="s">
        <v>25</v>
      </c>
      <c r="B4841" s="53">
        <v>44094</v>
      </c>
      <c r="C4841" s="4">
        <v>132</v>
      </c>
      <c r="D4841" s="29">
        <f>C4841+D4817</f>
        <v>10346</v>
      </c>
      <c r="F4841" s="134">
        <f t="shared" si="419"/>
        <v>195</v>
      </c>
    </row>
    <row r="4842" spans="1:6" ht="15.75" thickBot="1" x14ac:dyDescent="0.3">
      <c r="A4842" s="145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4">
        <f>E4842+F4818</f>
        <v>171</v>
      </c>
    </row>
    <row r="4843" spans="1:6" ht="15.75" thickBot="1" x14ac:dyDescent="0.3">
      <c r="A4843" s="145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4">
        <f>E4843+F4819</f>
        <v>21</v>
      </c>
    </row>
    <row r="4844" spans="1:6" ht="15.75" thickBot="1" x14ac:dyDescent="0.3">
      <c r="A4844" s="145" t="s">
        <v>43</v>
      </c>
      <c r="B4844" s="53">
        <v>44094</v>
      </c>
      <c r="C4844" s="4">
        <v>26</v>
      </c>
      <c r="D4844" s="29">
        <f t="shared" si="420"/>
        <v>698</v>
      </c>
      <c r="F4844" s="134">
        <f t="shared" si="419"/>
        <v>0</v>
      </c>
    </row>
    <row r="4845" spans="1:6" ht="15.75" thickBot="1" x14ac:dyDescent="0.3">
      <c r="A4845" s="145" t="s">
        <v>44</v>
      </c>
      <c r="B4845" s="53">
        <v>44094</v>
      </c>
      <c r="C4845" s="4">
        <v>83</v>
      </c>
      <c r="D4845" s="29">
        <f t="shared" si="420"/>
        <v>3747</v>
      </c>
      <c r="F4845" s="134">
        <f>E4845+F4821</f>
        <v>44</v>
      </c>
    </row>
    <row r="4846" spans="1:6" ht="15.75" thickBot="1" x14ac:dyDescent="0.3">
      <c r="A4846" s="145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4">
        <f>E4846+F4822</f>
        <v>271</v>
      </c>
    </row>
    <row r="4847" spans="1:6" ht="15.75" thickBot="1" x14ac:dyDescent="0.3">
      <c r="A4847" s="145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4">
        <f t="shared" si="419"/>
        <v>35</v>
      </c>
    </row>
    <row r="4848" spans="1:6" ht="15.75" thickBot="1" x14ac:dyDescent="0.3">
      <c r="A4848" s="145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4">
        <f>E4848+F4824</f>
        <v>54</v>
      </c>
    </row>
    <row r="4849" spans="1:6" ht="15.75" thickBot="1" x14ac:dyDescent="0.3">
      <c r="A4849" s="146" t="s">
        <v>47</v>
      </c>
      <c r="B4849" s="53">
        <v>44094</v>
      </c>
      <c r="C4849" s="4">
        <v>272</v>
      </c>
      <c r="D4849" s="137">
        <f t="shared" si="420"/>
        <v>9525</v>
      </c>
      <c r="E4849" s="4">
        <f>21+14+11+4</f>
        <v>50</v>
      </c>
      <c r="F4849" s="135">
        <f>E4849+F4825</f>
        <v>101</v>
      </c>
    </row>
    <row r="4850" spans="1:6" ht="15.75" thickBot="1" x14ac:dyDescent="0.3">
      <c r="A4850" s="65" t="s">
        <v>22</v>
      </c>
      <c r="B4850" s="53">
        <v>44095</v>
      </c>
      <c r="C4850" s="4">
        <v>3700</v>
      </c>
      <c r="D4850" s="136">
        <f>C4850+D4826</f>
        <v>371980</v>
      </c>
      <c r="E4850" s="4">
        <v>275</v>
      </c>
      <c r="F4850" s="133">
        <f>E4850+F4826</f>
        <v>8027</v>
      </c>
    </row>
    <row r="4851" spans="1:6" ht="15.75" thickBot="1" x14ac:dyDescent="0.3">
      <c r="A4851" s="145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29</v>
      </c>
      <c r="F4851" s="134">
        <f>E4851+F4827</f>
        <v>2881</v>
      </c>
    </row>
    <row r="4852" spans="1:6" ht="15.75" thickBot="1" x14ac:dyDescent="0.3">
      <c r="A4852" s="145" t="s">
        <v>35</v>
      </c>
      <c r="B4852" s="53">
        <v>44095</v>
      </c>
      <c r="C4852" s="4">
        <v>1</v>
      </c>
      <c r="D4852" s="29">
        <f t="shared" si="421"/>
        <v>192</v>
      </c>
      <c r="F4852" s="134">
        <f>E4852+F4828</f>
        <v>0</v>
      </c>
    </row>
    <row r="4853" spans="1:6" ht="15.75" thickBot="1" x14ac:dyDescent="0.3">
      <c r="A4853" s="145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4">
        <f t="shared" ref="F4853:F4871" si="422">E4853+F4829</f>
        <v>262</v>
      </c>
    </row>
    <row r="4854" spans="1:6" ht="15.75" thickBot="1" x14ac:dyDescent="0.3">
      <c r="A4854" s="145" t="s">
        <v>36</v>
      </c>
      <c r="B4854" s="53">
        <v>44095</v>
      </c>
      <c r="C4854" s="4">
        <v>116</v>
      </c>
      <c r="D4854" s="29">
        <f t="shared" si="421"/>
        <v>2423</v>
      </c>
      <c r="F4854" s="134">
        <f t="shared" si="422"/>
        <v>25</v>
      </c>
    </row>
    <row r="4855" spans="1:6" ht="15.75" thickBot="1" x14ac:dyDescent="0.3">
      <c r="A4855" s="145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4">
        <f t="shared" si="422"/>
        <v>260</v>
      </c>
    </row>
    <row r="4856" spans="1:6" ht="15.75" thickBot="1" x14ac:dyDescent="0.3">
      <c r="A4856" s="145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4">
        <f>E4856+F4832</f>
        <v>15</v>
      </c>
    </row>
    <row r="4857" spans="1:6" ht="15.75" thickBot="1" x14ac:dyDescent="0.3">
      <c r="A4857" s="145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4">
        <f>E4857+F4833</f>
        <v>111</v>
      </c>
    </row>
    <row r="4858" spans="1:6" ht="15.75" thickBot="1" x14ac:dyDescent="0.3">
      <c r="A4858" s="145" t="s">
        <v>48</v>
      </c>
      <c r="B4858" s="53">
        <v>44095</v>
      </c>
      <c r="C4858" s="4">
        <v>0</v>
      </c>
      <c r="D4858" s="29">
        <f t="shared" si="421"/>
        <v>101</v>
      </c>
      <c r="F4858" s="134">
        <f>E4858+F4834</f>
        <v>1</v>
      </c>
    </row>
    <row r="4859" spans="1:6" ht="15.75" thickBot="1" x14ac:dyDescent="0.3">
      <c r="A4859" s="145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4">
        <f t="shared" si="422"/>
        <v>338</v>
      </c>
    </row>
    <row r="4860" spans="1:6" ht="15.75" thickBot="1" x14ac:dyDescent="0.3">
      <c r="A4860" s="145" t="s">
        <v>40</v>
      </c>
      <c r="B4860" s="53">
        <v>44095</v>
      </c>
      <c r="C4860" s="4">
        <v>18</v>
      </c>
      <c r="D4860" s="29">
        <f t="shared" si="421"/>
        <v>586</v>
      </c>
      <c r="F4860" s="134">
        <f t="shared" si="422"/>
        <v>4</v>
      </c>
    </row>
    <row r="4861" spans="1:6" ht="15.75" thickBot="1" x14ac:dyDescent="0.3">
      <c r="A4861" s="145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4">
        <f t="shared" si="422"/>
        <v>101</v>
      </c>
    </row>
    <row r="4862" spans="1:6" ht="15.75" thickBot="1" x14ac:dyDescent="0.3">
      <c r="A4862" s="145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4">
        <f t="shared" si="422"/>
        <v>185</v>
      </c>
    </row>
    <row r="4863" spans="1:6" ht="15.75" thickBot="1" x14ac:dyDescent="0.3">
      <c r="A4863" s="145" t="s">
        <v>30</v>
      </c>
      <c r="B4863" s="53">
        <v>44095</v>
      </c>
      <c r="C4863" s="4">
        <v>0</v>
      </c>
      <c r="D4863" s="29">
        <f t="shared" si="421"/>
        <v>70</v>
      </c>
      <c r="F4863" s="134">
        <f t="shared" si="422"/>
        <v>2</v>
      </c>
    </row>
    <row r="4864" spans="1:6" ht="15.75" thickBot="1" x14ac:dyDescent="0.3">
      <c r="A4864" s="145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4">
        <f t="shared" si="422"/>
        <v>86</v>
      </c>
    </row>
    <row r="4865" spans="1:6" ht="15.75" thickBot="1" x14ac:dyDescent="0.3">
      <c r="A4865" s="145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4">
        <f t="shared" si="422"/>
        <v>216</v>
      </c>
    </row>
    <row r="4866" spans="1:6" ht="15.75" thickBot="1" x14ac:dyDescent="0.3">
      <c r="A4866" s="145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4">
        <f>E4866+F4842</f>
        <v>194</v>
      </c>
    </row>
    <row r="4867" spans="1:6" ht="15.75" thickBot="1" x14ac:dyDescent="0.3">
      <c r="A4867" s="145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4">
        <f>E4867+F4843</f>
        <v>21</v>
      </c>
    </row>
    <row r="4868" spans="1:6" ht="15.75" thickBot="1" x14ac:dyDescent="0.3">
      <c r="A4868" s="145" t="s">
        <v>43</v>
      </c>
      <c r="B4868" s="53">
        <v>44095</v>
      </c>
      <c r="C4868" s="4">
        <v>83</v>
      </c>
      <c r="D4868" s="29">
        <f t="shared" si="423"/>
        <v>781</v>
      </c>
      <c r="F4868" s="134">
        <f t="shared" si="422"/>
        <v>0</v>
      </c>
    </row>
    <row r="4869" spans="1:6" ht="15.75" thickBot="1" x14ac:dyDescent="0.3">
      <c r="A4869" s="145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4">
        <f>E4869+F4845</f>
        <v>45</v>
      </c>
    </row>
    <row r="4870" spans="1:6" ht="15.75" thickBot="1" x14ac:dyDescent="0.3">
      <c r="A4870" s="145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4">
        <f>E4870+F4846</f>
        <v>298</v>
      </c>
    </row>
    <row r="4871" spans="1:6" ht="15.75" thickBot="1" x14ac:dyDescent="0.3">
      <c r="A4871" s="145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4">
        <f t="shared" si="422"/>
        <v>37</v>
      </c>
    </row>
    <row r="4872" spans="1:6" ht="15.75" thickBot="1" x14ac:dyDescent="0.3">
      <c r="A4872" s="145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4">
        <f>E4872+F4848</f>
        <v>55</v>
      </c>
    </row>
    <row r="4873" spans="1:6" ht="15.75" thickBot="1" x14ac:dyDescent="0.3">
      <c r="A4873" s="146" t="s">
        <v>47</v>
      </c>
      <c r="B4873" s="53">
        <v>44095</v>
      </c>
      <c r="C4873" s="4">
        <v>208</v>
      </c>
      <c r="D4873" s="137">
        <f t="shared" si="423"/>
        <v>9733</v>
      </c>
      <c r="F4873" s="135">
        <f>E4873+F4849</f>
        <v>101</v>
      </c>
    </row>
    <row r="4874" spans="1:6" ht="15.75" thickBot="1" x14ac:dyDescent="0.3">
      <c r="A4874" s="65" t="s">
        <v>22</v>
      </c>
      <c r="B4874" s="53">
        <v>44096</v>
      </c>
      <c r="C4874" s="4">
        <v>5344</v>
      </c>
      <c r="D4874" s="136">
        <f>C4874+D4850</f>
        <v>377324</v>
      </c>
      <c r="E4874" s="4">
        <f>179+158</f>
        <v>337</v>
      </c>
      <c r="F4874" s="133">
        <f>E4874+F4850</f>
        <v>8364</v>
      </c>
    </row>
    <row r="4875" spans="1:6" ht="15.75" thickBot="1" x14ac:dyDescent="0.3">
      <c r="A4875" s="145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4">
        <f>E4875+F4851</f>
        <v>2925</v>
      </c>
    </row>
    <row r="4876" spans="1:6" ht="15.75" thickBot="1" x14ac:dyDescent="0.3">
      <c r="A4876" s="145" t="s">
        <v>35</v>
      </c>
      <c r="B4876" s="53">
        <v>44096</v>
      </c>
      <c r="C4876" s="4">
        <v>-5</v>
      </c>
      <c r="D4876" s="29">
        <f t="shared" si="424"/>
        <v>187</v>
      </c>
      <c r="F4876" s="134">
        <f>E4876+F4852</f>
        <v>0</v>
      </c>
    </row>
    <row r="4877" spans="1:6" ht="15.75" thickBot="1" x14ac:dyDescent="0.3">
      <c r="A4877" s="145" t="s">
        <v>21</v>
      </c>
      <c r="B4877" s="53">
        <v>44096</v>
      </c>
      <c r="C4877" s="4">
        <v>94</v>
      </c>
      <c r="D4877" s="29">
        <f t="shared" si="424"/>
        <v>7573</v>
      </c>
      <c r="F4877" s="134">
        <f t="shared" ref="F4877:F4895" si="425">E4877+F4853</f>
        <v>262</v>
      </c>
    </row>
    <row r="4878" spans="1:6" ht="15.75" thickBot="1" x14ac:dyDescent="0.3">
      <c r="A4878" s="145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4">
        <f t="shared" si="425"/>
        <v>27</v>
      </c>
    </row>
    <row r="4879" spans="1:6" ht="15.75" thickBot="1" x14ac:dyDescent="0.3">
      <c r="A4879" s="145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4">
        <f t="shared" si="425"/>
        <v>269</v>
      </c>
    </row>
    <row r="4880" spans="1:6" ht="15.75" thickBot="1" x14ac:dyDescent="0.3">
      <c r="A4880" s="145" t="s">
        <v>37</v>
      </c>
      <c r="B4880" s="53">
        <v>44096</v>
      </c>
      <c r="C4880" s="4">
        <v>30</v>
      </c>
      <c r="D4880" s="29">
        <f t="shared" si="424"/>
        <v>1059</v>
      </c>
      <c r="F4880" s="134">
        <f>E4880+F4856</f>
        <v>15</v>
      </c>
    </row>
    <row r="4881" spans="1:6" ht="15.75" thickBot="1" x14ac:dyDescent="0.3">
      <c r="A4881" s="145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4">
        <f>E4881+F4857</f>
        <v>119</v>
      </c>
    </row>
    <row r="4882" spans="1:6" ht="15.75" thickBot="1" x14ac:dyDescent="0.3">
      <c r="A4882" s="145" t="s">
        <v>48</v>
      </c>
      <c r="B4882" s="53">
        <v>44096</v>
      </c>
      <c r="C4882" s="4">
        <v>0</v>
      </c>
      <c r="D4882" s="29">
        <f t="shared" si="424"/>
        <v>101</v>
      </c>
      <c r="F4882" s="134">
        <f>E4882+F4858</f>
        <v>1</v>
      </c>
    </row>
    <row r="4883" spans="1:6" ht="15.75" thickBot="1" x14ac:dyDescent="0.3">
      <c r="A4883" s="145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4">
        <f t="shared" si="425"/>
        <v>351</v>
      </c>
    </row>
    <row r="4884" spans="1:6" ht="15.75" thickBot="1" x14ac:dyDescent="0.3">
      <c r="A4884" s="145" t="s">
        <v>40</v>
      </c>
      <c r="B4884" s="53">
        <v>44096</v>
      </c>
      <c r="C4884" s="4">
        <v>22</v>
      </c>
      <c r="D4884" s="29">
        <f t="shared" si="424"/>
        <v>608</v>
      </c>
      <c r="F4884" s="134">
        <f t="shared" si="425"/>
        <v>4</v>
      </c>
    </row>
    <row r="4885" spans="1:6" ht="15.75" thickBot="1" x14ac:dyDescent="0.3">
      <c r="A4885" s="145" t="s">
        <v>28</v>
      </c>
      <c r="B4885" s="53">
        <v>44096</v>
      </c>
      <c r="C4885" s="4">
        <v>120</v>
      </c>
      <c r="D4885" s="29">
        <f t="shared" si="424"/>
        <v>4220</v>
      </c>
      <c r="F4885" s="134">
        <f t="shared" si="425"/>
        <v>101</v>
      </c>
    </row>
    <row r="4886" spans="1:6" ht="15.75" thickBot="1" x14ac:dyDescent="0.3">
      <c r="A4886" s="145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4">
        <f t="shared" si="425"/>
        <v>195</v>
      </c>
    </row>
    <row r="4887" spans="1:6" ht="15.75" thickBot="1" x14ac:dyDescent="0.3">
      <c r="A4887" s="145" t="s">
        <v>30</v>
      </c>
      <c r="B4887" s="53">
        <v>44096</v>
      </c>
      <c r="C4887" s="4">
        <v>8</v>
      </c>
      <c r="D4887" s="29">
        <f t="shared" si="424"/>
        <v>78</v>
      </c>
      <c r="F4887" s="134">
        <f t="shared" si="425"/>
        <v>2</v>
      </c>
    </row>
    <row r="4888" spans="1:6" ht="15.75" thickBot="1" x14ac:dyDescent="0.3">
      <c r="A4888" s="145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4">
        <f t="shared" si="425"/>
        <v>92</v>
      </c>
    </row>
    <row r="4889" spans="1:6" ht="15.75" thickBot="1" x14ac:dyDescent="0.3">
      <c r="A4889" s="145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4">
        <f t="shared" si="425"/>
        <v>228</v>
      </c>
    </row>
    <row r="4890" spans="1:6" ht="15.75" thickBot="1" x14ac:dyDescent="0.3">
      <c r="A4890" s="145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4">
        <f>E4890+F4866</f>
        <v>206</v>
      </c>
    </row>
    <row r="4891" spans="1:6" ht="15.75" thickBot="1" x14ac:dyDescent="0.3">
      <c r="A4891" s="145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4">
        <f>E4891+F4867</f>
        <v>21</v>
      </c>
    </row>
    <row r="4892" spans="1:6" ht="15.75" thickBot="1" x14ac:dyDescent="0.3">
      <c r="A4892" s="145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4">
        <f t="shared" si="425"/>
        <v>3</v>
      </c>
    </row>
    <row r="4893" spans="1:6" ht="15.75" thickBot="1" x14ac:dyDescent="0.3">
      <c r="A4893" s="145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4">
        <f>E4893+F4869</f>
        <v>46</v>
      </c>
    </row>
    <row r="4894" spans="1:6" ht="15.75" thickBot="1" x14ac:dyDescent="0.3">
      <c r="A4894" s="145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4">
        <f>E4894+F4870</f>
        <v>306</v>
      </c>
    </row>
    <row r="4895" spans="1:6" ht="15.75" thickBot="1" x14ac:dyDescent="0.3">
      <c r="A4895" s="145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4">
        <f t="shared" si="425"/>
        <v>39</v>
      </c>
    </row>
    <row r="4896" spans="1:6" ht="15.75" thickBot="1" x14ac:dyDescent="0.3">
      <c r="A4896" s="145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4">
        <f>E4896+F4872</f>
        <v>57</v>
      </c>
    </row>
    <row r="4897" spans="1:6" ht="15.75" thickBot="1" x14ac:dyDescent="0.3">
      <c r="A4897" s="146" t="s">
        <v>47</v>
      </c>
      <c r="B4897" s="53">
        <v>44096</v>
      </c>
      <c r="C4897" s="4">
        <v>721</v>
      </c>
      <c r="D4897" s="137">
        <f t="shared" si="426"/>
        <v>10454</v>
      </c>
      <c r="F4897" s="135">
        <f>E4897+F4873</f>
        <v>101</v>
      </c>
    </row>
    <row r="4898" spans="1:6" ht="15.75" thickBot="1" x14ac:dyDescent="0.3">
      <c r="A4898" s="65" t="s">
        <v>22</v>
      </c>
      <c r="B4898" s="53">
        <v>44097</v>
      </c>
      <c r="C4898" s="4">
        <v>5389</v>
      </c>
      <c r="D4898" s="136">
        <f>C4898+D4874</f>
        <v>382713</v>
      </c>
      <c r="E4898" s="4">
        <f>160+131</f>
        <v>291</v>
      </c>
      <c r="F4898" s="133">
        <f>E4898+F4874</f>
        <v>8655</v>
      </c>
    </row>
    <row r="4899" spans="1:6" ht="15.75" thickBot="1" x14ac:dyDescent="0.3">
      <c r="A4899" s="145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4">
        <f>E4899+F4875</f>
        <v>2959</v>
      </c>
    </row>
    <row r="4900" spans="1:6" ht="15.75" thickBot="1" x14ac:dyDescent="0.3">
      <c r="A4900" s="145" t="s">
        <v>35</v>
      </c>
      <c r="B4900" s="53">
        <v>44097</v>
      </c>
      <c r="C4900" s="4">
        <v>6</v>
      </c>
      <c r="D4900" s="29">
        <f t="shared" si="427"/>
        <v>193</v>
      </c>
      <c r="F4900" s="134">
        <f>E4900+F4876</f>
        <v>0</v>
      </c>
    </row>
    <row r="4901" spans="1:6" ht="15.75" thickBot="1" x14ac:dyDescent="0.3">
      <c r="A4901" s="145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4">
        <f t="shared" ref="F4901:F4919" si="428">E4901+F4877</f>
        <v>265</v>
      </c>
    </row>
    <row r="4902" spans="1:6" ht="15.75" thickBot="1" x14ac:dyDescent="0.3">
      <c r="A4902" s="145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4">
        <f t="shared" si="428"/>
        <v>28</v>
      </c>
    </row>
    <row r="4903" spans="1:6" ht="15.75" thickBot="1" x14ac:dyDescent="0.3">
      <c r="A4903" s="145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4">
        <f t="shared" si="428"/>
        <v>280</v>
      </c>
    </row>
    <row r="4904" spans="1:6" ht="15.75" thickBot="1" x14ac:dyDescent="0.3">
      <c r="A4904" s="145" t="s">
        <v>37</v>
      </c>
      <c r="B4904" s="53">
        <v>44097</v>
      </c>
      <c r="C4904" s="4">
        <v>-45</v>
      </c>
      <c r="D4904" s="29">
        <f t="shared" si="427"/>
        <v>1014</v>
      </c>
      <c r="F4904" s="134">
        <f>E4904+F4880</f>
        <v>15</v>
      </c>
    </row>
    <row r="4905" spans="1:6" ht="15.75" thickBot="1" x14ac:dyDescent="0.3">
      <c r="A4905" s="145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4">
        <f>E4905+F4881</f>
        <v>122</v>
      </c>
    </row>
    <row r="4906" spans="1:6" ht="15.75" thickBot="1" x14ac:dyDescent="0.3">
      <c r="A4906" s="145" t="s">
        <v>48</v>
      </c>
      <c r="B4906" s="53">
        <v>44097</v>
      </c>
      <c r="C4906" s="4">
        <v>1</v>
      </c>
      <c r="D4906" s="29">
        <f t="shared" si="427"/>
        <v>102</v>
      </c>
      <c r="F4906" s="134">
        <f>E4906+F4882</f>
        <v>1</v>
      </c>
    </row>
    <row r="4907" spans="1:6" ht="15.75" thickBot="1" x14ac:dyDescent="0.3">
      <c r="A4907" s="145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4">
        <f t="shared" si="428"/>
        <v>362</v>
      </c>
    </row>
    <row r="4908" spans="1:6" ht="15.75" thickBot="1" x14ac:dyDescent="0.3">
      <c r="A4908" s="145" t="s">
        <v>40</v>
      </c>
      <c r="B4908" s="53">
        <v>44097</v>
      </c>
      <c r="C4908" s="4">
        <v>15</v>
      </c>
      <c r="D4908" s="29">
        <f t="shared" si="427"/>
        <v>623</v>
      </c>
      <c r="F4908" s="134">
        <f t="shared" si="428"/>
        <v>4</v>
      </c>
    </row>
    <row r="4909" spans="1:6" ht="15.75" thickBot="1" x14ac:dyDescent="0.3">
      <c r="A4909" s="145" t="s">
        <v>28</v>
      </c>
      <c r="B4909" s="53">
        <v>44097</v>
      </c>
      <c r="C4909" s="4">
        <v>48</v>
      </c>
      <c r="D4909" s="29">
        <f t="shared" si="427"/>
        <v>4268</v>
      </c>
      <c r="F4909" s="134">
        <f t="shared" si="428"/>
        <v>101</v>
      </c>
    </row>
    <row r="4910" spans="1:6" ht="15.75" thickBot="1" x14ac:dyDescent="0.3">
      <c r="A4910" s="145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4">
        <f t="shared" si="428"/>
        <v>207</v>
      </c>
    </row>
    <row r="4911" spans="1:6" ht="15.75" thickBot="1" x14ac:dyDescent="0.3">
      <c r="A4911" s="145" t="s">
        <v>30</v>
      </c>
      <c r="B4911" s="53">
        <v>44097</v>
      </c>
      <c r="C4911" s="4">
        <v>4</v>
      </c>
      <c r="D4911" s="29">
        <f t="shared" si="427"/>
        <v>82</v>
      </c>
      <c r="F4911" s="134">
        <f t="shared" si="428"/>
        <v>2</v>
      </c>
    </row>
    <row r="4912" spans="1:6" ht="15.75" thickBot="1" x14ac:dyDescent="0.3">
      <c r="A4912" s="145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4">
        <f t="shared" si="428"/>
        <v>99</v>
      </c>
    </row>
    <row r="4913" spans="1:6" ht="15.75" thickBot="1" x14ac:dyDescent="0.3">
      <c r="A4913" s="145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4">
        <f t="shared" si="428"/>
        <v>236</v>
      </c>
    </row>
    <row r="4914" spans="1:6" ht="15.75" thickBot="1" x14ac:dyDescent="0.3">
      <c r="A4914" s="145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4">
        <f>E4914+F4890</f>
        <v>221</v>
      </c>
    </row>
    <row r="4915" spans="1:6" ht="15.75" thickBot="1" x14ac:dyDescent="0.3">
      <c r="A4915" s="145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4">
        <f>E4915+F4891</f>
        <v>25</v>
      </c>
    </row>
    <row r="4916" spans="1:6" ht="15.75" thickBot="1" x14ac:dyDescent="0.3">
      <c r="A4916" s="145" t="s">
        <v>43</v>
      </c>
      <c r="B4916" s="53">
        <v>44097</v>
      </c>
      <c r="C4916" s="4">
        <v>62</v>
      </c>
      <c r="D4916" s="29">
        <f t="shared" si="429"/>
        <v>920</v>
      </c>
      <c r="F4916" s="134">
        <f t="shared" si="428"/>
        <v>3</v>
      </c>
    </row>
    <row r="4917" spans="1:6" ht="15.75" thickBot="1" x14ac:dyDescent="0.3">
      <c r="A4917" s="145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4">
        <f>E4917+F4893</f>
        <v>47</v>
      </c>
    </row>
    <row r="4918" spans="1:6" ht="15.75" thickBot="1" x14ac:dyDescent="0.3">
      <c r="A4918" s="145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4">
        <f>E4918+F4894</f>
        <v>323</v>
      </c>
    </row>
    <row r="4919" spans="1:6" ht="15.75" thickBot="1" x14ac:dyDescent="0.3">
      <c r="A4919" s="145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4">
        <f t="shared" si="428"/>
        <v>43</v>
      </c>
    </row>
    <row r="4920" spans="1:6" ht="15.75" thickBot="1" x14ac:dyDescent="0.3">
      <c r="A4920" s="145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4">
        <f>E4920+F4896</f>
        <v>59</v>
      </c>
    </row>
    <row r="4921" spans="1:6" ht="15.75" thickBot="1" x14ac:dyDescent="0.3">
      <c r="A4921" s="147" t="s">
        <v>47</v>
      </c>
      <c r="B4921" s="46">
        <v>44097</v>
      </c>
      <c r="C4921" s="47">
        <v>819</v>
      </c>
      <c r="D4921" s="89">
        <f t="shared" si="429"/>
        <v>11273</v>
      </c>
      <c r="E4921" s="47"/>
      <c r="F4921" s="144">
        <f>E4921+F4897</f>
        <v>101</v>
      </c>
    </row>
    <row r="4922" spans="1:6" x14ac:dyDescent="0.25">
      <c r="A4922" s="65" t="s">
        <v>22</v>
      </c>
      <c r="B4922" s="49">
        <v>44098</v>
      </c>
      <c r="C4922" s="50">
        <v>6122</v>
      </c>
      <c r="D4922" s="136">
        <f>C4922+D4898</f>
        <v>388835</v>
      </c>
      <c r="E4922" s="50">
        <f>162+117+3</f>
        <v>282</v>
      </c>
      <c r="F4922" s="133">
        <f>E4922+F4898</f>
        <v>8937</v>
      </c>
    </row>
    <row r="4923" spans="1:6" x14ac:dyDescent="0.25">
      <c r="A4923" s="145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4">
        <f>E4923+F4899</f>
        <v>2978</v>
      </c>
    </row>
    <row r="4924" spans="1:6" x14ac:dyDescent="0.25">
      <c r="A4924" s="145" t="s">
        <v>35</v>
      </c>
      <c r="B4924" s="26">
        <v>44098</v>
      </c>
      <c r="C4924" s="4">
        <v>2</v>
      </c>
      <c r="D4924" s="29">
        <f t="shared" si="430"/>
        <v>195</v>
      </c>
      <c r="F4924" s="134">
        <f>E4924+F4900</f>
        <v>0</v>
      </c>
    </row>
    <row r="4925" spans="1:6" x14ac:dyDescent="0.25">
      <c r="A4925" s="145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4">
        <f t="shared" ref="F4925:F4943" si="431">E4925+F4901</f>
        <v>270</v>
      </c>
    </row>
    <row r="4926" spans="1:6" x14ac:dyDescent="0.25">
      <c r="A4926" s="145" t="s">
        <v>36</v>
      </c>
      <c r="B4926" s="26">
        <v>44098</v>
      </c>
      <c r="C4926" s="4">
        <v>162</v>
      </c>
      <c r="D4926" s="29">
        <f t="shared" si="430"/>
        <v>2920</v>
      </c>
      <c r="F4926" s="134">
        <f t="shared" si="431"/>
        <v>28</v>
      </c>
    </row>
    <row r="4927" spans="1:6" x14ac:dyDescent="0.25">
      <c r="A4927" s="145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4">
        <f t="shared" si="431"/>
        <v>293</v>
      </c>
    </row>
    <row r="4928" spans="1:6" x14ac:dyDescent="0.25">
      <c r="A4928" s="145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4">
        <f>E4928+F4904</f>
        <v>16</v>
      </c>
    </row>
    <row r="4929" spans="1:6" x14ac:dyDescent="0.25">
      <c r="A4929" s="145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4">
        <f>E4929+F4905</f>
        <v>125</v>
      </c>
    </row>
    <row r="4930" spans="1:6" x14ac:dyDescent="0.25">
      <c r="A4930" s="145" t="s">
        <v>48</v>
      </c>
      <c r="B4930" s="26">
        <v>44098</v>
      </c>
      <c r="C4930" s="4">
        <v>0</v>
      </c>
      <c r="D4930" s="29">
        <f t="shared" si="430"/>
        <v>102</v>
      </c>
      <c r="F4930" s="134">
        <f>E4930+F4906</f>
        <v>1</v>
      </c>
    </row>
    <row r="4931" spans="1:6" x14ac:dyDescent="0.25">
      <c r="A4931" s="145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4">
        <f>E4931+F4907</f>
        <v>373</v>
      </c>
    </row>
    <row r="4932" spans="1:6" x14ac:dyDescent="0.25">
      <c r="A4932" s="145" t="s">
        <v>40</v>
      </c>
      <c r="B4932" s="26">
        <v>44098</v>
      </c>
      <c r="C4932" s="4">
        <v>34</v>
      </c>
      <c r="D4932" s="29">
        <f t="shared" si="430"/>
        <v>657</v>
      </c>
      <c r="F4932" s="134">
        <f t="shared" si="431"/>
        <v>4</v>
      </c>
    </row>
    <row r="4933" spans="1:6" x14ac:dyDescent="0.25">
      <c r="A4933" s="145" t="s">
        <v>28</v>
      </c>
      <c r="B4933" s="26">
        <v>44098</v>
      </c>
      <c r="C4933" s="4">
        <v>100</v>
      </c>
      <c r="D4933" s="29">
        <f t="shared" si="430"/>
        <v>4368</v>
      </c>
      <c r="F4933" s="134">
        <f t="shared" si="431"/>
        <v>101</v>
      </c>
    </row>
    <row r="4934" spans="1:6" x14ac:dyDescent="0.25">
      <c r="A4934" s="145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4">
        <f t="shared" si="431"/>
        <v>213</v>
      </c>
    </row>
    <row r="4935" spans="1:6" x14ac:dyDescent="0.25">
      <c r="A4935" s="145" t="s">
        <v>30</v>
      </c>
      <c r="B4935" s="26">
        <v>44098</v>
      </c>
      <c r="C4935" s="4">
        <v>3</v>
      </c>
      <c r="D4935" s="29">
        <f t="shared" si="430"/>
        <v>85</v>
      </c>
      <c r="F4935" s="134">
        <f t="shared" si="431"/>
        <v>2</v>
      </c>
    </row>
    <row r="4936" spans="1:6" x14ac:dyDescent="0.25">
      <c r="A4936" s="145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4">
        <f t="shared" si="431"/>
        <v>101</v>
      </c>
    </row>
    <row r="4937" spans="1:6" x14ac:dyDescent="0.25">
      <c r="A4937" s="145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4">
        <f t="shared" si="431"/>
        <v>246</v>
      </c>
    </row>
    <row r="4938" spans="1:6" x14ac:dyDescent="0.25">
      <c r="A4938" s="145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4">
        <f>E4938+F4914</f>
        <v>235</v>
      </c>
    </row>
    <row r="4939" spans="1:6" x14ac:dyDescent="0.25">
      <c r="A4939" s="145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4">
        <f>E4939+F4915</f>
        <v>25</v>
      </c>
    </row>
    <row r="4940" spans="1:6" x14ac:dyDescent="0.25">
      <c r="A4940" s="145" t="s">
        <v>43</v>
      </c>
      <c r="B4940" s="26">
        <v>44098</v>
      </c>
      <c r="C4940" s="4">
        <v>71</v>
      </c>
      <c r="D4940" s="29">
        <f t="shared" si="432"/>
        <v>991</v>
      </c>
      <c r="F4940" s="134">
        <f t="shared" si="431"/>
        <v>3</v>
      </c>
    </row>
    <row r="4941" spans="1:6" x14ac:dyDescent="0.25">
      <c r="A4941" s="145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4">
        <f>E4941+F4917</f>
        <v>49</v>
      </c>
    </row>
    <row r="4942" spans="1:6" x14ac:dyDescent="0.25">
      <c r="A4942" s="145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4">
        <f>E4942+F4918</f>
        <v>343</v>
      </c>
    </row>
    <row r="4943" spans="1:6" x14ac:dyDescent="0.25">
      <c r="A4943" s="145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4">
        <f t="shared" si="431"/>
        <v>44</v>
      </c>
    </row>
    <row r="4944" spans="1:6" x14ac:dyDescent="0.25">
      <c r="A4944" s="145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4">
        <f>E4944+F4920</f>
        <v>60</v>
      </c>
    </row>
    <row r="4945" spans="1:6" ht="15.75" thickBot="1" x14ac:dyDescent="0.3">
      <c r="A4945" s="146" t="s">
        <v>47</v>
      </c>
      <c r="B4945" s="53">
        <v>44098</v>
      </c>
      <c r="C4945" s="54">
        <v>224</v>
      </c>
      <c r="D4945" s="137">
        <f t="shared" si="432"/>
        <v>11497</v>
      </c>
      <c r="E4945" s="54">
        <f>1</f>
        <v>1</v>
      </c>
      <c r="F4945" s="135">
        <f>E4945+F4921</f>
        <v>102</v>
      </c>
    </row>
    <row r="4946" spans="1:6" x14ac:dyDescent="0.25">
      <c r="A4946" s="65" t="s">
        <v>22</v>
      </c>
      <c r="B4946" s="141">
        <v>44099</v>
      </c>
      <c r="C4946" s="48">
        <v>5600</v>
      </c>
      <c r="D4946" s="136">
        <f>C4946+D4922</f>
        <v>394435</v>
      </c>
      <c r="E4946" s="48">
        <f>122+118</f>
        <v>240</v>
      </c>
      <c r="F4946" s="133">
        <f>E4946+F4922</f>
        <v>9177</v>
      </c>
    </row>
    <row r="4947" spans="1:6" x14ac:dyDescent="0.25">
      <c r="A4947" s="145" t="s">
        <v>20</v>
      </c>
      <c r="B4947" s="141">
        <v>44099</v>
      </c>
      <c r="C4947" s="4">
        <v>926</v>
      </c>
      <c r="D4947" s="29">
        <f t="shared" ref="D4947:D4959" si="433">C4947+D4923</f>
        <v>121743</v>
      </c>
      <c r="E4947" s="4">
        <f>27+20</f>
        <v>47</v>
      </c>
      <c r="F4947" s="134">
        <f>E4947+F4923</f>
        <v>3025</v>
      </c>
    </row>
    <row r="4948" spans="1:6" x14ac:dyDescent="0.25">
      <c r="A4948" s="145" t="s">
        <v>35</v>
      </c>
      <c r="B4948" s="141">
        <v>44099</v>
      </c>
      <c r="C4948" s="4">
        <v>6</v>
      </c>
      <c r="D4948" s="29">
        <f t="shared" si="433"/>
        <v>201</v>
      </c>
      <c r="F4948" s="134">
        <f>E4948+F4924</f>
        <v>0</v>
      </c>
    </row>
    <row r="4949" spans="1:6" x14ac:dyDescent="0.25">
      <c r="A4949" s="145" t="s">
        <v>21</v>
      </c>
      <c r="B4949" s="141">
        <v>44099</v>
      </c>
      <c r="C4949" s="4">
        <v>120</v>
      </c>
      <c r="D4949" s="29">
        <f t="shared" si="433"/>
        <v>7907</v>
      </c>
      <c r="E4949" s="4">
        <f>4+1</f>
        <v>5</v>
      </c>
      <c r="F4949" s="134">
        <f t="shared" ref="F4949:F4967" si="434">E4949+F4925</f>
        <v>275</v>
      </c>
    </row>
    <row r="4950" spans="1:6" x14ac:dyDescent="0.25">
      <c r="A4950" s="145" t="s">
        <v>36</v>
      </c>
      <c r="B4950" s="141">
        <v>44099</v>
      </c>
      <c r="C4950" s="4">
        <v>207</v>
      </c>
      <c r="D4950" s="29">
        <f t="shared" si="433"/>
        <v>3127</v>
      </c>
      <c r="E4950" s="4">
        <f>1</f>
        <v>1</v>
      </c>
      <c r="F4950" s="134">
        <f t="shared" si="434"/>
        <v>29</v>
      </c>
    </row>
    <row r="4951" spans="1:6" x14ac:dyDescent="0.25">
      <c r="A4951" s="145" t="s">
        <v>27</v>
      </c>
      <c r="B4951" s="141">
        <v>44099</v>
      </c>
      <c r="C4951" s="4">
        <v>1575</v>
      </c>
      <c r="D4951" s="29">
        <f t="shared" si="433"/>
        <v>25766</v>
      </c>
      <c r="E4951" s="4">
        <f>10+7</f>
        <v>17</v>
      </c>
      <c r="F4951" s="134">
        <f t="shared" si="434"/>
        <v>310</v>
      </c>
    </row>
    <row r="4952" spans="1:6" x14ac:dyDescent="0.25">
      <c r="A4952" s="145" t="s">
        <v>37</v>
      </c>
      <c r="B4952" s="141">
        <v>44099</v>
      </c>
      <c r="C4952" s="4">
        <v>-8</v>
      </c>
      <c r="D4952" s="29">
        <f t="shared" si="433"/>
        <v>1002</v>
      </c>
      <c r="F4952" s="134">
        <f>E4952+F4928</f>
        <v>16</v>
      </c>
    </row>
    <row r="4953" spans="1:6" x14ac:dyDescent="0.25">
      <c r="A4953" s="145" t="s">
        <v>38</v>
      </c>
      <c r="B4953" s="141">
        <v>44099</v>
      </c>
      <c r="C4953" s="4">
        <v>165</v>
      </c>
      <c r="D4953" s="29">
        <f t="shared" si="433"/>
        <v>6810</v>
      </c>
      <c r="E4953" s="4">
        <f>2</f>
        <v>2</v>
      </c>
      <c r="F4953" s="134">
        <f>E4953+F4929</f>
        <v>127</v>
      </c>
    </row>
    <row r="4954" spans="1:6" x14ac:dyDescent="0.25">
      <c r="A4954" s="145" t="s">
        <v>48</v>
      </c>
      <c r="B4954" s="141">
        <v>44099</v>
      </c>
      <c r="C4954" s="4">
        <v>0</v>
      </c>
      <c r="D4954" s="29">
        <f t="shared" si="433"/>
        <v>102</v>
      </c>
      <c r="F4954" s="134">
        <f>E4954+F4930</f>
        <v>1</v>
      </c>
    </row>
    <row r="4955" spans="1:6" x14ac:dyDescent="0.25">
      <c r="A4955" s="145" t="s">
        <v>39</v>
      </c>
      <c r="B4955" s="141">
        <v>44099</v>
      </c>
      <c r="C4955" s="4">
        <v>193</v>
      </c>
      <c r="D4955" s="29">
        <f t="shared" si="433"/>
        <v>14996</v>
      </c>
      <c r="E4955" s="4">
        <f>16+5</f>
        <v>21</v>
      </c>
      <c r="F4955" s="134">
        <f>E4955+F4931</f>
        <v>394</v>
      </c>
    </row>
    <row r="4956" spans="1:6" x14ac:dyDescent="0.25">
      <c r="A4956" s="145" t="s">
        <v>40</v>
      </c>
      <c r="B4956" s="141">
        <v>44099</v>
      </c>
      <c r="C4956" s="4">
        <v>25</v>
      </c>
      <c r="D4956" s="29">
        <f t="shared" si="433"/>
        <v>682</v>
      </c>
      <c r="F4956" s="134">
        <f t="shared" si="434"/>
        <v>4</v>
      </c>
    </row>
    <row r="4957" spans="1:6" x14ac:dyDescent="0.25">
      <c r="A4957" s="145" t="s">
        <v>28</v>
      </c>
      <c r="B4957" s="141">
        <v>44099</v>
      </c>
      <c r="C4957" s="4">
        <v>106</v>
      </c>
      <c r="D4957" s="29">
        <f t="shared" si="433"/>
        <v>4474</v>
      </c>
      <c r="F4957" s="134">
        <f t="shared" si="434"/>
        <v>101</v>
      </c>
    </row>
    <row r="4958" spans="1:6" x14ac:dyDescent="0.25">
      <c r="A4958" s="145" t="s">
        <v>24</v>
      </c>
      <c r="B4958" s="141">
        <v>44099</v>
      </c>
      <c r="C4958" s="4">
        <v>768</v>
      </c>
      <c r="D4958" s="29">
        <f t="shared" si="433"/>
        <v>21827</v>
      </c>
      <c r="E4958" s="4">
        <f>7+8</f>
        <v>15</v>
      </c>
      <c r="F4958" s="134">
        <f t="shared" si="434"/>
        <v>228</v>
      </c>
    </row>
    <row r="4959" spans="1:6" x14ac:dyDescent="0.25">
      <c r="A4959" s="145" t="s">
        <v>30</v>
      </c>
      <c r="B4959" s="141">
        <v>44099</v>
      </c>
      <c r="C4959" s="4">
        <v>2</v>
      </c>
      <c r="D4959" s="29">
        <f t="shared" si="433"/>
        <v>87</v>
      </c>
      <c r="F4959" s="134">
        <f t="shared" si="434"/>
        <v>2</v>
      </c>
    </row>
    <row r="4960" spans="1:6" x14ac:dyDescent="0.25">
      <c r="A4960" s="145" t="s">
        <v>26</v>
      </c>
      <c r="B4960" s="141">
        <v>44099</v>
      </c>
      <c r="C4960" s="4">
        <v>105</v>
      </c>
      <c r="D4960" s="29">
        <f>C4960+D4936</f>
        <v>6975</v>
      </c>
      <c r="E4960" s="4">
        <f>3</f>
        <v>3</v>
      </c>
      <c r="F4960" s="134">
        <f t="shared" si="434"/>
        <v>104</v>
      </c>
    </row>
    <row r="4961" spans="1:6" x14ac:dyDescent="0.25">
      <c r="A4961" s="145" t="s">
        <v>25</v>
      </c>
      <c r="B4961" s="141">
        <v>44099</v>
      </c>
      <c r="C4961" s="4">
        <v>227</v>
      </c>
      <c r="D4961" s="29">
        <f>C4961+D4937</f>
        <v>11475</v>
      </c>
      <c r="E4961" s="4">
        <v>10</v>
      </c>
      <c r="F4961" s="134">
        <f t="shared" si="434"/>
        <v>256</v>
      </c>
    </row>
    <row r="4962" spans="1:6" x14ac:dyDescent="0.25">
      <c r="A4962" s="145" t="s">
        <v>41</v>
      </c>
      <c r="B4962" s="141">
        <v>44099</v>
      </c>
      <c r="C4962" s="4">
        <v>469</v>
      </c>
      <c r="D4962" s="29">
        <f>C4962+D4938</f>
        <v>10952</v>
      </c>
      <c r="E4962" s="4">
        <f>24+19</f>
        <v>43</v>
      </c>
      <c r="F4962" s="134">
        <f>E4962+F4938</f>
        <v>278</v>
      </c>
    </row>
    <row r="4963" spans="1:6" x14ac:dyDescent="0.25">
      <c r="A4963" s="145" t="s">
        <v>42</v>
      </c>
      <c r="B4963" s="141">
        <v>44099</v>
      </c>
      <c r="C4963" s="4">
        <v>8</v>
      </c>
      <c r="D4963" s="29">
        <f t="shared" ref="D4963:D4969" si="435">C4963+D4939</f>
        <v>556</v>
      </c>
      <c r="F4963" s="134">
        <f>E4963+F4939</f>
        <v>25</v>
      </c>
    </row>
    <row r="4964" spans="1:6" x14ac:dyDescent="0.25">
      <c r="A4964" s="145" t="s">
        <v>43</v>
      </c>
      <c r="B4964" s="141">
        <v>44099</v>
      </c>
      <c r="C4964" s="4">
        <v>94</v>
      </c>
      <c r="D4964" s="29">
        <f t="shared" si="435"/>
        <v>1085</v>
      </c>
      <c r="E4964" s="4">
        <f>1</f>
        <v>1</v>
      </c>
      <c r="F4964" s="134">
        <f t="shared" si="434"/>
        <v>4</v>
      </c>
    </row>
    <row r="4965" spans="1:6" x14ac:dyDescent="0.25">
      <c r="A4965" s="145" t="s">
        <v>44</v>
      </c>
      <c r="B4965" s="141">
        <v>44099</v>
      </c>
      <c r="C4965" s="4">
        <v>139</v>
      </c>
      <c r="D4965" s="29">
        <f t="shared" si="435"/>
        <v>4255</v>
      </c>
      <c r="E4965" s="4">
        <f>1</f>
        <v>1</v>
      </c>
      <c r="F4965" s="134">
        <f>E4965+F4941</f>
        <v>50</v>
      </c>
    </row>
    <row r="4966" spans="1:6" x14ac:dyDescent="0.25">
      <c r="A4966" s="145" t="s">
        <v>29</v>
      </c>
      <c r="B4966" s="141">
        <v>44099</v>
      </c>
      <c r="C4966" s="4">
        <v>1728</v>
      </c>
      <c r="D4966" s="29">
        <f t="shared" si="435"/>
        <v>34540</v>
      </c>
      <c r="E4966" s="4">
        <f>13+13</f>
        <v>26</v>
      </c>
      <c r="F4966" s="134">
        <f>E4966+F4942</f>
        <v>369</v>
      </c>
    </row>
    <row r="4967" spans="1:6" x14ac:dyDescent="0.25">
      <c r="A4967" s="145" t="s">
        <v>45</v>
      </c>
      <c r="B4967" s="141">
        <v>44099</v>
      </c>
      <c r="C4967" s="4">
        <v>94</v>
      </c>
      <c r="D4967" s="29">
        <f t="shared" si="435"/>
        <v>2818</v>
      </c>
      <c r="E4967" s="4">
        <f>1+2</f>
        <v>3</v>
      </c>
      <c r="F4967" s="134">
        <f t="shared" si="434"/>
        <v>47</v>
      </c>
    </row>
    <row r="4968" spans="1:6" x14ac:dyDescent="0.25">
      <c r="A4968" s="145" t="s">
        <v>46</v>
      </c>
      <c r="B4968" s="141">
        <v>44099</v>
      </c>
      <c r="C4968" s="4">
        <v>37</v>
      </c>
      <c r="D4968" s="29">
        <f t="shared" si="435"/>
        <v>3540</v>
      </c>
      <c r="E4968" s="4">
        <f>1+1</f>
        <v>2</v>
      </c>
      <c r="F4968" s="134">
        <f>E4968+F4944</f>
        <v>62</v>
      </c>
    </row>
    <row r="4969" spans="1:6" ht="15.75" thickBot="1" x14ac:dyDescent="0.3">
      <c r="A4969" s="146" t="s">
        <v>47</v>
      </c>
      <c r="B4969" s="141">
        <v>44099</v>
      </c>
      <c r="C4969" s="4">
        <v>383</v>
      </c>
      <c r="D4969" s="137">
        <f t="shared" si="435"/>
        <v>11880</v>
      </c>
      <c r="E4969" s="4">
        <f>4+1</f>
        <v>5</v>
      </c>
      <c r="F4969" s="135">
        <f>E4969+F4945</f>
        <v>107</v>
      </c>
    </row>
    <row r="4970" spans="1:6" x14ac:dyDescent="0.25">
      <c r="A4970" s="65" t="s">
        <v>22</v>
      </c>
      <c r="B4970" s="141">
        <v>44100</v>
      </c>
      <c r="C4970" s="4">
        <v>4480</v>
      </c>
      <c r="D4970" s="136">
        <f>C4970+D4946</f>
        <v>398915</v>
      </c>
      <c r="E4970" s="4">
        <f>86+87</f>
        <v>173</v>
      </c>
      <c r="F4970" s="133">
        <f>E4970+F4946</f>
        <v>9350</v>
      </c>
    </row>
    <row r="4971" spans="1:6" x14ac:dyDescent="0.25">
      <c r="A4971" s="145" t="s">
        <v>20</v>
      </c>
      <c r="B4971" s="141">
        <v>44100</v>
      </c>
      <c r="C4971" s="4">
        <v>917</v>
      </c>
      <c r="D4971" s="29">
        <f t="shared" ref="D4971:D4983" si="436">C4971+D4947</f>
        <v>122660</v>
      </c>
      <c r="E4971" s="4">
        <f>30+29</f>
        <v>59</v>
      </c>
      <c r="F4971" s="134">
        <f>E4971+F4947</f>
        <v>3084</v>
      </c>
    </row>
    <row r="4972" spans="1:6" x14ac:dyDescent="0.25">
      <c r="A4972" s="145" t="s">
        <v>35</v>
      </c>
      <c r="B4972" s="141">
        <v>44100</v>
      </c>
      <c r="C4972" s="4">
        <v>4</v>
      </c>
      <c r="D4972" s="29">
        <f t="shared" si="436"/>
        <v>205</v>
      </c>
      <c r="F4972" s="134">
        <f>E4972+F4948</f>
        <v>0</v>
      </c>
    </row>
    <row r="4973" spans="1:6" x14ac:dyDescent="0.25">
      <c r="A4973" s="145" t="s">
        <v>21</v>
      </c>
      <c r="B4973" s="141">
        <v>44100</v>
      </c>
      <c r="C4973" s="4">
        <v>160</v>
      </c>
      <c r="D4973" s="29">
        <f t="shared" si="436"/>
        <v>8067</v>
      </c>
      <c r="E4973" s="4">
        <f>1+1</f>
        <v>2</v>
      </c>
      <c r="F4973" s="134">
        <f t="shared" ref="F4973:F4991" si="437">E4973+F4949</f>
        <v>277</v>
      </c>
    </row>
    <row r="4974" spans="1:6" x14ac:dyDescent="0.25">
      <c r="A4974" s="145" t="s">
        <v>36</v>
      </c>
      <c r="B4974" s="141">
        <v>44100</v>
      </c>
      <c r="C4974" s="4">
        <v>182</v>
      </c>
      <c r="D4974" s="29">
        <f t="shared" si="436"/>
        <v>3309</v>
      </c>
      <c r="E4974" s="4">
        <f>2+1</f>
        <v>3</v>
      </c>
      <c r="F4974" s="134">
        <f t="shared" si="437"/>
        <v>32</v>
      </c>
    </row>
    <row r="4975" spans="1:6" x14ac:dyDescent="0.25">
      <c r="A4975" s="145" t="s">
        <v>27</v>
      </c>
      <c r="B4975" s="141">
        <v>44100</v>
      </c>
      <c r="C4975" s="4">
        <v>1867</v>
      </c>
      <c r="D4975" s="29">
        <f t="shared" si="436"/>
        <v>27633</v>
      </c>
      <c r="E4975" s="4">
        <f>12+6</f>
        <v>18</v>
      </c>
      <c r="F4975" s="134">
        <f t="shared" si="437"/>
        <v>328</v>
      </c>
    </row>
    <row r="4976" spans="1:6" x14ac:dyDescent="0.25">
      <c r="A4976" s="145" t="s">
        <v>37</v>
      </c>
      <c r="B4976" s="141">
        <v>44100</v>
      </c>
      <c r="C4976" s="4">
        <v>12</v>
      </c>
      <c r="D4976" s="29">
        <f t="shared" si="436"/>
        <v>1014</v>
      </c>
      <c r="F4976" s="134">
        <f>E4976+F4952</f>
        <v>16</v>
      </c>
    </row>
    <row r="4977" spans="1:6" x14ac:dyDescent="0.25">
      <c r="A4977" s="145" t="s">
        <v>38</v>
      </c>
      <c r="B4977" s="141">
        <v>44100</v>
      </c>
      <c r="C4977" s="4">
        <v>146</v>
      </c>
      <c r="D4977" s="29">
        <f t="shared" si="436"/>
        <v>6956</v>
      </c>
      <c r="E4977" s="4">
        <f>1+1</f>
        <v>2</v>
      </c>
      <c r="F4977" s="134">
        <f>E4977+F4953</f>
        <v>129</v>
      </c>
    </row>
    <row r="4978" spans="1:6" x14ac:dyDescent="0.25">
      <c r="A4978" s="145" t="s">
        <v>48</v>
      </c>
      <c r="B4978" s="141">
        <v>44100</v>
      </c>
      <c r="C4978" s="4">
        <v>2</v>
      </c>
      <c r="D4978" s="29">
        <f t="shared" si="436"/>
        <v>104</v>
      </c>
      <c r="F4978" s="134">
        <f>E4978+F4954</f>
        <v>1</v>
      </c>
    </row>
    <row r="4979" spans="1:6" x14ac:dyDescent="0.25">
      <c r="A4979" s="145" t="s">
        <v>39</v>
      </c>
      <c r="B4979" s="141">
        <v>44100</v>
      </c>
      <c r="C4979" s="4">
        <v>209</v>
      </c>
      <c r="D4979" s="29">
        <f t="shared" si="436"/>
        <v>15205</v>
      </c>
      <c r="E4979" s="4">
        <f>11+8</f>
        <v>19</v>
      </c>
      <c r="F4979" s="134">
        <f>E4979+F4955</f>
        <v>413</v>
      </c>
    </row>
    <row r="4980" spans="1:6" x14ac:dyDescent="0.25">
      <c r="A4980" s="145" t="s">
        <v>40</v>
      </c>
      <c r="B4980" s="141">
        <v>44100</v>
      </c>
      <c r="C4980" s="4">
        <v>2</v>
      </c>
      <c r="D4980" s="29">
        <f t="shared" si="436"/>
        <v>684</v>
      </c>
      <c r="E4980" s="4">
        <f>1</f>
        <v>1</v>
      </c>
      <c r="F4980" s="134">
        <f t="shared" si="437"/>
        <v>5</v>
      </c>
    </row>
    <row r="4981" spans="1:6" x14ac:dyDescent="0.25">
      <c r="A4981" s="145" t="s">
        <v>28</v>
      </c>
      <c r="B4981" s="141">
        <v>44100</v>
      </c>
      <c r="C4981" s="4">
        <v>22</v>
      </c>
      <c r="D4981" s="29">
        <f t="shared" si="436"/>
        <v>4496</v>
      </c>
      <c r="F4981" s="134">
        <f t="shared" si="437"/>
        <v>101</v>
      </c>
    </row>
    <row r="4982" spans="1:6" x14ac:dyDescent="0.25">
      <c r="A4982" s="145" t="s">
        <v>24</v>
      </c>
      <c r="B4982" s="141">
        <v>44100</v>
      </c>
      <c r="C4982" s="4">
        <v>656</v>
      </c>
      <c r="D4982" s="29">
        <f t="shared" si="436"/>
        <v>22483</v>
      </c>
      <c r="E4982" s="4">
        <f>9+5</f>
        <v>14</v>
      </c>
      <c r="F4982" s="134">
        <f t="shared" si="437"/>
        <v>242</v>
      </c>
    </row>
    <row r="4983" spans="1:6" x14ac:dyDescent="0.25">
      <c r="A4983" s="145" t="s">
        <v>30</v>
      </c>
      <c r="B4983" s="141">
        <v>44100</v>
      </c>
      <c r="C4983" s="4">
        <v>-5</v>
      </c>
      <c r="D4983" s="29">
        <f t="shared" si="436"/>
        <v>82</v>
      </c>
      <c r="F4983" s="134">
        <f t="shared" si="437"/>
        <v>2</v>
      </c>
    </row>
    <row r="4984" spans="1:6" x14ac:dyDescent="0.25">
      <c r="A4984" s="145" t="s">
        <v>26</v>
      </c>
      <c r="B4984" s="141">
        <v>44100</v>
      </c>
      <c r="C4984" s="4">
        <v>180</v>
      </c>
      <c r="D4984" s="29">
        <f>C4984+D4960</f>
        <v>7155</v>
      </c>
      <c r="E4984" s="4">
        <f>5</f>
        <v>5</v>
      </c>
      <c r="F4984" s="134">
        <f t="shared" si="437"/>
        <v>109</v>
      </c>
    </row>
    <row r="4985" spans="1:6" x14ac:dyDescent="0.25">
      <c r="A4985" s="145" t="s">
        <v>25</v>
      </c>
      <c r="B4985" s="141">
        <v>44100</v>
      </c>
      <c r="C4985" s="4">
        <v>243</v>
      </c>
      <c r="D4985" s="29">
        <f>C4985+D4961</f>
        <v>11718</v>
      </c>
      <c r="E4985" s="4">
        <f>1</f>
        <v>1</v>
      </c>
      <c r="F4985" s="134">
        <f t="shared" si="437"/>
        <v>257</v>
      </c>
    </row>
    <row r="4986" spans="1:6" x14ac:dyDescent="0.25">
      <c r="A4986" s="145" t="s">
        <v>41</v>
      </c>
      <c r="B4986" s="141">
        <v>44100</v>
      </c>
      <c r="C4986" s="4">
        <v>301</v>
      </c>
      <c r="D4986" s="29">
        <f>C4986+D4962</f>
        <v>11253</v>
      </c>
      <c r="E4986" s="4">
        <f>12+3</f>
        <v>15</v>
      </c>
      <c r="F4986" s="134">
        <f>E4986+F4962</f>
        <v>293</v>
      </c>
    </row>
    <row r="4987" spans="1:6" x14ac:dyDescent="0.25">
      <c r="A4987" s="145" t="s">
        <v>42</v>
      </c>
      <c r="B4987" s="141">
        <v>44100</v>
      </c>
      <c r="C4987" s="4">
        <v>2</v>
      </c>
      <c r="D4987" s="29">
        <f t="shared" ref="D4987:D4993" si="438">C4987+D4963</f>
        <v>558</v>
      </c>
      <c r="E4987" s="4">
        <f>1+2</f>
        <v>3</v>
      </c>
      <c r="F4987" s="134">
        <f>E4987+F4963</f>
        <v>28</v>
      </c>
    </row>
    <row r="4988" spans="1:6" x14ac:dyDescent="0.25">
      <c r="A4988" s="145" t="s">
        <v>43</v>
      </c>
      <c r="B4988" s="141">
        <v>44100</v>
      </c>
      <c r="C4988" s="4">
        <v>1</v>
      </c>
      <c r="D4988" s="29">
        <f t="shared" si="438"/>
        <v>1086</v>
      </c>
      <c r="F4988" s="134">
        <f t="shared" si="437"/>
        <v>4</v>
      </c>
    </row>
    <row r="4989" spans="1:6" x14ac:dyDescent="0.25">
      <c r="A4989" s="145" t="s">
        <v>44</v>
      </c>
      <c r="B4989" s="141">
        <v>44100</v>
      </c>
      <c r="C4989" s="4">
        <v>125</v>
      </c>
      <c r="D4989" s="29">
        <f t="shared" si="438"/>
        <v>4380</v>
      </c>
      <c r="E4989" s="4">
        <f>3+2</f>
        <v>5</v>
      </c>
      <c r="F4989" s="134">
        <f>E4989+F4965</f>
        <v>55</v>
      </c>
    </row>
    <row r="4990" spans="1:6" x14ac:dyDescent="0.25">
      <c r="A4990" s="145" t="s">
        <v>29</v>
      </c>
      <c r="B4990" s="141">
        <v>44100</v>
      </c>
      <c r="C4990" s="4">
        <v>1311</v>
      </c>
      <c r="D4990" s="29">
        <f t="shared" si="438"/>
        <v>35851</v>
      </c>
      <c r="E4990" s="4">
        <f>7+8</f>
        <v>15</v>
      </c>
      <c r="F4990" s="134">
        <f>E4990+F4966</f>
        <v>384</v>
      </c>
    </row>
    <row r="4991" spans="1:6" x14ac:dyDescent="0.25">
      <c r="A4991" s="145" t="s">
        <v>45</v>
      </c>
      <c r="B4991" s="141">
        <v>44100</v>
      </c>
      <c r="C4991" s="4">
        <v>71</v>
      </c>
      <c r="D4991" s="29">
        <f t="shared" si="438"/>
        <v>2889</v>
      </c>
      <c r="E4991" s="4">
        <f>2</f>
        <v>2</v>
      </c>
      <c r="F4991" s="134">
        <f t="shared" si="437"/>
        <v>49</v>
      </c>
    </row>
    <row r="4992" spans="1:6" x14ac:dyDescent="0.25">
      <c r="A4992" s="145" t="s">
        <v>46</v>
      </c>
      <c r="B4992" s="141">
        <v>44100</v>
      </c>
      <c r="C4992" s="4">
        <v>102</v>
      </c>
      <c r="D4992" s="29">
        <f t="shared" si="438"/>
        <v>3642</v>
      </c>
      <c r="F4992" s="134">
        <f>E4992+F4968</f>
        <v>62</v>
      </c>
    </row>
    <row r="4993" spans="1:6" ht="15.75" thickBot="1" x14ac:dyDescent="0.3">
      <c r="A4993" s="146" t="s">
        <v>47</v>
      </c>
      <c r="B4993" s="141">
        <v>44100</v>
      </c>
      <c r="C4993" s="4">
        <v>249</v>
      </c>
      <c r="D4993" s="137">
        <f t="shared" si="438"/>
        <v>12129</v>
      </c>
      <c r="F4993" s="135">
        <f>E4993+F4969</f>
        <v>107</v>
      </c>
    </row>
    <row r="4994" spans="1:6" x14ac:dyDescent="0.25">
      <c r="A4994" s="65" t="s">
        <v>22</v>
      </c>
      <c r="B4994" s="141">
        <v>44101</v>
      </c>
      <c r="C4994" s="4">
        <v>2947</v>
      </c>
      <c r="D4994" s="136">
        <f>C4994+D4970</f>
        <v>401862</v>
      </c>
      <c r="E4994" s="4">
        <f>35+33</f>
        <v>68</v>
      </c>
      <c r="F4994" s="133">
        <f>E4994+F4970</f>
        <v>9418</v>
      </c>
    </row>
    <row r="4995" spans="1:6" x14ac:dyDescent="0.25">
      <c r="A4995" s="145" t="s">
        <v>20</v>
      </c>
      <c r="B4995" s="141">
        <v>44101</v>
      </c>
      <c r="C4995" s="4">
        <v>628</v>
      </c>
      <c r="D4995" s="29">
        <f t="shared" ref="D4995:D5007" si="439">C4995+D4971</f>
        <v>123288</v>
      </c>
      <c r="E4995" s="4">
        <f>30+32</f>
        <v>62</v>
      </c>
      <c r="F4995" s="134">
        <f>E4995+F4971</f>
        <v>3146</v>
      </c>
    </row>
    <row r="4996" spans="1:6" x14ac:dyDescent="0.25">
      <c r="A4996" s="145" t="s">
        <v>35</v>
      </c>
      <c r="B4996" s="141">
        <v>44101</v>
      </c>
      <c r="C4996" s="4">
        <v>67</v>
      </c>
      <c r="D4996" s="29">
        <f t="shared" si="439"/>
        <v>272</v>
      </c>
      <c r="E4996" s="4">
        <f>0</f>
        <v>0</v>
      </c>
      <c r="F4996" s="134">
        <f>E4996+F4972</f>
        <v>0</v>
      </c>
    </row>
    <row r="4997" spans="1:6" x14ac:dyDescent="0.25">
      <c r="A4997" s="145" t="s">
        <v>21</v>
      </c>
      <c r="B4997" s="141">
        <v>44101</v>
      </c>
      <c r="C4997" s="4">
        <v>111</v>
      </c>
      <c r="D4997" s="29">
        <f t="shared" si="439"/>
        <v>8178</v>
      </c>
      <c r="E4997" s="4">
        <f>1</f>
        <v>1</v>
      </c>
      <c r="F4997" s="134">
        <f t="shared" ref="F4997:F5015" si="440">E4997+F4973</f>
        <v>278</v>
      </c>
    </row>
    <row r="4998" spans="1:6" x14ac:dyDescent="0.25">
      <c r="A4998" s="145" t="s">
        <v>36</v>
      </c>
      <c r="B4998" s="141">
        <v>44101</v>
      </c>
      <c r="C4998" s="4">
        <v>100</v>
      </c>
      <c r="D4998" s="29">
        <f t="shared" si="439"/>
        <v>3409</v>
      </c>
      <c r="F4998" s="134">
        <f t="shared" si="440"/>
        <v>32</v>
      </c>
    </row>
    <row r="4999" spans="1:6" x14ac:dyDescent="0.25">
      <c r="A4999" s="145" t="s">
        <v>27</v>
      </c>
      <c r="B4999" s="141">
        <v>44101</v>
      </c>
      <c r="C4999" s="4">
        <v>1577</v>
      </c>
      <c r="D4999" s="29">
        <f t="shared" si="439"/>
        <v>29210</v>
      </c>
      <c r="E4999" s="4">
        <f>7+10</f>
        <v>17</v>
      </c>
      <c r="F4999" s="134">
        <f t="shared" si="440"/>
        <v>345</v>
      </c>
    </row>
    <row r="5000" spans="1:6" x14ac:dyDescent="0.25">
      <c r="A5000" s="145" t="s">
        <v>37</v>
      </c>
      <c r="B5000" s="141">
        <v>44101</v>
      </c>
      <c r="C5000" s="4">
        <v>49</v>
      </c>
      <c r="D5000" s="29">
        <f t="shared" si="439"/>
        <v>1063</v>
      </c>
      <c r="E5000" s="4">
        <f>3</f>
        <v>3</v>
      </c>
      <c r="F5000" s="134">
        <f>E5000+F4976</f>
        <v>19</v>
      </c>
    </row>
    <row r="5001" spans="1:6" x14ac:dyDescent="0.25">
      <c r="A5001" s="145" t="s">
        <v>38</v>
      </c>
      <c r="B5001" s="141">
        <v>44101</v>
      </c>
      <c r="C5001" s="4">
        <v>85</v>
      </c>
      <c r="D5001" s="29">
        <f t="shared" si="439"/>
        <v>7041</v>
      </c>
      <c r="E5001" s="4">
        <f>2</f>
        <v>2</v>
      </c>
      <c r="F5001" s="134">
        <f>E5001+F4977</f>
        <v>131</v>
      </c>
    </row>
    <row r="5002" spans="1:6" x14ac:dyDescent="0.25">
      <c r="A5002" s="145" t="s">
        <v>48</v>
      </c>
      <c r="B5002" s="141">
        <v>44101</v>
      </c>
      <c r="C5002" s="4">
        <v>1</v>
      </c>
      <c r="D5002" s="29">
        <f t="shared" si="439"/>
        <v>105</v>
      </c>
      <c r="F5002" s="134">
        <f>E5002+F4978</f>
        <v>1</v>
      </c>
    </row>
    <row r="5003" spans="1:6" x14ac:dyDescent="0.25">
      <c r="A5003" s="145" t="s">
        <v>39</v>
      </c>
      <c r="B5003" s="141">
        <v>44101</v>
      </c>
      <c r="C5003" s="4">
        <v>97</v>
      </c>
      <c r="D5003" s="29">
        <f t="shared" si="439"/>
        <v>15302</v>
      </c>
      <c r="E5003" s="4">
        <f>11+7</f>
        <v>18</v>
      </c>
      <c r="F5003" s="134">
        <f>E5003+F4979</f>
        <v>431</v>
      </c>
    </row>
    <row r="5004" spans="1:6" x14ac:dyDescent="0.25">
      <c r="A5004" s="145" t="s">
        <v>40</v>
      </c>
      <c r="B5004" s="141">
        <v>44101</v>
      </c>
      <c r="C5004" s="4">
        <v>10</v>
      </c>
      <c r="D5004" s="29">
        <f t="shared" si="439"/>
        <v>694</v>
      </c>
      <c r="E5004" s="4">
        <f>2</f>
        <v>2</v>
      </c>
      <c r="F5004" s="134">
        <f t="shared" si="440"/>
        <v>7</v>
      </c>
    </row>
    <row r="5005" spans="1:6" x14ac:dyDescent="0.25">
      <c r="A5005" s="145" t="s">
        <v>28</v>
      </c>
      <c r="B5005" s="141">
        <v>44101</v>
      </c>
      <c r="C5005" s="4">
        <v>86</v>
      </c>
      <c r="D5005" s="29">
        <f t="shared" si="439"/>
        <v>4582</v>
      </c>
      <c r="F5005" s="134">
        <f t="shared" si="440"/>
        <v>101</v>
      </c>
    </row>
    <row r="5006" spans="1:6" x14ac:dyDescent="0.25">
      <c r="A5006" s="145" t="s">
        <v>24</v>
      </c>
      <c r="B5006" s="141">
        <v>44101</v>
      </c>
      <c r="C5006" s="4">
        <v>558</v>
      </c>
      <c r="D5006" s="29">
        <f t="shared" si="439"/>
        <v>23041</v>
      </c>
      <c r="E5006" s="4">
        <f>2</f>
        <v>2</v>
      </c>
      <c r="F5006" s="134">
        <f t="shared" si="440"/>
        <v>244</v>
      </c>
    </row>
    <row r="5007" spans="1:6" x14ac:dyDescent="0.25">
      <c r="A5007" s="145" t="s">
        <v>30</v>
      </c>
      <c r="B5007" s="141">
        <v>44101</v>
      </c>
      <c r="C5007" s="4">
        <v>3</v>
      </c>
      <c r="D5007" s="29">
        <f t="shared" si="439"/>
        <v>85</v>
      </c>
      <c r="F5007" s="134">
        <f t="shared" si="440"/>
        <v>2</v>
      </c>
    </row>
    <row r="5008" spans="1:6" x14ac:dyDescent="0.25">
      <c r="A5008" s="145" t="s">
        <v>26</v>
      </c>
      <c r="B5008" s="141">
        <v>44101</v>
      </c>
      <c r="C5008" s="4">
        <v>181</v>
      </c>
      <c r="D5008" s="29">
        <f>C5008+D4984</f>
        <v>7336</v>
      </c>
      <c r="E5008" s="4">
        <f>2</f>
        <v>2</v>
      </c>
      <c r="F5008" s="134">
        <f t="shared" si="440"/>
        <v>111</v>
      </c>
    </row>
    <row r="5009" spans="1:6" x14ac:dyDescent="0.25">
      <c r="A5009" s="145" t="s">
        <v>25</v>
      </c>
      <c r="B5009" s="141">
        <v>44101</v>
      </c>
      <c r="C5009" s="4">
        <v>200</v>
      </c>
      <c r="D5009" s="29">
        <f>C5009+D4985</f>
        <v>11918</v>
      </c>
      <c r="E5009" s="4">
        <f>6+2</f>
        <v>8</v>
      </c>
      <c r="F5009" s="134">
        <f t="shared" si="440"/>
        <v>265</v>
      </c>
    </row>
    <row r="5010" spans="1:6" x14ac:dyDescent="0.25">
      <c r="A5010" s="145" t="s">
        <v>41</v>
      </c>
      <c r="B5010" s="141">
        <v>44101</v>
      </c>
      <c r="C5010" s="4">
        <v>244</v>
      </c>
      <c r="D5010" s="29">
        <f>C5010+D4986</f>
        <v>11497</v>
      </c>
      <c r="E5010" s="4">
        <f>2+1</f>
        <v>3</v>
      </c>
      <c r="F5010" s="134">
        <f>E5010+F4986</f>
        <v>296</v>
      </c>
    </row>
    <row r="5011" spans="1:6" x14ac:dyDescent="0.25">
      <c r="A5011" s="145" t="s">
        <v>42</v>
      </c>
      <c r="B5011" s="141">
        <v>44101</v>
      </c>
      <c r="C5011" s="4">
        <v>65</v>
      </c>
      <c r="D5011" s="29">
        <f t="shared" ref="D5011:D5017" si="441">C5011+D4987</f>
        <v>623</v>
      </c>
      <c r="F5011" s="134">
        <f>E5011+F4987</f>
        <v>28</v>
      </c>
    </row>
    <row r="5012" spans="1:6" x14ac:dyDescent="0.25">
      <c r="A5012" s="145" t="s">
        <v>43</v>
      </c>
      <c r="B5012" s="141">
        <v>44101</v>
      </c>
      <c r="C5012" s="4">
        <v>5</v>
      </c>
      <c r="D5012" s="29">
        <f t="shared" si="441"/>
        <v>1091</v>
      </c>
      <c r="F5012" s="134">
        <f t="shared" si="440"/>
        <v>4</v>
      </c>
    </row>
    <row r="5013" spans="1:6" x14ac:dyDescent="0.25">
      <c r="A5013" s="145" t="s">
        <v>44</v>
      </c>
      <c r="B5013" s="141">
        <v>44101</v>
      </c>
      <c r="C5013" s="4">
        <v>77</v>
      </c>
      <c r="D5013" s="29">
        <f t="shared" si="441"/>
        <v>4457</v>
      </c>
      <c r="E5013" s="4">
        <f>1+1</f>
        <v>2</v>
      </c>
      <c r="F5013" s="134">
        <f>E5013+F4989</f>
        <v>57</v>
      </c>
    </row>
    <row r="5014" spans="1:6" x14ac:dyDescent="0.25">
      <c r="A5014" s="145" t="s">
        <v>29</v>
      </c>
      <c r="B5014" s="141">
        <v>44101</v>
      </c>
      <c r="C5014" s="4">
        <v>944</v>
      </c>
      <c r="D5014" s="29">
        <f t="shared" si="441"/>
        <v>36795</v>
      </c>
      <c r="E5014" s="4">
        <f>6+7</f>
        <v>13</v>
      </c>
      <c r="F5014" s="134">
        <f>E5014+F4990</f>
        <v>397</v>
      </c>
    </row>
    <row r="5015" spans="1:6" x14ac:dyDescent="0.25">
      <c r="A5015" s="145" t="s">
        <v>45</v>
      </c>
      <c r="B5015" s="141">
        <v>44101</v>
      </c>
      <c r="C5015" s="4">
        <v>168</v>
      </c>
      <c r="D5015" s="29">
        <f t="shared" si="441"/>
        <v>3057</v>
      </c>
      <c r="E5015" s="4">
        <f>2+1</f>
        <v>3</v>
      </c>
      <c r="F5015" s="134">
        <f t="shared" si="440"/>
        <v>52</v>
      </c>
    </row>
    <row r="5016" spans="1:6" x14ac:dyDescent="0.25">
      <c r="A5016" s="145" t="s">
        <v>46</v>
      </c>
      <c r="B5016" s="141">
        <v>44101</v>
      </c>
      <c r="C5016" s="4">
        <v>86</v>
      </c>
      <c r="D5016" s="29">
        <f t="shared" si="441"/>
        <v>3728</v>
      </c>
      <c r="F5016" s="134">
        <f>E5016+F4992</f>
        <v>62</v>
      </c>
    </row>
    <row r="5017" spans="1:6" ht="15.75" thickBot="1" x14ac:dyDescent="0.3">
      <c r="A5017" s="147" t="s">
        <v>47</v>
      </c>
      <c r="B5017" s="143">
        <v>44101</v>
      </c>
      <c r="C5017" s="47">
        <v>552</v>
      </c>
      <c r="D5017" s="89">
        <f t="shared" si="441"/>
        <v>12681</v>
      </c>
      <c r="E5017" s="47"/>
      <c r="F5017" s="144">
        <f>E5017+F4993</f>
        <v>107</v>
      </c>
    </row>
    <row r="5018" spans="1:6" x14ac:dyDescent="0.25">
      <c r="A5018" s="65" t="s">
        <v>22</v>
      </c>
      <c r="B5018" s="49">
        <v>44102</v>
      </c>
      <c r="C5018" s="50">
        <v>4544</v>
      </c>
      <c r="D5018" s="136">
        <f>C5018+D4994</f>
        <v>406406</v>
      </c>
      <c r="E5018" s="50">
        <v>193</v>
      </c>
      <c r="F5018" s="133">
        <f>E5018+F4994</f>
        <v>9611</v>
      </c>
    </row>
    <row r="5019" spans="1:6" x14ac:dyDescent="0.25">
      <c r="A5019" s="145" t="s">
        <v>20</v>
      </c>
      <c r="B5019" s="141">
        <v>44102</v>
      </c>
      <c r="C5019" s="4">
        <v>787</v>
      </c>
      <c r="D5019" s="29">
        <f t="shared" ref="D5019:D5031" si="442">C5019+D4995</f>
        <v>124075</v>
      </c>
      <c r="E5019" s="4">
        <v>38</v>
      </c>
      <c r="F5019" s="134">
        <f>E5019+F4995</f>
        <v>3184</v>
      </c>
    </row>
    <row r="5020" spans="1:6" x14ac:dyDescent="0.25">
      <c r="A5020" s="145" t="s">
        <v>35</v>
      </c>
      <c r="B5020" s="141">
        <v>44102</v>
      </c>
      <c r="C5020" s="4">
        <v>3</v>
      </c>
      <c r="D5020" s="29">
        <f t="shared" si="442"/>
        <v>275</v>
      </c>
      <c r="F5020" s="134">
        <f>E5020+F4996</f>
        <v>0</v>
      </c>
    </row>
    <row r="5021" spans="1:6" x14ac:dyDescent="0.25">
      <c r="A5021" s="145" t="s">
        <v>21</v>
      </c>
      <c r="B5021" s="141">
        <v>44102</v>
      </c>
      <c r="C5021" s="4">
        <v>65</v>
      </c>
      <c r="D5021" s="29">
        <f t="shared" si="442"/>
        <v>8243</v>
      </c>
      <c r="E5021" s="4">
        <v>2</v>
      </c>
      <c r="F5021" s="134">
        <f t="shared" ref="F5021:F5039" si="443">E5021+F4997</f>
        <v>280</v>
      </c>
    </row>
    <row r="5022" spans="1:6" x14ac:dyDescent="0.25">
      <c r="A5022" s="145" t="s">
        <v>36</v>
      </c>
      <c r="B5022" s="141">
        <v>44102</v>
      </c>
      <c r="C5022" s="4">
        <v>181</v>
      </c>
      <c r="D5022" s="29">
        <f t="shared" si="442"/>
        <v>3590</v>
      </c>
      <c r="E5022" s="4">
        <v>5</v>
      </c>
      <c r="F5022" s="134">
        <f t="shared" si="443"/>
        <v>37</v>
      </c>
    </row>
    <row r="5023" spans="1:6" x14ac:dyDescent="0.25">
      <c r="A5023" s="145" t="s">
        <v>27</v>
      </c>
      <c r="B5023" s="141">
        <v>44102</v>
      </c>
      <c r="C5023" s="4">
        <v>1475</v>
      </c>
      <c r="D5023" s="29">
        <f t="shared" si="442"/>
        <v>30685</v>
      </c>
      <c r="E5023" s="4">
        <v>12</v>
      </c>
      <c r="F5023" s="134">
        <f t="shared" si="443"/>
        <v>357</v>
      </c>
    </row>
    <row r="5024" spans="1:6" x14ac:dyDescent="0.25">
      <c r="A5024" s="145" t="s">
        <v>37</v>
      </c>
      <c r="B5024" s="141">
        <v>44102</v>
      </c>
      <c r="C5024" s="4">
        <v>22</v>
      </c>
      <c r="D5024" s="29">
        <f t="shared" si="442"/>
        <v>1085</v>
      </c>
      <c r="E5024" s="4">
        <v>4</v>
      </c>
      <c r="F5024" s="134">
        <f>E5024+F5000</f>
        <v>23</v>
      </c>
    </row>
    <row r="5025" spans="1:6" x14ac:dyDescent="0.25">
      <c r="A5025" s="145" t="s">
        <v>38</v>
      </c>
      <c r="B5025" s="141">
        <v>44102</v>
      </c>
      <c r="C5025" s="4">
        <v>103</v>
      </c>
      <c r="D5025" s="29">
        <f t="shared" si="442"/>
        <v>7144</v>
      </c>
      <c r="E5025" s="4">
        <v>1</v>
      </c>
      <c r="F5025" s="134">
        <f>E5025+F5001</f>
        <v>132</v>
      </c>
    </row>
    <row r="5026" spans="1:6" x14ac:dyDescent="0.25">
      <c r="A5026" s="145" t="s">
        <v>48</v>
      </c>
      <c r="B5026" s="141">
        <v>44102</v>
      </c>
      <c r="C5026" s="4">
        <v>-1</v>
      </c>
      <c r="D5026" s="29">
        <f t="shared" si="442"/>
        <v>104</v>
      </c>
      <c r="F5026" s="134">
        <f>E5026+F5002</f>
        <v>1</v>
      </c>
    </row>
    <row r="5027" spans="1:6" x14ac:dyDescent="0.25">
      <c r="A5027" s="145" t="s">
        <v>39</v>
      </c>
      <c r="B5027" s="141">
        <v>44102</v>
      </c>
      <c r="C5027" s="4">
        <v>109</v>
      </c>
      <c r="D5027" s="29">
        <f t="shared" si="442"/>
        <v>15411</v>
      </c>
      <c r="E5027" s="4">
        <v>33</v>
      </c>
      <c r="F5027" s="134">
        <f>E5027+F5003</f>
        <v>464</v>
      </c>
    </row>
    <row r="5028" spans="1:6" x14ac:dyDescent="0.25">
      <c r="A5028" s="145" t="s">
        <v>40</v>
      </c>
      <c r="B5028" s="141">
        <v>44102</v>
      </c>
      <c r="C5028" s="4">
        <v>25</v>
      </c>
      <c r="D5028" s="29">
        <f t="shared" si="442"/>
        <v>719</v>
      </c>
      <c r="F5028" s="134">
        <f t="shared" si="443"/>
        <v>7</v>
      </c>
    </row>
    <row r="5029" spans="1:6" x14ac:dyDescent="0.25">
      <c r="A5029" s="145" t="s">
        <v>28</v>
      </c>
      <c r="B5029" s="141">
        <v>44102</v>
      </c>
      <c r="C5029" s="4">
        <v>69</v>
      </c>
      <c r="D5029" s="29">
        <f t="shared" si="442"/>
        <v>4651</v>
      </c>
      <c r="F5029" s="134">
        <f t="shared" si="443"/>
        <v>101</v>
      </c>
    </row>
    <row r="5030" spans="1:6" x14ac:dyDescent="0.25">
      <c r="A5030" s="145" t="s">
        <v>24</v>
      </c>
      <c r="B5030" s="141">
        <v>44102</v>
      </c>
      <c r="C5030" s="4">
        <v>649</v>
      </c>
      <c r="D5030" s="29">
        <f t="shared" si="442"/>
        <v>23690</v>
      </c>
      <c r="E5030" s="4">
        <v>2</v>
      </c>
      <c r="F5030" s="134">
        <f t="shared" si="443"/>
        <v>246</v>
      </c>
    </row>
    <row r="5031" spans="1:6" x14ac:dyDescent="0.25">
      <c r="A5031" s="145" t="s">
        <v>30</v>
      </c>
      <c r="B5031" s="141">
        <v>44102</v>
      </c>
      <c r="C5031" s="4">
        <v>-6</v>
      </c>
      <c r="D5031" s="29">
        <f t="shared" si="442"/>
        <v>79</v>
      </c>
      <c r="E5031" s="4">
        <v>1</v>
      </c>
      <c r="F5031" s="134">
        <f t="shared" si="443"/>
        <v>3</v>
      </c>
    </row>
    <row r="5032" spans="1:6" x14ac:dyDescent="0.25">
      <c r="A5032" s="145" t="s">
        <v>26</v>
      </c>
      <c r="B5032" s="141">
        <v>44102</v>
      </c>
      <c r="C5032" s="4">
        <v>288</v>
      </c>
      <c r="D5032" s="29">
        <f>C5032+D5008</f>
        <v>7624</v>
      </c>
      <c r="E5032" s="4">
        <v>3</v>
      </c>
      <c r="F5032" s="134">
        <f t="shared" si="443"/>
        <v>114</v>
      </c>
    </row>
    <row r="5033" spans="1:6" x14ac:dyDescent="0.25">
      <c r="A5033" s="145" t="s">
        <v>25</v>
      </c>
      <c r="B5033" s="141">
        <v>44102</v>
      </c>
      <c r="C5033" s="4">
        <v>213</v>
      </c>
      <c r="D5033" s="29">
        <f>C5033+D5009</f>
        <v>12131</v>
      </c>
      <c r="E5033" s="4">
        <v>6</v>
      </c>
      <c r="F5033" s="134">
        <f t="shared" si="443"/>
        <v>271</v>
      </c>
    </row>
    <row r="5034" spans="1:6" x14ac:dyDescent="0.25">
      <c r="A5034" s="145" t="s">
        <v>41</v>
      </c>
      <c r="B5034" s="141">
        <v>44102</v>
      </c>
      <c r="C5034" s="4">
        <v>234</v>
      </c>
      <c r="D5034" s="29">
        <f>C5034+D5010</f>
        <v>11731</v>
      </c>
      <c r="E5034" s="4">
        <v>19</v>
      </c>
      <c r="F5034" s="134">
        <f>E5034+F5010</f>
        <v>315</v>
      </c>
    </row>
    <row r="5035" spans="1:6" x14ac:dyDescent="0.25">
      <c r="A5035" s="145" t="s">
        <v>42</v>
      </c>
      <c r="B5035" s="141">
        <v>44102</v>
      </c>
      <c r="C5035" s="4">
        <v>72</v>
      </c>
      <c r="D5035" s="29">
        <f t="shared" ref="D5035:D5041" si="444">C5035+D5011</f>
        <v>695</v>
      </c>
      <c r="F5035" s="134">
        <f>E5035+F5011</f>
        <v>28</v>
      </c>
    </row>
    <row r="5036" spans="1:6" x14ac:dyDescent="0.25">
      <c r="A5036" s="145" t="s">
        <v>43</v>
      </c>
      <c r="B5036" s="141">
        <v>44102</v>
      </c>
      <c r="C5036" s="4">
        <v>100</v>
      </c>
      <c r="D5036" s="29">
        <f t="shared" si="444"/>
        <v>1191</v>
      </c>
      <c r="E5036" s="4">
        <v>1</v>
      </c>
      <c r="F5036" s="134">
        <f t="shared" si="443"/>
        <v>5</v>
      </c>
    </row>
    <row r="5037" spans="1:6" x14ac:dyDescent="0.25">
      <c r="A5037" s="145" t="s">
        <v>44</v>
      </c>
      <c r="B5037" s="141">
        <v>44102</v>
      </c>
      <c r="C5037" s="4">
        <v>129</v>
      </c>
      <c r="D5037" s="29">
        <f t="shared" si="444"/>
        <v>4586</v>
      </c>
      <c r="E5037" s="4">
        <v>1</v>
      </c>
      <c r="F5037" s="134">
        <f>E5037+F5013</f>
        <v>58</v>
      </c>
    </row>
    <row r="5038" spans="1:6" x14ac:dyDescent="0.25">
      <c r="A5038" s="145" t="s">
        <v>29</v>
      </c>
      <c r="B5038" s="141">
        <v>44102</v>
      </c>
      <c r="C5038" s="4">
        <v>1575</v>
      </c>
      <c r="D5038" s="29">
        <f t="shared" si="444"/>
        <v>38370</v>
      </c>
      <c r="E5038" s="4">
        <v>24</v>
      </c>
      <c r="F5038" s="134">
        <f>E5038+F5014</f>
        <v>421</v>
      </c>
    </row>
    <row r="5039" spans="1:6" x14ac:dyDescent="0.25">
      <c r="A5039" s="145" t="s">
        <v>45</v>
      </c>
      <c r="B5039" s="141">
        <v>44102</v>
      </c>
      <c r="C5039" s="4">
        <v>124</v>
      </c>
      <c r="D5039" s="29">
        <f t="shared" si="444"/>
        <v>3181</v>
      </c>
      <c r="E5039" s="4">
        <v>5</v>
      </c>
      <c r="F5039" s="134">
        <f t="shared" si="443"/>
        <v>57</v>
      </c>
    </row>
    <row r="5040" spans="1:6" x14ac:dyDescent="0.25">
      <c r="A5040" s="145" t="s">
        <v>46</v>
      </c>
      <c r="B5040" s="141">
        <v>44102</v>
      </c>
      <c r="C5040" s="4">
        <v>158</v>
      </c>
      <c r="D5040" s="29">
        <f t="shared" si="444"/>
        <v>3886</v>
      </c>
      <c r="E5040" s="4">
        <v>3</v>
      </c>
      <c r="F5040" s="134">
        <f>E5040+F5016</f>
        <v>65</v>
      </c>
    </row>
    <row r="5041" spans="1:6" ht="15.75" thickBot="1" x14ac:dyDescent="0.3">
      <c r="A5041" s="146" t="s">
        <v>47</v>
      </c>
      <c r="B5041" s="161">
        <v>44102</v>
      </c>
      <c r="C5041" s="54">
        <v>889</v>
      </c>
      <c r="D5041" s="137">
        <f t="shared" si="444"/>
        <v>13570</v>
      </c>
      <c r="E5041" s="54">
        <v>12</v>
      </c>
      <c r="F5041" s="135">
        <f>E5041+F5017</f>
        <v>119</v>
      </c>
    </row>
    <row r="5042" spans="1:6" x14ac:dyDescent="0.25">
      <c r="A5042" s="65" t="s">
        <v>22</v>
      </c>
      <c r="B5042" s="141">
        <v>44103</v>
      </c>
      <c r="C5042" s="48">
        <v>5328</v>
      </c>
      <c r="D5042" s="136">
        <f>C5042+D5018</f>
        <v>411734</v>
      </c>
      <c r="E5042" s="48">
        <v>249</v>
      </c>
      <c r="F5042" s="133">
        <f>E5042+F5018</f>
        <v>9860</v>
      </c>
    </row>
    <row r="5043" spans="1:6" x14ac:dyDescent="0.25">
      <c r="A5043" s="145" t="s">
        <v>20</v>
      </c>
      <c r="B5043" s="141">
        <v>44103</v>
      </c>
      <c r="C5043" s="4">
        <v>993</v>
      </c>
      <c r="D5043" s="29">
        <f t="shared" ref="D5043:D5055" si="445">C5043+D5019</f>
        <v>125068</v>
      </c>
      <c r="E5043" s="4">
        <v>52</v>
      </c>
      <c r="F5043" s="134">
        <f>E5043+F5019</f>
        <v>3236</v>
      </c>
    </row>
    <row r="5044" spans="1:6" x14ac:dyDescent="0.25">
      <c r="A5044" s="145" t="s">
        <v>35</v>
      </c>
      <c r="B5044" s="141">
        <v>44103</v>
      </c>
      <c r="C5044" s="4">
        <v>4</v>
      </c>
      <c r="D5044" s="29">
        <f t="shared" si="445"/>
        <v>279</v>
      </c>
      <c r="F5044" s="134">
        <f>E5044+F5020</f>
        <v>0</v>
      </c>
    </row>
    <row r="5045" spans="1:6" x14ac:dyDescent="0.25">
      <c r="A5045" s="145" t="s">
        <v>21</v>
      </c>
      <c r="B5045" s="141">
        <v>44103</v>
      </c>
      <c r="C5045" s="4">
        <v>143</v>
      </c>
      <c r="D5045" s="29">
        <f t="shared" si="445"/>
        <v>8386</v>
      </c>
      <c r="E5045" s="4">
        <v>1</v>
      </c>
      <c r="F5045" s="134">
        <f t="shared" ref="F5045:F5063" si="446">E5045+F5021</f>
        <v>281</v>
      </c>
    </row>
    <row r="5046" spans="1:6" x14ac:dyDescent="0.25">
      <c r="A5046" s="145" t="s">
        <v>36</v>
      </c>
      <c r="B5046" s="141">
        <v>44103</v>
      </c>
      <c r="C5046" s="4">
        <v>209</v>
      </c>
      <c r="D5046" s="29">
        <f t="shared" si="445"/>
        <v>3799</v>
      </c>
      <c r="E5046" s="4">
        <v>7</v>
      </c>
      <c r="F5046" s="134">
        <f t="shared" si="446"/>
        <v>44</v>
      </c>
    </row>
    <row r="5047" spans="1:6" x14ac:dyDescent="0.25">
      <c r="A5047" s="145" t="s">
        <v>27</v>
      </c>
      <c r="B5047" s="141">
        <v>44103</v>
      </c>
      <c r="C5047" s="4">
        <v>1800</v>
      </c>
      <c r="D5047" s="29">
        <f t="shared" si="445"/>
        <v>32485</v>
      </c>
      <c r="E5047" s="4">
        <v>21</v>
      </c>
      <c r="F5047" s="134">
        <f t="shared" si="446"/>
        <v>378</v>
      </c>
    </row>
    <row r="5048" spans="1:6" x14ac:dyDescent="0.25">
      <c r="A5048" s="145" t="s">
        <v>37</v>
      </c>
      <c r="B5048" s="141">
        <v>44103</v>
      </c>
      <c r="C5048" s="4">
        <v>-12</v>
      </c>
      <c r="D5048" s="29">
        <f t="shared" si="445"/>
        <v>1073</v>
      </c>
      <c r="E5048" s="4">
        <v>-1</v>
      </c>
      <c r="F5048" s="134">
        <f>E5048+F5024</f>
        <v>22</v>
      </c>
    </row>
    <row r="5049" spans="1:6" x14ac:dyDescent="0.25">
      <c r="A5049" s="145" t="s">
        <v>38</v>
      </c>
      <c r="B5049" s="141">
        <v>44103</v>
      </c>
      <c r="C5049" s="4">
        <v>162</v>
      </c>
      <c r="D5049" s="29">
        <f t="shared" si="445"/>
        <v>7306</v>
      </c>
      <c r="E5049" s="4">
        <v>6</v>
      </c>
      <c r="F5049" s="134">
        <f>E5049+F5025</f>
        <v>138</v>
      </c>
    </row>
    <row r="5050" spans="1:6" x14ac:dyDescent="0.25">
      <c r="A5050" s="145" t="s">
        <v>48</v>
      </c>
      <c r="B5050" s="141">
        <v>44103</v>
      </c>
      <c r="C5050" s="4">
        <v>0</v>
      </c>
      <c r="D5050" s="29">
        <f t="shared" si="445"/>
        <v>104</v>
      </c>
      <c r="E5050" s="4">
        <v>0</v>
      </c>
      <c r="F5050" s="134">
        <f>E5050+F5026</f>
        <v>1</v>
      </c>
    </row>
    <row r="5051" spans="1:6" x14ac:dyDescent="0.25">
      <c r="A5051" s="145" t="s">
        <v>39</v>
      </c>
      <c r="B5051" s="141">
        <v>44103</v>
      </c>
      <c r="C5051" s="4">
        <v>102</v>
      </c>
      <c r="D5051" s="29">
        <f t="shared" si="445"/>
        <v>15513</v>
      </c>
      <c r="E5051" s="4">
        <v>4</v>
      </c>
      <c r="F5051" s="134">
        <f>E5051+F5027</f>
        <v>468</v>
      </c>
    </row>
    <row r="5052" spans="1:6" x14ac:dyDescent="0.25">
      <c r="A5052" s="145" t="s">
        <v>40</v>
      </c>
      <c r="B5052" s="141">
        <v>44103</v>
      </c>
      <c r="C5052" s="4">
        <v>19</v>
      </c>
      <c r="D5052" s="29">
        <f t="shared" si="445"/>
        <v>738</v>
      </c>
      <c r="E5052" s="4">
        <v>0</v>
      </c>
      <c r="F5052" s="134">
        <f t="shared" si="446"/>
        <v>7</v>
      </c>
    </row>
    <row r="5053" spans="1:6" x14ac:dyDescent="0.25">
      <c r="A5053" s="145" t="s">
        <v>28</v>
      </c>
      <c r="B5053" s="141">
        <v>44103</v>
      </c>
      <c r="C5053" s="4">
        <v>51</v>
      </c>
      <c r="D5053" s="29">
        <f t="shared" si="445"/>
        <v>4702</v>
      </c>
      <c r="E5053" s="4">
        <v>0</v>
      </c>
      <c r="F5053" s="134">
        <f t="shared" si="446"/>
        <v>101</v>
      </c>
    </row>
    <row r="5054" spans="1:6" x14ac:dyDescent="0.25">
      <c r="A5054" s="145" t="s">
        <v>24</v>
      </c>
      <c r="B5054" s="141">
        <v>44103</v>
      </c>
      <c r="C5054" s="4">
        <v>668</v>
      </c>
      <c r="D5054" s="29">
        <f t="shared" si="445"/>
        <v>24358</v>
      </c>
      <c r="E5054" s="4">
        <v>7</v>
      </c>
      <c r="F5054" s="134">
        <f t="shared" si="446"/>
        <v>253</v>
      </c>
    </row>
    <row r="5055" spans="1:6" x14ac:dyDescent="0.25">
      <c r="A5055" s="145" t="s">
        <v>30</v>
      </c>
      <c r="B5055" s="141">
        <v>44103</v>
      </c>
      <c r="C5055" s="4">
        <v>8</v>
      </c>
      <c r="D5055" s="29">
        <f t="shared" si="445"/>
        <v>87</v>
      </c>
      <c r="E5055" s="4">
        <v>0</v>
      </c>
      <c r="F5055" s="134">
        <f t="shared" si="446"/>
        <v>3</v>
      </c>
    </row>
    <row r="5056" spans="1:6" x14ac:dyDescent="0.25">
      <c r="A5056" s="145" t="s">
        <v>26</v>
      </c>
      <c r="B5056" s="141">
        <v>44103</v>
      </c>
      <c r="C5056" s="4">
        <v>77</v>
      </c>
      <c r="D5056" s="29">
        <f>C5056+D5032</f>
        <v>7701</v>
      </c>
      <c r="E5056" s="4">
        <v>2</v>
      </c>
      <c r="F5056" s="134">
        <f t="shared" si="446"/>
        <v>116</v>
      </c>
    </row>
    <row r="5057" spans="1:6" x14ac:dyDescent="0.25">
      <c r="A5057" s="145" t="s">
        <v>25</v>
      </c>
      <c r="B5057" s="141">
        <v>44103</v>
      </c>
      <c r="C5057" s="4">
        <v>339</v>
      </c>
      <c r="D5057" s="29">
        <f>C5057+D5033</f>
        <v>12470</v>
      </c>
      <c r="E5057" s="4">
        <v>8</v>
      </c>
      <c r="F5057" s="134">
        <f t="shared" si="446"/>
        <v>279</v>
      </c>
    </row>
    <row r="5058" spans="1:6" x14ac:dyDescent="0.25">
      <c r="A5058" s="145" t="s">
        <v>41</v>
      </c>
      <c r="B5058" s="141">
        <v>44103</v>
      </c>
      <c r="C5058" s="4">
        <v>324</v>
      </c>
      <c r="D5058" s="29">
        <f>C5058+D5034</f>
        <v>12055</v>
      </c>
      <c r="E5058" s="4">
        <v>11</v>
      </c>
      <c r="F5058" s="134">
        <f>E5058+F5034</f>
        <v>326</v>
      </c>
    </row>
    <row r="5059" spans="1:6" x14ac:dyDescent="0.25">
      <c r="A5059" s="145" t="s">
        <v>42</v>
      </c>
      <c r="B5059" s="141">
        <v>44103</v>
      </c>
      <c r="C5059" s="4">
        <v>20</v>
      </c>
      <c r="D5059" s="29">
        <f t="shared" ref="D5059:D5065" si="447">C5059+D5035</f>
        <v>715</v>
      </c>
      <c r="E5059" s="4">
        <v>4</v>
      </c>
      <c r="F5059" s="134">
        <f>E5059+F5035</f>
        <v>32</v>
      </c>
    </row>
    <row r="5060" spans="1:6" x14ac:dyDescent="0.25">
      <c r="A5060" s="145" t="s">
        <v>43</v>
      </c>
      <c r="B5060" s="141">
        <v>44103</v>
      </c>
      <c r="C5060" s="4">
        <v>150</v>
      </c>
      <c r="D5060" s="29">
        <f t="shared" si="447"/>
        <v>1341</v>
      </c>
      <c r="E5060" s="4">
        <v>0</v>
      </c>
      <c r="F5060" s="134">
        <f t="shared" si="446"/>
        <v>5</v>
      </c>
    </row>
    <row r="5061" spans="1:6" x14ac:dyDescent="0.25">
      <c r="A5061" s="145" t="s">
        <v>44</v>
      </c>
      <c r="B5061" s="141">
        <v>44103</v>
      </c>
      <c r="C5061" s="4">
        <v>113</v>
      </c>
      <c r="D5061" s="29">
        <f t="shared" si="447"/>
        <v>4699</v>
      </c>
      <c r="E5061" s="4">
        <v>3</v>
      </c>
      <c r="F5061" s="134">
        <f>E5061+F5037</f>
        <v>61</v>
      </c>
    </row>
    <row r="5062" spans="1:6" x14ac:dyDescent="0.25">
      <c r="A5062" s="145" t="s">
        <v>29</v>
      </c>
      <c r="B5062" s="141">
        <v>44103</v>
      </c>
      <c r="C5062" s="4">
        <v>2011</v>
      </c>
      <c r="D5062" s="29">
        <f t="shared" si="447"/>
        <v>40381</v>
      </c>
      <c r="E5062" s="4">
        <v>15</v>
      </c>
      <c r="F5062" s="134">
        <f>E5062+F5038</f>
        <v>436</v>
      </c>
    </row>
    <row r="5063" spans="1:6" x14ac:dyDescent="0.25">
      <c r="A5063" s="145" t="s">
        <v>45</v>
      </c>
      <c r="B5063" s="141">
        <v>44103</v>
      </c>
      <c r="C5063" s="4">
        <v>142</v>
      </c>
      <c r="D5063" s="29">
        <f t="shared" si="447"/>
        <v>3323</v>
      </c>
      <c r="E5063" s="4">
        <v>1</v>
      </c>
      <c r="F5063" s="134">
        <f t="shared" si="446"/>
        <v>58</v>
      </c>
    </row>
    <row r="5064" spans="1:6" x14ac:dyDescent="0.25">
      <c r="A5064" s="145" t="s">
        <v>46</v>
      </c>
      <c r="B5064" s="141">
        <v>44103</v>
      </c>
      <c r="C5064" s="4">
        <v>221</v>
      </c>
      <c r="D5064" s="29">
        <f t="shared" si="447"/>
        <v>4107</v>
      </c>
      <c r="E5064" s="4">
        <v>2</v>
      </c>
      <c r="F5064" s="134">
        <f>E5064+F5040</f>
        <v>67</v>
      </c>
    </row>
    <row r="5065" spans="1:6" ht="15.75" thickBot="1" x14ac:dyDescent="0.3">
      <c r="A5065" s="146" t="s">
        <v>47</v>
      </c>
      <c r="B5065" s="141">
        <v>44103</v>
      </c>
      <c r="C5065" s="4">
        <v>605</v>
      </c>
      <c r="D5065" s="137">
        <f t="shared" si="447"/>
        <v>14175</v>
      </c>
      <c r="E5065" s="4">
        <v>13</v>
      </c>
      <c r="F5065" s="135">
        <f>E5065+F5041</f>
        <v>132</v>
      </c>
    </row>
    <row r="5066" spans="1:6" x14ac:dyDescent="0.25">
      <c r="A5066" s="65" t="s">
        <v>22</v>
      </c>
      <c r="B5066" s="141">
        <v>44104</v>
      </c>
      <c r="C5066" s="4">
        <v>5943</v>
      </c>
      <c r="D5066" s="136">
        <f>C5066+D5042</f>
        <v>417677</v>
      </c>
      <c r="E5066" s="4">
        <f>92+84</f>
        <v>176</v>
      </c>
      <c r="F5066" s="133">
        <f>E5066+F5042</f>
        <v>10036</v>
      </c>
    </row>
    <row r="5067" spans="1:6" x14ac:dyDescent="0.25">
      <c r="A5067" s="145" t="s">
        <v>20</v>
      </c>
      <c r="B5067" s="141">
        <v>44104</v>
      </c>
      <c r="C5067" s="4">
        <v>898</v>
      </c>
      <c r="D5067" s="29">
        <f t="shared" ref="D5067:D5079" si="448">C5067+D5043</f>
        <v>125966</v>
      </c>
      <c r="E5067" s="4">
        <f>55+63</f>
        <v>118</v>
      </c>
      <c r="F5067" s="134">
        <f>E5067+F5043</f>
        <v>3354</v>
      </c>
    </row>
    <row r="5068" spans="1:6" x14ac:dyDescent="0.25">
      <c r="A5068" s="145" t="s">
        <v>35</v>
      </c>
      <c r="B5068" s="141">
        <v>44104</v>
      </c>
      <c r="C5068" s="4">
        <v>8</v>
      </c>
      <c r="D5068" s="29">
        <f t="shared" si="448"/>
        <v>287</v>
      </c>
      <c r="F5068" s="134">
        <f>E5068+F5044</f>
        <v>0</v>
      </c>
    </row>
    <row r="5069" spans="1:6" x14ac:dyDescent="0.25">
      <c r="A5069" s="145" t="s">
        <v>21</v>
      </c>
      <c r="B5069" s="141">
        <v>44104</v>
      </c>
      <c r="C5069" s="4">
        <v>157</v>
      </c>
      <c r="D5069" s="29">
        <f t="shared" si="448"/>
        <v>8543</v>
      </c>
      <c r="E5069" s="4">
        <f>2+2</f>
        <v>4</v>
      </c>
      <c r="F5069" s="134">
        <f t="shared" ref="F5069:F5087" si="449">E5069+F5045</f>
        <v>285</v>
      </c>
    </row>
    <row r="5070" spans="1:6" x14ac:dyDescent="0.25">
      <c r="A5070" s="145" t="s">
        <v>36</v>
      </c>
      <c r="B5070" s="141">
        <v>44104</v>
      </c>
      <c r="C5070" s="4">
        <v>156</v>
      </c>
      <c r="D5070" s="29">
        <f t="shared" si="448"/>
        <v>3955</v>
      </c>
      <c r="E5070" s="4">
        <f>3+3</f>
        <v>6</v>
      </c>
      <c r="F5070" s="134">
        <f t="shared" si="449"/>
        <v>50</v>
      </c>
    </row>
    <row r="5071" spans="1:6" x14ac:dyDescent="0.25">
      <c r="A5071" s="145" t="s">
        <v>27</v>
      </c>
      <c r="B5071" s="141">
        <v>44104</v>
      </c>
      <c r="C5071" s="4">
        <v>1718</v>
      </c>
      <c r="D5071" s="29">
        <f t="shared" si="448"/>
        <v>34203</v>
      </c>
      <c r="E5071" s="4">
        <f>8+11</f>
        <v>19</v>
      </c>
      <c r="F5071" s="134">
        <f t="shared" si="449"/>
        <v>397</v>
      </c>
    </row>
    <row r="5072" spans="1:6" x14ac:dyDescent="0.25">
      <c r="A5072" s="145" t="s">
        <v>37</v>
      </c>
      <c r="B5072" s="141">
        <v>44104</v>
      </c>
      <c r="C5072" s="4">
        <v>20</v>
      </c>
      <c r="D5072" s="29">
        <f t="shared" si="448"/>
        <v>1093</v>
      </c>
      <c r="F5072" s="134">
        <f>E5072+F5048</f>
        <v>22</v>
      </c>
    </row>
    <row r="5073" spans="1:6" x14ac:dyDescent="0.25">
      <c r="A5073" s="145" t="s">
        <v>38</v>
      </c>
      <c r="B5073" s="141">
        <v>44104</v>
      </c>
      <c r="C5073" s="4">
        <v>177</v>
      </c>
      <c r="D5073" s="29">
        <f t="shared" si="448"/>
        <v>7483</v>
      </c>
      <c r="E5073" s="4">
        <f>1+1</f>
        <v>2</v>
      </c>
      <c r="F5073" s="134">
        <f>E5073+F5049</f>
        <v>140</v>
      </c>
    </row>
    <row r="5074" spans="1:6" x14ac:dyDescent="0.25">
      <c r="A5074" s="145" t="s">
        <v>48</v>
      </c>
      <c r="B5074" s="141">
        <v>44104</v>
      </c>
      <c r="C5074" s="4">
        <v>0</v>
      </c>
      <c r="D5074" s="29">
        <f t="shared" si="448"/>
        <v>104</v>
      </c>
      <c r="F5074" s="134">
        <f>E5074+F5050</f>
        <v>1</v>
      </c>
    </row>
    <row r="5075" spans="1:6" x14ac:dyDescent="0.25">
      <c r="A5075" s="145" t="s">
        <v>39</v>
      </c>
      <c r="B5075" s="141">
        <v>44104</v>
      </c>
      <c r="C5075" s="4">
        <v>157</v>
      </c>
      <c r="D5075" s="29">
        <f t="shared" si="448"/>
        <v>15670</v>
      </c>
      <c r="E5075" s="4">
        <f>26+10</f>
        <v>36</v>
      </c>
      <c r="F5075" s="134">
        <f>E5075+F5051</f>
        <v>504</v>
      </c>
    </row>
    <row r="5076" spans="1:6" x14ac:dyDescent="0.25">
      <c r="A5076" s="145" t="s">
        <v>40</v>
      </c>
      <c r="B5076" s="141">
        <v>44104</v>
      </c>
      <c r="C5076" s="4">
        <v>25</v>
      </c>
      <c r="D5076" s="29">
        <f t="shared" si="448"/>
        <v>763</v>
      </c>
      <c r="F5076" s="134">
        <f t="shared" si="449"/>
        <v>7</v>
      </c>
    </row>
    <row r="5077" spans="1:6" x14ac:dyDescent="0.25">
      <c r="A5077" s="145" t="s">
        <v>28</v>
      </c>
      <c r="B5077" s="141">
        <v>44104</v>
      </c>
      <c r="C5077" s="4">
        <v>126</v>
      </c>
      <c r="D5077" s="29">
        <f t="shared" si="448"/>
        <v>4828</v>
      </c>
      <c r="F5077" s="134">
        <f t="shared" si="449"/>
        <v>101</v>
      </c>
    </row>
    <row r="5078" spans="1:6" x14ac:dyDescent="0.25">
      <c r="A5078" s="145" t="s">
        <v>24</v>
      </c>
      <c r="B5078" s="141">
        <v>44104</v>
      </c>
      <c r="C5078" s="4">
        <v>691</v>
      </c>
      <c r="D5078" s="29">
        <f t="shared" si="448"/>
        <v>25049</v>
      </c>
      <c r="E5078" s="4">
        <f>10+4</f>
        <v>14</v>
      </c>
      <c r="F5078" s="134">
        <f t="shared" si="449"/>
        <v>267</v>
      </c>
    </row>
    <row r="5079" spans="1:6" x14ac:dyDescent="0.25">
      <c r="A5079" s="145" t="s">
        <v>30</v>
      </c>
      <c r="B5079" s="141">
        <v>44104</v>
      </c>
      <c r="C5079" s="4">
        <v>9</v>
      </c>
      <c r="D5079" s="29">
        <f t="shared" si="448"/>
        <v>96</v>
      </c>
      <c r="F5079" s="134">
        <f t="shared" si="449"/>
        <v>3</v>
      </c>
    </row>
    <row r="5080" spans="1:6" x14ac:dyDescent="0.25">
      <c r="A5080" s="145" t="s">
        <v>26</v>
      </c>
      <c r="B5080" s="141">
        <v>44104</v>
      </c>
      <c r="C5080" s="4">
        <v>192</v>
      </c>
      <c r="D5080" s="29">
        <f>C5080+D5056</f>
        <v>7893</v>
      </c>
      <c r="E5080" s="4">
        <f>1</f>
        <v>1</v>
      </c>
      <c r="F5080" s="134">
        <f t="shared" si="449"/>
        <v>117</v>
      </c>
    </row>
    <row r="5081" spans="1:6" x14ac:dyDescent="0.25">
      <c r="A5081" s="145" t="s">
        <v>25</v>
      </c>
      <c r="B5081" s="141">
        <v>44104</v>
      </c>
      <c r="C5081" s="4">
        <v>369</v>
      </c>
      <c r="D5081" s="29">
        <f>C5081+D5057</f>
        <v>12839</v>
      </c>
      <c r="E5081" s="4">
        <f>5+6</f>
        <v>11</v>
      </c>
      <c r="F5081" s="134">
        <f t="shared" si="449"/>
        <v>290</v>
      </c>
    </row>
    <row r="5082" spans="1:6" x14ac:dyDescent="0.25">
      <c r="A5082" s="145" t="s">
        <v>41</v>
      </c>
      <c r="B5082" s="141">
        <v>44104</v>
      </c>
      <c r="C5082" s="4">
        <v>360</v>
      </c>
      <c r="D5082" s="29">
        <f>C5082+D5058</f>
        <v>12415</v>
      </c>
      <c r="E5082" s="4">
        <f>5+7</f>
        <v>12</v>
      </c>
      <c r="F5082" s="134">
        <f>E5082+F5058</f>
        <v>338</v>
      </c>
    </row>
    <row r="5083" spans="1:6" x14ac:dyDescent="0.25">
      <c r="A5083" s="145" t="s">
        <v>42</v>
      </c>
      <c r="B5083" s="141">
        <v>44104</v>
      </c>
      <c r="C5083" s="4">
        <v>2</v>
      </c>
      <c r="D5083" s="29">
        <f t="shared" ref="D5083:D5089" si="450">C5083+D5059</f>
        <v>717</v>
      </c>
      <c r="E5083" s="4">
        <f>1+2</f>
        <v>3</v>
      </c>
      <c r="F5083" s="134">
        <f>E5083+F5059</f>
        <v>35</v>
      </c>
    </row>
    <row r="5084" spans="1:6" x14ac:dyDescent="0.25">
      <c r="A5084" s="145" t="s">
        <v>43</v>
      </c>
      <c r="B5084" s="141">
        <v>44104</v>
      </c>
      <c r="C5084" s="4">
        <v>131</v>
      </c>
      <c r="D5084" s="29">
        <f t="shared" si="450"/>
        <v>1472</v>
      </c>
      <c r="E5084" s="4">
        <f>1</f>
        <v>1</v>
      </c>
      <c r="F5084" s="134">
        <f t="shared" si="449"/>
        <v>6</v>
      </c>
    </row>
    <row r="5085" spans="1:6" x14ac:dyDescent="0.25">
      <c r="A5085" s="145" t="s">
        <v>44</v>
      </c>
      <c r="B5085" s="141">
        <v>44104</v>
      </c>
      <c r="C5085" s="4">
        <v>145</v>
      </c>
      <c r="D5085" s="29">
        <f t="shared" si="450"/>
        <v>4844</v>
      </c>
      <c r="E5085" s="4">
        <f>1</f>
        <v>1</v>
      </c>
      <c r="F5085" s="134">
        <f>E5085+F5061</f>
        <v>62</v>
      </c>
    </row>
    <row r="5086" spans="1:6" x14ac:dyDescent="0.25">
      <c r="A5086" s="145" t="s">
        <v>29</v>
      </c>
      <c r="B5086" s="141">
        <v>44104</v>
      </c>
      <c r="C5086" s="4">
        <v>2017</v>
      </c>
      <c r="D5086" s="29">
        <f t="shared" si="450"/>
        <v>42398</v>
      </c>
      <c r="E5086" s="4">
        <f>5+5</f>
        <v>10</v>
      </c>
      <c r="F5086" s="134">
        <f>E5086+F5062</f>
        <v>446</v>
      </c>
    </row>
    <row r="5087" spans="1:6" x14ac:dyDescent="0.25">
      <c r="A5087" s="145" t="s">
        <v>45</v>
      </c>
      <c r="B5087" s="141">
        <v>44104</v>
      </c>
      <c r="C5087" s="4">
        <v>96</v>
      </c>
      <c r="D5087" s="29">
        <f t="shared" si="450"/>
        <v>3419</v>
      </c>
      <c r="E5087" s="4">
        <f>2+2</f>
        <v>4</v>
      </c>
      <c r="F5087" s="134">
        <f t="shared" si="449"/>
        <v>62</v>
      </c>
    </row>
    <row r="5088" spans="1:6" x14ac:dyDescent="0.25">
      <c r="A5088" s="145" t="s">
        <v>46</v>
      </c>
      <c r="B5088" s="141">
        <v>44104</v>
      </c>
      <c r="C5088" s="4">
        <v>256</v>
      </c>
      <c r="D5088" s="29">
        <f t="shared" si="450"/>
        <v>4363</v>
      </c>
      <c r="F5088" s="134">
        <f>E5088+F5064</f>
        <v>67</v>
      </c>
    </row>
    <row r="5089" spans="1:6" ht="15.75" thickBot="1" x14ac:dyDescent="0.3">
      <c r="A5089" s="147" t="s">
        <v>47</v>
      </c>
      <c r="B5089" s="143">
        <v>44104</v>
      </c>
      <c r="C5089" s="47">
        <v>739</v>
      </c>
      <c r="D5089" s="89">
        <f t="shared" si="450"/>
        <v>14914</v>
      </c>
      <c r="E5089" s="47"/>
      <c r="F5089" s="144">
        <f>E5089+F5065</f>
        <v>132</v>
      </c>
    </row>
    <row r="5090" spans="1:6" x14ac:dyDescent="0.25">
      <c r="A5090" s="65" t="s">
        <v>22</v>
      </c>
      <c r="B5090" s="49">
        <v>44105</v>
      </c>
      <c r="C5090" s="50">
        <v>5407</v>
      </c>
      <c r="D5090" s="136">
        <f>C5090+D5066</f>
        <v>423084</v>
      </c>
      <c r="E5090" s="50">
        <v>3193</v>
      </c>
      <c r="F5090" s="133">
        <f>E5090+F5066</f>
        <v>13229</v>
      </c>
    </row>
    <row r="5091" spans="1:6" x14ac:dyDescent="0.25">
      <c r="A5091" s="145" t="s">
        <v>20</v>
      </c>
      <c r="B5091" s="141">
        <v>44105</v>
      </c>
      <c r="C5091" s="4">
        <v>924</v>
      </c>
      <c r="D5091" s="29">
        <f t="shared" ref="D5091:D5103" si="451">C5091+D5067</f>
        <v>126890</v>
      </c>
      <c r="E5091" s="4">
        <v>55</v>
      </c>
      <c r="F5091" s="134">
        <f>E5091+F5067</f>
        <v>3409</v>
      </c>
    </row>
    <row r="5092" spans="1:6" x14ac:dyDescent="0.25">
      <c r="A5092" s="145" t="s">
        <v>35</v>
      </c>
      <c r="B5092" s="141">
        <v>44105</v>
      </c>
      <c r="C5092" s="4">
        <v>5</v>
      </c>
      <c r="D5092" s="29">
        <f t="shared" si="451"/>
        <v>292</v>
      </c>
      <c r="E5092" s="4">
        <v>0</v>
      </c>
      <c r="F5092" s="134">
        <f>E5092+F5068</f>
        <v>0</v>
      </c>
    </row>
    <row r="5093" spans="1:6" x14ac:dyDescent="0.25">
      <c r="A5093" s="145" t="s">
        <v>21</v>
      </c>
      <c r="B5093" s="141">
        <v>44105</v>
      </c>
      <c r="C5093" s="4">
        <v>200</v>
      </c>
      <c r="D5093" s="29">
        <f t="shared" si="451"/>
        <v>8743</v>
      </c>
      <c r="E5093" s="4">
        <v>3</v>
      </c>
      <c r="F5093" s="134">
        <f>E5093+F5069</f>
        <v>288</v>
      </c>
    </row>
    <row r="5094" spans="1:6" x14ac:dyDescent="0.25">
      <c r="A5094" s="145" t="s">
        <v>36</v>
      </c>
      <c r="B5094" s="141">
        <v>44105</v>
      </c>
      <c r="C5094" s="4">
        <v>188</v>
      </c>
      <c r="D5094" s="29">
        <f t="shared" si="451"/>
        <v>4143</v>
      </c>
      <c r="E5094" s="4">
        <v>6</v>
      </c>
      <c r="F5094" s="134">
        <f>E5094+F5070</f>
        <v>56</v>
      </c>
    </row>
    <row r="5095" spans="1:6" x14ac:dyDescent="0.25">
      <c r="A5095" s="145" t="s">
        <v>27</v>
      </c>
      <c r="B5095" s="141">
        <v>44105</v>
      </c>
      <c r="C5095" s="4">
        <v>1966</v>
      </c>
      <c r="D5095" s="29">
        <f t="shared" si="451"/>
        <v>36169</v>
      </c>
      <c r="E5095" s="4">
        <v>17</v>
      </c>
      <c r="F5095" s="134">
        <f>E5095+F5071</f>
        <v>414</v>
      </c>
    </row>
    <row r="5096" spans="1:6" x14ac:dyDescent="0.25">
      <c r="A5096" s="145" t="s">
        <v>37</v>
      </c>
      <c r="B5096" s="141">
        <v>44105</v>
      </c>
      <c r="C5096" s="4">
        <v>7</v>
      </c>
      <c r="D5096" s="29">
        <f t="shared" si="451"/>
        <v>1100</v>
      </c>
      <c r="E5096" s="4">
        <v>0</v>
      </c>
      <c r="F5096" s="134">
        <f>E5096+F5072</f>
        <v>22</v>
      </c>
    </row>
    <row r="5097" spans="1:6" x14ac:dyDescent="0.25">
      <c r="A5097" s="145" t="s">
        <v>38</v>
      </c>
      <c r="B5097" s="141">
        <v>44105</v>
      </c>
      <c r="C5097" s="4">
        <v>186</v>
      </c>
      <c r="D5097" s="29">
        <f t="shared" si="451"/>
        <v>7669</v>
      </c>
      <c r="E5097" s="4">
        <v>0</v>
      </c>
      <c r="F5097" s="134">
        <f>E5097+F5073</f>
        <v>140</v>
      </c>
    </row>
    <row r="5098" spans="1:6" x14ac:dyDescent="0.25">
      <c r="A5098" s="145" t="s">
        <v>48</v>
      </c>
      <c r="B5098" s="141">
        <v>44105</v>
      </c>
      <c r="C5098" s="4">
        <v>0</v>
      </c>
      <c r="D5098" s="29">
        <f t="shared" si="451"/>
        <v>104</v>
      </c>
      <c r="E5098" s="4">
        <v>0</v>
      </c>
      <c r="F5098" s="134">
        <f>E5098+F5074</f>
        <v>1</v>
      </c>
    </row>
    <row r="5099" spans="1:6" x14ac:dyDescent="0.25">
      <c r="A5099" s="145" t="s">
        <v>39</v>
      </c>
      <c r="B5099" s="141">
        <v>44105</v>
      </c>
      <c r="C5099" s="4">
        <v>175</v>
      </c>
      <c r="D5099" s="29">
        <f t="shared" si="451"/>
        <v>15845</v>
      </c>
      <c r="E5099" s="4">
        <v>16</v>
      </c>
      <c r="F5099" s="134">
        <f>E5099+F5075</f>
        <v>520</v>
      </c>
    </row>
    <row r="5100" spans="1:6" x14ac:dyDescent="0.25">
      <c r="A5100" s="145" t="s">
        <v>40</v>
      </c>
      <c r="B5100" s="141">
        <v>44105</v>
      </c>
      <c r="C5100" s="4">
        <v>28</v>
      </c>
      <c r="D5100" s="29">
        <f t="shared" si="451"/>
        <v>791</v>
      </c>
      <c r="E5100" s="4">
        <v>0</v>
      </c>
      <c r="F5100" s="134">
        <f t="shared" ref="F5100:F5111" si="452">E5100+F5076</f>
        <v>7</v>
      </c>
    </row>
    <row r="5101" spans="1:6" x14ac:dyDescent="0.25">
      <c r="A5101" s="145" t="s">
        <v>28</v>
      </c>
      <c r="B5101" s="141">
        <v>44105</v>
      </c>
      <c r="C5101" s="4">
        <v>22</v>
      </c>
      <c r="D5101" s="29">
        <f t="shared" si="451"/>
        <v>4850</v>
      </c>
      <c r="E5101" s="4">
        <v>4</v>
      </c>
      <c r="F5101" s="134">
        <f t="shared" si="452"/>
        <v>105</v>
      </c>
    </row>
    <row r="5102" spans="1:6" x14ac:dyDescent="0.25">
      <c r="A5102" s="145" t="s">
        <v>24</v>
      </c>
      <c r="B5102" s="141">
        <v>44105</v>
      </c>
      <c r="C5102" s="4">
        <v>799</v>
      </c>
      <c r="D5102" s="29">
        <f t="shared" si="451"/>
        <v>25848</v>
      </c>
      <c r="E5102" s="4">
        <v>7</v>
      </c>
      <c r="F5102" s="134">
        <f t="shared" si="452"/>
        <v>274</v>
      </c>
    </row>
    <row r="5103" spans="1:6" x14ac:dyDescent="0.25">
      <c r="A5103" s="145" t="s">
        <v>30</v>
      </c>
      <c r="B5103" s="141">
        <v>44105</v>
      </c>
      <c r="C5103" s="4">
        <v>-2</v>
      </c>
      <c r="D5103" s="29">
        <f t="shared" si="451"/>
        <v>94</v>
      </c>
      <c r="E5103" s="4">
        <v>0</v>
      </c>
      <c r="F5103" s="134">
        <f t="shared" si="452"/>
        <v>3</v>
      </c>
    </row>
    <row r="5104" spans="1:6" x14ac:dyDescent="0.25">
      <c r="A5104" s="145" t="s">
        <v>26</v>
      </c>
      <c r="B5104" s="141">
        <v>44105</v>
      </c>
      <c r="C5104" s="4">
        <v>186</v>
      </c>
      <c r="D5104" s="29">
        <f>C5104+D5080</f>
        <v>8079</v>
      </c>
      <c r="E5104" s="4">
        <v>1</v>
      </c>
      <c r="F5104" s="134">
        <f t="shared" si="452"/>
        <v>118</v>
      </c>
    </row>
    <row r="5105" spans="1:6" x14ac:dyDescent="0.25">
      <c r="A5105" s="145" t="s">
        <v>25</v>
      </c>
      <c r="B5105" s="141">
        <v>44105</v>
      </c>
      <c r="C5105" s="4">
        <v>287</v>
      </c>
      <c r="D5105" s="29">
        <f>C5105+D5081</f>
        <v>13126</v>
      </c>
      <c r="E5105" s="4">
        <v>9</v>
      </c>
      <c r="F5105" s="134">
        <f t="shared" si="452"/>
        <v>299</v>
      </c>
    </row>
    <row r="5106" spans="1:6" x14ac:dyDescent="0.25">
      <c r="A5106" s="145" t="s">
        <v>41</v>
      </c>
      <c r="B5106" s="141">
        <v>44105</v>
      </c>
      <c r="C5106" s="4">
        <v>359</v>
      </c>
      <c r="D5106" s="29">
        <f>C5106+D5082</f>
        <v>12774</v>
      </c>
      <c r="E5106" s="4">
        <v>11</v>
      </c>
      <c r="F5106" s="134">
        <f>E5106+F5082</f>
        <v>349</v>
      </c>
    </row>
    <row r="5107" spans="1:6" x14ac:dyDescent="0.25">
      <c r="A5107" s="145" t="s">
        <v>42</v>
      </c>
      <c r="B5107" s="141">
        <v>44105</v>
      </c>
      <c r="C5107" s="4">
        <v>34</v>
      </c>
      <c r="D5107" s="29">
        <f t="shared" ref="D5107:D5113" si="453">C5107+D5083</f>
        <v>751</v>
      </c>
      <c r="E5107" s="4">
        <v>1</v>
      </c>
      <c r="F5107" s="134">
        <f>E5107+F5083</f>
        <v>36</v>
      </c>
    </row>
    <row r="5108" spans="1:6" x14ac:dyDescent="0.25">
      <c r="A5108" s="145" t="s">
        <v>43</v>
      </c>
      <c r="B5108" s="141">
        <v>44105</v>
      </c>
      <c r="C5108" s="4">
        <v>93</v>
      </c>
      <c r="D5108" s="29">
        <f t="shared" si="453"/>
        <v>1565</v>
      </c>
      <c r="E5108" s="4">
        <v>1</v>
      </c>
      <c r="F5108" s="134">
        <f t="shared" si="452"/>
        <v>7</v>
      </c>
    </row>
    <row r="5109" spans="1:6" x14ac:dyDescent="0.25">
      <c r="A5109" s="145" t="s">
        <v>44</v>
      </c>
      <c r="B5109" s="141">
        <v>44105</v>
      </c>
      <c r="C5109" s="4">
        <v>142</v>
      </c>
      <c r="D5109" s="29">
        <f t="shared" si="453"/>
        <v>4986</v>
      </c>
      <c r="E5109" s="4">
        <v>3</v>
      </c>
      <c r="F5109" s="134">
        <f>E5109+F5085</f>
        <v>65</v>
      </c>
    </row>
    <row r="5110" spans="1:6" x14ac:dyDescent="0.25">
      <c r="A5110" s="145" t="s">
        <v>29</v>
      </c>
      <c r="B5110" s="141">
        <v>44105</v>
      </c>
      <c r="C5110" s="4">
        <v>2073</v>
      </c>
      <c r="D5110" s="29">
        <f t="shared" si="453"/>
        <v>44471</v>
      </c>
      <c r="E5110" s="4">
        <v>21</v>
      </c>
      <c r="F5110" s="134">
        <f>E5110+F5086</f>
        <v>467</v>
      </c>
    </row>
    <row r="5111" spans="1:6" x14ac:dyDescent="0.25">
      <c r="A5111" s="145" t="s">
        <v>45</v>
      </c>
      <c r="B5111" s="141">
        <v>44105</v>
      </c>
      <c r="C5111" s="4">
        <v>126</v>
      </c>
      <c r="D5111" s="29">
        <f t="shared" si="453"/>
        <v>3545</v>
      </c>
      <c r="E5111" s="4">
        <v>0</v>
      </c>
      <c r="F5111" s="134">
        <f t="shared" si="452"/>
        <v>62</v>
      </c>
    </row>
    <row r="5112" spans="1:6" x14ac:dyDescent="0.25">
      <c r="A5112" s="145" t="s">
        <v>46</v>
      </c>
      <c r="B5112" s="141">
        <v>44105</v>
      </c>
      <c r="C5112" s="4">
        <v>164</v>
      </c>
      <c r="D5112" s="29">
        <f t="shared" si="453"/>
        <v>4527</v>
      </c>
      <c r="E5112" s="4">
        <v>0</v>
      </c>
      <c r="F5112" s="134">
        <f>E5112+F5088</f>
        <v>67</v>
      </c>
    </row>
    <row r="5113" spans="1:6" ht="15.75" thickBot="1" x14ac:dyDescent="0.3">
      <c r="A5113" s="146" t="s">
        <v>47</v>
      </c>
      <c r="B5113" s="161">
        <v>44105</v>
      </c>
      <c r="C5113" s="54">
        <v>632</v>
      </c>
      <c r="D5113" s="137">
        <f t="shared" si="453"/>
        <v>15546</v>
      </c>
      <c r="E5113" s="54">
        <v>0</v>
      </c>
      <c r="F5113" s="135">
        <f>E5113+F5089</f>
        <v>132</v>
      </c>
    </row>
    <row r="5114" spans="1:6" x14ac:dyDescent="0.25">
      <c r="A5114" s="149"/>
      <c r="B5114" s="48"/>
      <c r="C5114" s="48"/>
      <c r="D5114" s="150"/>
      <c r="E5114" s="48"/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6BD0-658F-4CF0-8CDB-EEF822F592C9}">
  <dimension ref="A3:E21"/>
  <sheetViews>
    <sheetView workbookViewId="0">
      <selection activeCell="A4" sqref="A4:E21"/>
    </sheetView>
  </sheetViews>
  <sheetFormatPr baseColWidth="10" defaultRowHeight="15" x14ac:dyDescent="0.25"/>
  <cols>
    <col min="1" max="1" width="18" bestFit="1" customWidth="1"/>
    <col min="2" max="2" width="22.42578125" bestFit="1" customWidth="1"/>
    <col min="3" max="4" width="6" bestFit="1" customWidth="1"/>
    <col min="5" max="5" width="12.5703125" bestFit="1" customWidth="1"/>
    <col min="6" max="8" width="5" bestFit="1" customWidth="1"/>
    <col min="9" max="30" width="6" bestFit="1" customWidth="1"/>
    <col min="31" max="31" width="8.140625" bestFit="1" customWidth="1"/>
    <col min="32" max="32" width="6" bestFit="1" customWidth="1"/>
    <col min="33" max="34" width="5.85546875" bestFit="1" customWidth="1"/>
    <col min="35" max="49" width="6.85546875" bestFit="1" customWidth="1"/>
    <col min="50" max="50" width="9" bestFit="1" customWidth="1"/>
    <col min="51" max="51" width="6" bestFit="1" customWidth="1"/>
    <col min="52" max="58" width="5.85546875" bestFit="1" customWidth="1"/>
    <col min="59" max="79" width="6.85546875" bestFit="1" customWidth="1"/>
    <col min="80" max="80" width="9" bestFit="1" customWidth="1"/>
    <col min="81" max="81" width="12.5703125" bestFit="1" customWidth="1"/>
  </cols>
  <sheetData>
    <row r="3" spans="1:5" x14ac:dyDescent="0.25">
      <c r="A3" s="175" t="s">
        <v>167</v>
      </c>
      <c r="B3" s="175" t="s">
        <v>163</v>
      </c>
    </row>
    <row r="4" spans="1:5" x14ac:dyDescent="0.25">
      <c r="B4" s="93" t="s">
        <v>164</v>
      </c>
      <c r="C4" s="93" t="s">
        <v>165</v>
      </c>
      <c r="D4" s="93" t="s">
        <v>166</v>
      </c>
      <c r="E4" s="93" t="s">
        <v>162</v>
      </c>
    </row>
    <row r="5" spans="1:5" x14ac:dyDescent="0.25">
      <c r="A5" s="175" t="s">
        <v>161</v>
      </c>
    </row>
    <row r="6" spans="1:5" x14ac:dyDescent="0.25">
      <c r="A6" s="176" t="s">
        <v>154</v>
      </c>
      <c r="B6" s="177">
        <v>33</v>
      </c>
      <c r="C6" s="177">
        <v>43</v>
      </c>
      <c r="D6" s="177">
        <v>149</v>
      </c>
      <c r="E6" s="177">
        <v>225</v>
      </c>
    </row>
    <row r="7" spans="1:5" x14ac:dyDescent="0.25">
      <c r="A7" s="176" t="s">
        <v>51</v>
      </c>
      <c r="B7" s="177">
        <v>31</v>
      </c>
      <c r="C7" s="177">
        <v>4</v>
      </c>
      <c r="D7" s="177">
        <v>33</v>
      </c>
      <c r="E7" s="177">
        <v>68</v>
      </c>
    </row>
    <row r="8" spans="1:5" x14ac:dyDescent="0.25">
      <c r="A8" s="176" t="s">
        <v>21</v>
      </c>
      <c r="B8" s="177"/>
      <c r="C8" s="177"/>
      <c r="D8" s="177">
        <v>4</v>
      </c>
      <c r="E8" s="177">
        <v>4</v>
      </c>
    </row>
    <row r="9" spans="1:5" x14ac:dyDescent="0.25">
      <c r="A9" s="176" t="s">
        <v>36</v>
      </c>
      <c r="B9" s="177"/>
      <c r="C9" s="177"/>
      <c r="D9" s="177">
        <v>6</v>
      </c>
      <c r="E9" s="177">
        <v>6</v>
      </c>
    </row>
    <row r="10" spans="1:5" x14ac:dyDescent="0.25">
      <c r="A10" s="176" t="s">
        <v>27</v>
      </c>
      <c r="B10" s="177"/>
      <c r="C10" s="177"/>
      <c r="D10" s="177">
        <v>19</v>
      </c>
      <c r="E10" s="177">
        <v>19</v>
      </c>
    </row>
    <row r="11" spans="1:5" x14ac:dyDescent="0.25">
      <c r="A11" s="176" t="s">
        <v>157</v>
      </c>
      <c r="B11" s="177"/>
      <c r="C11" s="177"/>
      <c r="D11" s="177">
        <v>2</v>
      </c>
      <c r="E11" s="177">
        <v>2</v>
      </c>
    </row>
    <row r="12" spans="1:5" x14ac:dyDescent="0.25">
      <c r="A12" s="176" t="s">
        <v>39</v>
      </c>
      <c r="B12" s="177"/>
      <c r="C12" s="177">
        <v>5</v>
      </c>
      <c r="D12" s="177">
        <v>31</v>
      </c>
      <c r="E12" s="177">
        <v>36</v>
      </c>
    </row>
    <row r="13" spans="1:5" x14ac:dyDescent="0.25">
      <c r="A13" s="176" t="s">
        <v>24</v>
      </c>
      <c r="B13" s="177"/>
      <c r="C13" s="177">
        <v>1</v>
      </c>
      <c r="D13" s="177">
        <v>14</v>
      </c>
      <c r="E13" s="177">
        <v>15</v>
      </c>
    </row>
    <row r="14" spans="1:5" x14ac:dyDescent="0.25">
      <c r="A14" s="176" t="s">
        <v>26</v>
      </c>
      <c r="B14" s="177"/>
      <c r="C14" s="177"/>
      <c r="D14" s="177">
        <v>1</v>
      </c>
      <c r="E14" s="177">
        <v>1</v>
      </c>
    </row>
    <row r="15" spans="1:5" x14ac:dyDescent="0.25">
      <c r="A15" s="176" t="s">
        <v>155</v>
      </c>
      <c r="B15" s="177"/>
      <c r="C15" s="177">
        <v>1</v>
      </c>
      <c r="D15" s="177">
        <v>11</v>
      </c>
      <c r="E15" s="177">
        <v>12</v>
      </c>
    </row>
    <row r="16" spans="1:5" x14ac:dyDescent="0.25">
      <c r="A16" s="176" t="s">
        <v>41</v>
      </c>
      <c r="B16" s="177"/>
      <c r="C16" s="177"/>
      <c r="D16" s="177">
        <v>12</v>
      </c>
      <c r="E16" s="177">
        <v>12</v>
      </c>
    </row>
    <row r="17" spans="1:5" x14ac:dyDescent="0.25">
      <c r="A17" s="176" t="s">
        <v>160</v>
      </c>
      <c r="B17" s="177"/>
      <c r="C17" s="177"/>
      <c r="D17" s="177">
        <v>3</v>
      </c>
      <c r="E17" s="177">
        <v>3</v>
      </c>
    </row>
    <row r="18" spans="1:5" x14ac:dyDescent="0.25">
      <c r="A18" s="176" t="s">
        <v>158</v>
      </c>
      <c r="B18" s="177"/>
      <c r="C18" s="177"/>
      <c r="D18" s="177">
        <v>1</v>
      </c>
      <c r="E18" s="177">
        <v>1</v>
      </c>
    </row>
    <row r="19" spans="1:5" x14ac:dyDescent="0.25">
      <c r="A19" s="176" t="s">
        <v>156</v>
      </c>
      <c r="B19" s="177"/>
      <c r="C19" s="177"/>
      <c r="D19" s="177">
        <v>10</v>
      </c>
      <c r="E19" s="177">
        <v>10</v>
      </c>
    </row>
    <row r="20" spans="1:5" x14ac:dyDescent="0.25">
      <c r="A20" s="176" t="s">
        <v>159</v>
      </c>
      <c r="B20" s="177"/>
      <c r="C20" s="177"/>
      <c r="D20" s="177">
        <v>4</v>
      </c>
      <c r="E20" s="177">
        <v>4</v>
      </c>
    </row>
    <row r="21" spans="1:5" x14ac:dyDescent="0.25">
      <c r="A21" s="176" t="s">
        <v>162</v>
      </c>
      <c r="B21" s="177">
        <v>64</v>
      </c>
      <c r="C21" s="177">
        <v>54</v>
      </c>
      <c r="D21" s="177">
        <v>300</v>
      </c>
      <c r="E21" s="177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0F50-36B6-41B9-A49E-39A71D3C05EE}">
  <dimension ref="A1:I169"/>
  <sheetViews>
    <sheetView topLeftCell="A6" workbookViewId="0">
      <selection activeCell="E3" sqref="E3:I18"/>
    </sheetView>
  </sheetViews>
  <sheetFormatPr baseColWidth="10" defaultRowHeight="15" x14ac:dyDescent="0.25"/>
  <cols>
    <col min="1" max="4" width="11.42578125" style="93"/>
    <col min="5" max="5" width="15.140625" style="93" customWidth="1"/>
    <col min="6" max="8" width="11.42578125" style="100"/>
    <col min="9" max="16384" width="11.42578125" style="93"/>
  </cols>
  <sheetData>
    <row r="1" spans="1:9" ht="15.75" thickBot="1" x14ac:dyDescent="0.3">
      <c r="A1" s="169" t="s">
        <v>152</v>
      </c>
      <c r="B1" s="174" t="s">
        <v>15</v>
      </c>
      <c r="C1" s="174" t="s">
        <v>153</v>
      </c>
    </row>
    <row r="2" spans="1:9" ht="15.75" thickBot="1" x14ac:dyDescent="0.3">
      <c r="A2" s="170" t="s">
        <v>51</v>
      </c>
      <c r="B2" s="171">
        <v>44023</v>
      </c>
      <c r="C2" s="170">
        <v>3</v>
      </c>
    </row>
    <row r="3" spans="1:9" ht="15.75" thickBot="1" x14ac:dyDescent="0.3">
      <c r="A3" s="170" t="s">
        <v>154</v>
      </c>
      <c r="B3" s="171">
        <v>44013</v>
      </c>
      <c r="C3" s="170">
        <v>2</v>
      </c>
      <c r="E3" s="179" t="s">
        <v>31</v>
      </c>
      <c r="F3" s="180" t="s">
        <v>168</v>
      </c>
      <c r="G3" s="181" t="s">
        <v>169</v>
      </c>
      <c r="H3" s="181" t="s">
        <v>170</v>
      </c>
      <c r="I3" s="182" t="s">
        <v>171</v>
      </c>
    </row>
    <row r="4" spans="1:9" s="24" customFormat="1" ht="24.95" customHeight="1" thickBot="1" x14ac:dyDescent="0.3">
      <c r="A4" s="170" t="s">
        <v>51</v>
      </c>
      <c r="B4" s="171">
        <v>44033</v>
      </c>
      <c r="C4" s="170">
        <v>2</v>
      </c>
      <c r="E4" s="187" t="s">
        <v>154</v>
      </c>
      <c r="F4" s="178">
        <v>33</v>
      </c>
      <c r="G4" s="178">
        <v>43</v>
      </c>
      <c r="H4" s="178">
        <v>149</v>
      </c>
      <c r="I4" s="183">
        <v>225</v>
      </c>
    </row>
    <row r="5" spans="1:9" s="24" customFormat="1" ht="24.95" customHeight="1" thickBot="1" x14ac:dyDescent="0.3">
      <c r="A5" s="170" t="s">
        <v>154</v>
      </c>
      <c r="B5" s="171">
        <v>44016</v>
      </c>
      <c r="C5" s="170">
        <v>2</v>
      </c>
      <c r="E5" s="187" t="s">
        <v>51</v>
      </c>
      <c r="F5" s="178">
        <v>31</v>
      </c>
      <c r="G5" s="178">
        <v>4</v>
      </c>
      <c r="H5" s="178">
        <v>33</v>
      </c>
      <c r="I5" s="184">
        <v>68</v>
      </c>
    </row>
    <row r="6" spans="1:9" s="24" customFormat="1" ht="24.95" customHeight="1" thickBot="1" x14ac:dyDescent="0.3">
      <c r="A6" s="170" t="s">
        <v>154</v>
      </c>
      <c r="B6" s="171">
        <v>44019</v>
      </c>
      <c r="C6" s="170">
        <v>1</v>
      </c>
      <c r="E6" s="187" t="s">
        <v>21</v>
      </c>
      <c r="F6" s="178"/>
      <c r="G6" s="178"/>
      <c r="H6" s="178">
        <v>4</v>
      </c>
      <c r="I6" s="184">
        <v>4</v>
      </c>
    </row>
    <row r="7" spans="1:9" s="24" customFormat="1" ht="24.95" customHeight="1" thickBot="1" x14ac:dyDescent="0.3">
      <c r="A7" s="170" t="s">
        <v>154</v>
      </c>
      <c r="B7" s="171">
        <v>44022</v>
      </c>
      <c r="C7" s="170">
        <v>2</v>
      </c>
      <c r="E7" s="187" t="s">
        <v>36</v>
      </c>
      <c r="F7" s="178"/>
      <c r="G7" s="178"/>
      <c r="H7" s="178">
        <v>6</v>
      </c>
      <c r="I7" s="184">
        <v>6</v>
      </c>
    </row>
    <row r="8" spans="1:9" s="24" customFormat="1" ht="24.95" customHeight="1" thickBot="1" x14ac:dyDescent="0.3">
      <c r="A8" s="170" t="s">
        <v>51</v>
      </c>
      <c r="B8" s="171">
        <v>44021</v>
      </c>
      <c r="C8" s="170">
        <v>1</v>
      </c>
      <c r="E8" s="187" t="s">
        <v>27</v>
      </c>
      <c r="F8" s="178"/>
      <c r="G8" s="178"/>
      <c r="H8" s="178">
        <v>19</v>
      </c>
      <c r="I8" s="184">
        <v>19</v>
      </c>
    </row>
    <row r="9" spans="1:9" s="24" customFormat="1" ht="24.95" customHeight="1" thickBot="1" x14ac:dyDescent="0.3">
      <c r="A9" s="170" t="s">
        <v>154</v>
      </c>
      <c r="B9" s="171">
        <v>44103</v>
      </c>
      <c r="C9" s="170">
        <v>19</v>
      </c>
      <c r="E9" s="187" t="s">
        <v>157</v>
      </c>
      <c r="F9" s="178"/>
      <c r="G9" s="178"/>
      <c r="H9" s="178">
        <v>2</v>
      </c>
      <c r="I9" s="184">
        <v>2</v>
      </c>
    </row>
    <row r="10" spans="1:9" s="24" customFormat="1" ht="24.95" customHeight="1" thickBot="1" x14ac:dyDescent="0.3">
      <c r="A10" s="170" t="s">
        <v>154</v>
      </c>
      <c r="B10" s="171">
        <v>44020</v>
      </c>
      <c r="C10" s="170">
        <v>1</v>
      </c>
      <c r="E10" s="187" t="s">
        <v>39</v>
      </c>
      <c r="F10" s="178"/>
      <c r="G10" s="178">
        <v>5</v>
      </c>
      <c r="H10" s="178">
        <v>31</v>
      </c>
      <c r="I10" s="184">
        <v>36</v>
      </c>
    </row>
    <row r="11" spans="1:9" s="24" customFormat="1" ht="24.95" customHeight="1" thickBot="1" x14ac:dyDescent="0.3">
      <c r="A11" s="170" t="s">
        <v>51</v>
      </c>
      <c r="B11" s="171">
        <v>44036</v>
      </c>
      <c r="C11" s="170">
        <v>1</v>
      </c>
      <c r="E11" s="187" t="s">
        <v>24</v>
      </c>
      <c r="F11" s="178"/>
      <c r="G11" s="178">
        <v>1</v>
      </c>
      <c r="H11" s="178">
        <v>14</v>
      </c>
      <c r="I11" s="184">
        <v>15</v>
      </c>
    </row>
    <row r="12" spans="1:9" s="24" customFormat="1" ht="24.95" customHeight="1" thickBot="1" x14ac:dyDescent="0.3">
      <c r="A12" s="170" t="s">
        <v>51</v>
      </c>
      <c r="B12" s="171">
        <v>44015</v>
      </c>
      <c r="C12" s="170">
        <v>2</v>
      </c>
      <c r="E12" s="187" t="s">
        <v>26</v>
      </c>
      <c r="F12" s="178"/>
      <c r="G12" s="178"/>
      <c r="H12" s="178">
        <v>1</v>
      </c>
      <c r="I12" s="184">
        <v>1</v>
      </c>
    </row>
    <row r="13" spans="1:9" s="24" customFormat="1" ht="24.95" customHeight="1" thickBot="1" x14ac:dyDescent="0.3">
      <c r="A13" s="170" t="s">
        <v>51</v>
      </c>
      <c r="B13" s="171">
        <v>44027</v>
      </c>
      <c r="C13" s="170">
        <v>1</v>
      </c>
      <c r="E13" s="187" t="s">
        <v>155</v>
      </c>
      <c r="F13" s="178"/>
      <c r="G13" s="178">
        <v>1</v>
      </c>
      <c r="H13" s="178">
        <v>11</v>
      </c>
      <c r="I13" s="184">
        <v>12</v>
      </c>
    </row>
    <row r="14" spans="1:9" s="24" customFormat="1" ht="24.95" customHeight="1" thickBot="1" x14ac:dyDescent="0.3">
      <c r="A14" s="170" t="s">
        <v>154</v>
      </c>
      <c r="B14" s="171">
        <v>44026</v>
      </c>
      <c r="C14" s="170">
        <v>2</v>
      </c>
      <c r="E14" s="187" t="s">
        <v>41</v>
      </c>
      <c r="F14" s="178"/>
      <c r="G14" s="178"/>
      <c r="H14" s="178">
        <v>12</v>
      </c>
      <c r="I14" s="184">
        <v>12</v>
      </c>
    </row>
    <row r="15" spans="1:9" s="24" customFormat="1" ht="24.95" customHeight="1" thickBot="1" x14ac:dyDescent="0.3">
      <c r="A15" s="170" t="s">
        <v>51</v>
      </c>
      <c r="B15" s="171">
        <v>44026</v>
      </c>
      <c r="C15" s="170">
        <v>1</v>
      </c>
      <c r="E15" s="187" t="s">
        <v>160</v>
      </c>
      <c r="F15" s="178"/>
      <c r="G15" s="178"/>
      <c r="H15" s="178">
        <v>3</v>
      </c>
      <c r="I15" s="184">
        <v>3</v>
      </c>
    </row>
    <row r="16" spans="1:9" s="24" customFormat="1" ht="24.95" customHeight="1" thickBot="1" x14ac:dyDescent="0.3">
      <c r="A16" s="170" t="s">
        <v>154</v>
      </c>
      <c r="B16" s="171">
        <v>44034</v>
      </c>
      <c r="C16" s="170">
        <v>2</v>
      </c>
      <c r="E16" s="187" t="s">
        <v>158</v>
      </c>
      <c r="F16" s="178"/>
      <c r="G16" s="178"/>
      <c r="H16" s="178">
        <v>1</v>
      </c>
      <c r="I16" s="184">
        <v>1</v>
      </c>
    </row>
    <row r="17" spans="1:9" s="24" customFormat="1" ht="24.95" customHeight="1" thickBot="1" x14ac:dyDescent="0.3">
      <c r="A17" s="170" t="s">
        <v>51</v>
      </c>
      <c r="B17" s="171">
        <v>44031</v>
      </c>
      <c r="C17" s="170">
        <v>2</v>
      </c>
      <c r="E17" s="187" t="s">
        <v>156</v>
      </c>
      <c r="F17" s="178"/>
      <c r="G17" s="178"/>
      <c r="H17" s="178">
        <v>10</v>
      </c>
      <c r="I17" s="184">
        <v>10</v>
      </c>
    </row>
    <row r="18" spans="1:9" s="24" customFormat="1" ht="24.95" customHeight="1" thickBot="1" x14ac:dyDescent="0.3">
      <c r="A18" s="170" t="s">
        <v>154</v>
      </c>
      <c r="B18" s="171">
        <v>44027</v>
      </c>
      <c r="C18" s="170">
        <v>3</v>
      </c>
      <c r="E18" s="188" t="s">
        <v>172</v>
      </c>
      <c r="F18" s="185"/>
      <c r="G18" s="185"/>
      <c r="H18" s="185">
        <v>4</v>
      </c>
      <c r="I18" s="186">
        <v>4</v>
      </c>
    </row>
    <row r="19" spans="1:9" ht="15.75" thickBot="1" x14ac:dyDescent="0.3">
      <c r="A19" s="170" t="s">
        <v>51</v>
      </c>
      <c r="B19" s="171">
        <v>44025</v>
      </c>
      <c r="C19" s="170">
        <v>2</v>
      </c>
      <c r="F19" s="25"/>
      <c r="G19" s="25"/>
      <c r="H19" s="25"/>
      <c r="I19" s="25"/>
    </row>
    <row r="20" spans="1:9" ht="15.75" thickBot="1" x14ac:dyDescent="0.3">
      <c r="A20" s="170" t="s">
        <v>51</v>
      </c>
      <c r="B20" s="171">
        <v>44035</v>
      </c>
      <c r="C20" s="170">
        <v>2</v>
      </c>
    </row>
    <row r="21" spans="1:9" ht="15.75" thickBot="1" x14ac:dyDescent="0.3">
      <c r="A21" s="170" t="s">
        <v>51</v>
      </c>
      <c r="B21" s="171">
        <v>44017</v>
      </c>
      <c r="C21" s="170">
        <v>1</v>
      </c>
    </row>
    <row r="22" spans="1:9" ht="15.75" thickBot="1" x14ac:dyDescent="0.3">
      <c r="A22" s="170" t="s">
        <v>154</v>
      </c>
      <c r="B22" s="171">
        <v>44037</v>
      </c>
      <c r="C22" s="170">
        <v>1</v>
      </c>
    </row>
    <row r="23" spans="1:9" ht="15.75" thickBot="1" x14ac:dyDescent="0.3">
      <c r="A23" s="170" t="s">
        <v>51</v>
      </c>
      <c r="B23" s="171">
        <v>44028</v>
      </c>
      <c r="C23" s="170">
        <v>1</v>
      </c>
    </row>
    <row r="24" spans="1:9" ht="15.75" thickBot="1" x14ac:dyDescent="0.3">
      <c r="A24" s="170" t="s">
        <v>51</v>
      </c>
      <c r="B24" s="171">
        <v>44029</v>
      </c>
      <c r="C24" s="170">
        <v>1</v>
      </c>
    </row>
    <row r="25" spans="1:9" ht="15.75" thickBot="1" x14ac:dyDescent="0.3">
      <c r="A25" s="170" t="s">
        <v>154</v>
      </c>
      <c r="B25" s="171">
        <v>44035</v>
      </c>
      <c r="C25" s="170">
        <v>2</v>
      </c>
    </row>
    <row r="26" spans="1:9" ht="15.75" thickBot="1" x14ac:dyDescent="0.3">
      <c r="A26" s="170" t="s">
        <v>51</v>
      </c>
      <c r="B26" s="171">
        <v>44034</v>
      </c>
      <c r="C26" s="170">
        <v>1</v>
      </c>
    </row>
    <row r="27" spans="1:9" ht="15.75" thickBot="1" x14ac:dyDescent="0.3">
      <c r="A27" s="170" t="s">
        <v>154</v>
      </c>
      <c r="B27" s="171">
        <v>44023</v>
      </c>
      <c r="C27" s="170">
        <v>1</v>
      </c>
    </row>
    <row r="28" spans="1:9" ht="15.75" thickBot="1" x14ac:dyDescent="0.3">
      <c r="A28" s="170" t="s">
        <v>154</v>
      </c>
      <c r="B28" s="171">
        <v>44024</v>
      </c>
      <c r="C28" s="170">
        <v>1</v>
      </c>
    </row>
    <row r="29" spans="1:9" ht="15.75" thickBot="1" x14ac:dyDescent="0.3">
      <c r="A29" s="170" t="s">
        <v>154</v>
      </c>
      <c r="B29" s="171">
        <v>44025</v>
      </c>
      <c r="C29" s="170">
        <v>1</v>
      </c>
    </row>
    <row r="30" spans="1:9" ht="15.75" thickBot="1" x14ac:dyDescent="0.3">
      <c r="A30" s="170" t="s">
        <v>51</v>
      </c>
      <c r="B30" s="171">
        <v>44039</v>
      </c>
      <c r="C30" s="170">
        <v>2</v>
      </c>
    </row>
    <row r="31" spans="1:9" ht="15.75" thickBot="1" x14ac:dyDescent="0.3">
      <c r="A31" s="170" t="s">
        <v>154</v>
      </c>
      <c r="B31" s="171">
        <v>44032</v>
      </c>
      <c r="C31" s="170">
        <v>1</v>
      </c>
    </row>
    <row r="32" spans="1:9" ht="15.75" thickBot="1" x14ac:dyDescent="0.3">
      <c r="A32" s="170" t="s">
        <v>154</v>
      </c>
      <c r="B32" s="171">
        <v>44100</v>
      </c>
      <c r="C32" s="170">
        <v>8</v>
      </c>
    </row>
    <row r="33" spans="1:3" ht="15.75" thickBot="1" x14ac:dyDescent="0.3">
      <c r="A33" s="170" t="s">
        <v>154</v>
      </c>
      <c r="B33" s="171">
        <v>44045</v>
      </c>
      <c r="C33" s="170">
        <v>4</v>
      </c>
    </row>
    <row r="34" spans="1:3" ht="15.75" thickBot="1" x14ac:dyDescent="0.3">
      <c r="A34" s="170" t="s">
        <v>51</v>
      </c>
      <c r="B34" s="171">
        <v>44030</v>
      </c>
      <c r="C34" s="170">
        <v>2</v>
      </c>
    </row>
    <row r="35" spans="1:3" ht="15.75" thickBot="1" x14ac:dyDescent="0.3">
      <c r="A35" s="170" t="s">
        <v>154</v>
      </c>
      <c r="B35" s="171">
        <v>44093</v>
      </c>
      <c r="C35" s="170">
        <v>9</v>
      </c>
    </row>
    <row r="36" spans="1:3" ht="15.75" thickBot="1" x14ac:dyDescent="0.3">
      <c r="A36" s="170" t="s">
        <v>154</v>
      </c>
      <c r="B36" s="171">
        <v>44038</v>
      </c>
      <c r="C36" s="170">
        <v>2</v>
      </c>
    </row>
    <row r="37" spans="1:3" ht="15.75" thickBot="1" x14ac:dyDescent="0.3">
      <c r="A37" s="170" t="s">
        <v>51</v>
      </c>
      <c r="B37" s="171">
        <v>44032</v>
      </c>
      <c r="C37" s="170">
        <v>1</v>
      </c>
    </row>
    <row r="38" spans="1:3" ht="15.75" thickBot="1" x14ac:dyDescent="0.3">
      <c r="A38" s="170" t="s">
        <v>51</v>
      </c>
      <c r="B38" s="171">
        <v>44041</v>
      </c>
      <c r="C38" s="170">
        <v>1</v>
      </c>
    </row>
    <row r="39" spans="1:3" ht="15.75" thickBot="1" x14ac:dyDescent="0.3">
      <c r="A39" s="170" t="s">
        <v>51</v>
      </c>
      <c r="B39" s="171">
        <v>44101</v>
      </c>
      <c r="C39" s="170">
        <v>3</v>
      </c>
    </row>
    <row r="40" spans="1:3" ht="15.75" thickBot="1" x14ac:dyDescent="0.3">
      <c r="A40" s="170" t="s">
        <v>154</v>
      </c>
      <c r="B40" s="171">
        <v>44063</v>
      </c>
      <c r="C40" s="170">
        <v>5</v>
      </c>
    </row>
    <row r="41" spans="1:3" ht="15.75" thickBot="1" x14ac:dyDescent="0.3">
      <c r="A41" s="170" t="s">
        <v>51</v>
      </c>
      <c r="B41" s="171">
        <v>44043</v>
      </c>
      <c r="C41" s="170">
        <v>2</v>
      </c>
    </row>
    <row r="42" spans="1:3" ht="15.75" thickBot="1" x14ac:dyDescent="0.3">
      <c r="A42" s="170" t="s">
        <v>154</v>
      </c>
      <c r="B42" s="171">
        <v>44028</v>
      </c>
      <c r="C42" s="170">
        <v>1</v>
      </c>
    </row>
    <row r="43" spans="1:3" ht="15.75" thickBot="1" x14ac:dyDescent="0.3">
      <c r="A43" s="170" t="s">
        <v>154</v>
      </c>
      <c r="B43" s="171">
        <v>44033</v>
      </c>
      <c r="C43" s="170">
        <v>1</v>
      </c>
    </row>
    <row r="44" spans="1:3" ht="15.75" thickBot="1" x14ac:dyDescent="0.3">
      <c r="A44" s="170" t="s">
        <v>51</v>
      </c>
      <c r="B44" s="171">
        <v>44040</v>
      </c>
      <c r="C44" s="170">
        <v>1</v>
      </c>
    </row>
    <row r="45" spans="1:3" ht="15.75" thickBot="1" x14ac:dyDescent="0.3">
      <c r="A45" s="170" t="s">
        <v>154</v>
      </c>
      <c r="B45" s="171">
        <v>44046</v>
      </c>
      <c r="C45" s="170">
        <v>1</v>
      </c>
    </row>
    <row r="46" spans="1:3" ht="15.75" thickBot="1" x14ac:dyDescent="0.3">
      <c r="A46" s="170" t="s">
        <v>154</v>
      </c>
      <c r="B46" s="171">
        <v>44060</v>
      </c>
      <c r="C46" s="170">
        <v>2</v>
      </c>
    </row>
    <row r="47" spans="1:3" ht="15.75" thickBot="1" x14ac:dyDescent="0.3">
      <c r="A47" s="170" t="s">
        <v>39</v>
      </c>
      <c r="B47" s="171">
        <v>44077</v>
      </c>
      <c r="C47" s="170">
        <v>1</v>
      </c>
    </row>
    <row r="48" spans="1:3" ht="15.75" thickBot="1" x14ac:dyDescent="0.3">
      <c r="A48" s="170" t="s">
        <v>154</v>
      </c>
      <c r="B48" s="171">
        <v>44043</v>
      </c>
      <c r="C48" s="170">
        <v>1</v>
      </c>
    </row>
    <row r="49" spans="1:3" ht="15.75" thickBot="1" x14ac:dyDescent="0.3">
      <c r="A49" s="170" t="s">
        <v>51</v>
      </c>
      <c r="B49" s="171">
        <v>44044</v>
      </c>
      <c r="C49" s="170">
        <v>1</v>
      </c>
    </row>
    <row r="50" spans="1:3" ht="15.75" thickBot="1" x14ac:dyDescent="0.3">
      <c r="A50" s="170" t="s">
        <v>154</v>
      </c>
      <c r="B50" s="171">
        <v>44099</v>
      </c>
      <c r="C50" s="170">
        <v>13</v>
      </c>
    </row>
    <row r="51" spans="1:3" ht="15.75" thickBot="1" x14ac:dyDescent="0.3">
      <c r="A51" s="170" t="s">
        <v>154</v>
      </c>
      <c r="B51" s="171">
        <v>44041</v>
      </c>
      <c r="C51" s="170">
        <v>1</v>
      </c>
    </row>
    <row r="52" spans="1:3" ht="15.75" thickBot="1" x14ac:dyDescent="0.3">
      <c r="A52" s="170" t="s">
        <v>154</v>
      </c>
      <c r="B52" s="171">
        <v>44042</v>
      </c>
      <c r="C52" s="170">
        <v>2</v>
      </c>
    </row>
    <row r="53" spans="1:3" ht="15.75" thickBot="1" x14ac:dyDescent="0.3">
      <c r="A53" s="170" t="s">
        <v>154</v>
      </c>
      <c r="B53" s="171">
        <v>44040</v>
      </c>
      <c r="C53" s="170">
        <v>3</v>
      </c>
    </row>
    <row r="54" spans="1:3" ht="15.75" thickBot="1" x14ac:dyDescent="0.3">
      <c r="A54" s="170" t="s">
        <v>154</v>
      </c>
      <c r="B54" s="171">
        <v>44059</v>
      </c>
      <c r="C54" s="170">
        <v>2</v>
      </c>
    </row>
    <row r="55" spans="1:3" ht="15.75" thickBot="1" x14ac:dyDescent="0.3">
      <c r="A55" s="170" t="s">
        <v>154</v>
      </c>
      <c r="B55" s="171">
        <v>44080</v>
      </c>
      <c r="C55" s="170">
        <v>3</v>
      </c>
    </row>
    <row r="56" spans="1:3" ht="15.75" thickBot="1" x14ac:dyDescent="0.3">
      <c r="A56" s="170" t="s">
        <v>51</v>
      </c>
      <c r="B56" s="171">
        <v>44070</v>
      </c>
      <c r="C56" s="170">
        <v>1</v>
      </c>
    </row>
    <row r="57" spans="1:3" ht="15.75" thickBot="1" x14ac:dyDescent="0.3">
      <c r="A57" s="170" t="s">
        <v>154</v>
      </c>
      <c r="B57" s="171">
        <v>44061</v>
      </c>
      <c r="C57" s="170">
        <v>2</v>
      </c>
    </row>
    <row r="58" spans="1:3" ht="15.75" thickBot="1" x14ac:dyDescent="0.3">
      <c r="A58" s="170" t="s">
        <v>154</v>
      </c>
      <c r="B58" s="171">
        <v>44067</v>
      </c>
      <c r="C58" s="170">
        <v>4</v>
      </c>
    </row>
    <row r="59" spans="1:3" ht="15.75" thickBot="1" x14ac:dyDescent="0.3">
      <c r="A59" s="170" t="s">
        <v>154</v>
      </c>
      <c r="B59" s="171">
        <v>44065</v>
      </c>
      <c r="C59" s="170">
        <v>3</v>
      </c>
    </row>
    <row r="60" spans="1:3" ht="15.75" thickBot="1" x14ac:dyDescent="0.3">
      <c r="A60" s="170" t="s">
        <v>51</v>
      </c>
      <c r="B60" s="171">
        <v>44084</v>
      </c>
      <c r="C60" s="170">
        <v>2</v>
      </c>
    </row>
    <row r="61" spans="1:3" ht="15.75" thickBot="1" x14ac:dyDescent="0.3">
      <c r="A61" s="170" t="s">
        <v>154</v>
      </c>
      <c r="B61" s="171">
        <v>44062</v>
      </c>
      <c r="C61" s="170">
        <v>4</v>
      </c>
    </row>
    <row r="62" spans="1:3" ht="15.75" thickBot="1" x14ac:dyDescent="0.3">
      <c r="A62" s="170" t="s">
        <v>51</v>
      </c>
      <c r="B62" s="171">
        <v>44065</v>
      </c>
      <c r="C62" s="170">
        <v>1</v>
      </c>
    </row>
    <row r="63" spans="1:3" ht="15.75" thickBot="1" x14ac:dyDescent="0.3">
      <c r="A63" s="170" t="s">
        <v>154</v>
      </c>
      <c r="B63" s="171">
        <v>44082</v>
      </c>
      <c r="C63" s="170">
        <v>6</v>
      </c>
    </row>
    <row r="64" spans="1:3" ht="15.75" thickBot="1" x14ac:dyDescent="0.3">
      <c r="A64" s="170" t="s">
        <v>154</v>
      </c>
      <c r="B64" s="171">
        <v>44066</v>
      </c>
      <c r="C64" s="170">
        <v>2</v>
      </c>
    </row>
    <row r="65" spans="1:3" ht="15.75" thickBot="1" x14ac:dyDescent="0.3">
      <c r="A65" s="170" t="s">
        <v>154</v>
      </c>
      <c r="B65" s="171">
        <v>44072</v>
      </c>
      <c r="C65" s="170">
        <v>3</v>
      </c>
    </row>
    <row r="66" spans="1:3" ht="15.75" thickBot="1" x14ac:dyDescent="0.3">
      <c r="A66" s="170" t="s">
        <v>154</v>
      </c>
      <c r="B66" s="171">
        <v>44104</v>
      </c>
      <c r="C66" s="170">
        <v>10</v>
      </c>
    </row>
    <row r="67" spans="1:3" ht="15.75" thickBot="1" x14ac:dyDescent="0.3">
      <c r="A67" s="170" t="s">
        <v>154</v>
      </c>
      <c r="B67" s="171">
        <v>44085</v>
      </c>
      <c r="C67" s="170">
        <v>1</v>
      </c>
    </row>
    <row r="68" spans="1:3" ht="15.75" thickBot="1" x14ac:dyDescent="0.3">
      <c r="A68" s="170" t="s">
        <v>39</v>
      </c>
      <c r="B68" s="171">
        <v>44066</v>
      </c>
      <c r="C68" s="170">
        <v>3</v>
      </c>
    </row>
    <row r="69" spans="1:3" ht="15.75" thickBot="1" x14ac:dyDescent="0.3">
      <c r="A69" s="170" t="s">
        <v>154</v>
      </c>
      <c r="B69" s="171">
        <v>44075</v>
      </c>
      <c r="C69" s="170">
        <v>3</v>
      </c>
    </row>
    <row r="70" spans="1:3" ht="15.75" thickBot="1" x14ac:dyDescent="0.3">
      <c r="A70" s="170" t="s">
        <v>154</v>
      </c>
      <c r="B70" s="171">
        <v>44058</v>
      </c>
      <c r="C70" s="170">
        <v>1</v>
      </c>
    </row>
    <row r="71" spans="1:3" ht="15.75" thickBot="1" x14ac:dyDescent="0.3">
      <c r="A71" s="170" t="s">
        <v>154</v>
      </c>
      <c r="B71" s="171">
        <v>44102</v>
      </c>
      <c r="C71" s="170">
        <v>13</v>
      </c>
    </row>
    <row r="72" spans="1:3" ht="15.75" thickBot="1" x14ac:dyDescent="0.3">
      <c r="A72" s="170" t="s">
        <v>154</v>
      </c>
      <c r="B72" s="171">
        <v>44074</v>
      </c>
      <c r="C72" s="170">
        <v>1</v>
      </c>
    </row>
    <row r="73" spans="1:3" ht="15.75" thickBot="1" x14ac:dyDescent="0.3">
      <c r="A73" s="170" t="s">
        <v>39</v>
      </c>
      <c r="B73" s="171">
        <v>44065</v>
      </c>
      <c r="C73" s="170">
        <v>1</v>
      </c>
    </row>
    <row r="74" spans="1:3" ht="15.75" thickBot="1" x14ac:dyDescent="0.3">
      <c r="A74" s="170" t="s">
        <v>154</v>
      </c>
      <c r="B74" s="171">
        <v>44070</v>
      </c>
      <c r="C74" s="170">
        <v>2</v>
      </c>
    </row>
    <row r="75" spans="1:3" ht="15.75" thickBot="1" x14ac:dyDescent="0.3">
      <c r="A75" s="170" t="s">
        <v>154</v>
      </c>
      <c r="B75" s="171">
        <v>44071</v>
      </c>
      <c r="C75" s="170">
        <v>4</v>
      </c>
    </row>
    <row r="76" spans="1:3" ht="15.75" thickBot="1" x14ac:dyDescent="0.3">
      <c r="A76" s="170" t="s">
        <v>155</v>
      </c>
      <c r="B76" s="171">
        <v>44101</v>
      </c>
      <c r="C76" s="170">
        <v>1</v>
      </c>
    </row>
    <row r="77" spans="1:3" ht="15.75" thickBot="1" x14ac:dyDescent="0.3">
      <c r="A77" s="170" t="s">
        <v>154</v>
      </c>
      <c r="B77" s="171">
        <v>44073</v>
      </c>
      <c r="C77" s="170">
        <v>2</v>
      </c>
    </row>
    <row r="78" spans="1:3" ht="15.75" thickBot="1" x14ac:dyDescent="0.3">
      <c r="A78" s="170" t="s">
        <v>154</v>
      </c>
      <c r="B78" s="171">
        <v>44089</v>
      </c>
      <c r="C78" s="170">
        <v>1</v>
      </c>
    </row>
    <row r="79" spans="1:3" ht="15.75" thickBot="1" x14ac:dyDescent="0.3">
      <c r="A79" s="170" t="s">
        <v>154</v>
      </c>
      <c r="B79" s="171">
        <v>44084</v>
      </c>
      <c r="C79" s="170">
        <v>3</v>
      </c>
    </row>
    <row r="80" spans="1:3" ht="15.75" thickBot="1" x14ac:dyDescent="0.3">
      <c r="A80" s="170" t="s">
        <v>39</v>
      </c>
      <c r="B80" s="171">
        <v>44091</v>
      </c>
      <c r="C80" s="170">
        <v>11</v>
      </c>
    </row>
    <row r="81" spans="1:3" ht="15.75" thickBot="1" x14ac:dyDescent="0.3">
      <c r="A81" s="170" t="s">
        <v>154</v>
      </c>
      <c r="B81" s="171">
        <v>44088</v>
      </c>
      <c r="C81" s="170">
        <v>4</v>
      </c>
    </row>
    <row r="82" spans="1:3" ht="15.75" thickBot="1" x14ac:dyDescent="0.3">
      <c r="A82" s="170" t="s">
        <v>155</v>
      </c>
      <c r="B82" s="171">
        <v>44103</v>
      </c>
      <c r="C82" s="170">
        <v>3</v>
      </c>
    </row>
    <row r="83" spans="1:3" ht="15.75" thickBot="1" x14ac:dyDescent="0.3">
      <c r="A83" s="170" t="s">
        <v>51</v>
      </c>
      <c r="B83" s="171">
        <v>44073</v>
      </c>
      <c r="C83" s="170">
        <v>1</v>
      </c>
    </row>
    <row r="84" spans="1:3" ht="15.75" thickBot="1" x14ac:dyDescent="0.3">
      <c r="A84" s="170" t="s">
        <v>51</v>
      </c>
      <c r="B84" s="171">
        <v>44075</v>
      </c>
      <c r="C84" s="170">
        <v>2</v>
      </c>
    </row>
    <row r="85" spans="1:3" ht="15.75" thickBot="1" x14ac:dyDescent="0.3">
      <c r="A85" s="170" t="s">
        <v>154</v>
      </c>
      <c r="B85" s="171">
        <v>44081</v>
      </c>
      <c r="C85" s="170">
        <v>1</v>
      </c>
    </row>
    <row r="86" spans="1:3" ht="15.75" thickBot="1" x14ac:dyDescent="0.3">
      <c r="A86" s="170" t="s">
        <v>154</v>
      </c>
      <c r="B86" s="171">
        <v>44069</v>
      </c>
      <c r="C86" s="170">
        <v>1</v>
      </c>
    </row>
    <row r="87" spans="1:3" ht="15.75" thickBot="1" x14ac:dyDescent="0.3">
      <c r="A87" s="170" t="s">
        <v>39</v>
      </c>
      <c r="B87" s="171">
        <v>44079</v>
      </c>
      <c r="C87" s="170">
        <v>1</v>
      </c>
    </row>
    <row r="88" spans="1:3" ht="15.75" thickBot="1" x14ac:dyDescent="0.3">
      <c r="A88" s="170" t="s">
        <v>51</v>
      </c>
      <c r="B88" s="171">
        <v>44078</v>
      </c>
      <c r="C88" s="170">
        <v>1</v>
      </c>
    </row>
    <row r="89" spans="1:3" ht="15.75" thickBot="1" x14ac:dyDescent="0.3">
      <c r="A89" s="170" t="s">
        <v>39</v>
      </c>
      <c r="B89" s="171">
        <v>44090</v>
      </c>
      <c r="C89" s="170">
        <v>12</v>
      </c>
    </row>
    <row r="90" spans="1:3" ht="15.75" thickBot="1" x14ac:dyDescent="0.3">
      <c r="A90" s="170" t="s">
        <v>155</v>
      </c>
      <c r="B90" s="171">
        <v>44067</v>
      </c>
      <c r="C90" s="170">
        <v>1</v>
      </c>
    </row>
    <row r="91" spans="1:3" ht="15.75" thickBot="1" x14ac:dyDescent="0.3">
      <c r="A91" s="170" t="s">
        <v>39</v>
      </c>
      <c r="B91" s="171">
        <v>44078</v>
      </c>
      <c r="C91" s="170">
        <v>1</v>
      </c>
    </row>
    <row r="92" spans="1:3" ht="15.75" thickBot="1" x14ac:dyDescent="0.3">
      <c r="A92" s="170" t="s">
        <v>24</v>
      </c>
      <c r="B92" s="171">
        <v>44073</v>
      </c>
      <c r="C92" s="170">
        <v>1</v>
      </c>
    </row>
    <row r="93" spans="1:3" ht="15.75" thickBot="1" x14ac:dyDescent="0.3">
      <c r="A93" s="170" t="s">
        <v>155</v>
      </c>
      <c r="B93" s="171">
        <v>44092</v>
      </c>
      <c r="C93" s="170">
        <v>1</v>
      </c>
    </row>
    <row r="94" spans="1:3" ht="15.75" thickBot="1" x14ac:dyDescent="0.3">
      <c r="A94" s="170" t="s">
        <v>154</v>
      </c>
      <c r="B94" s="171">
        <v>44095</v>
      </c>
      <c r="C94" s="170">
        <v>4</v>
      </c>
    </row>
    <row r="95" spans="1:3" ht="15.75" thickBot="1" x14ac:dyDescent="0.3">
      <c r="A95" s="170" t="s">
        <v>154</v>
      </c>
      <c r="B95" s="171">
        <v>44101</v>
      </c>
      <c r="C95" s="170">
        <v>12</v>
      </c>
    </row>
    <row r="96" spans="1:3" ht="15.75" thickBot="1" x14ac:dyDescent="0.3">
      <c r="A96" s="170" t="s">
        <v>51</v>
      </c>
      <c r="B96" s="171">
        <v>44103</v>
      </c>
      <c r="C96" s="170">
        <v>5</v>
      </c>
    </row>
    <row r="97" spans="1:3" ht="15.75" thickBot="1" x14ac:dyDescent="0.3">
      <c r="A97" s="170" t="s">
        <v>51</v>
      </c>
      <c r="B97" s="171">
        <v>44104</v>
      </c>
      <c r="C97" s="170">
        <v>4</v>
      </c>
    </row>
    <row r="98" spans="1:3" ht="15.75" thickBot="1" x14ac:dyDescent="0.3">
      <c r="A98" s="170" t="s">
        <v>24</v>
      </c>
      <c r="B98" s="171">
        <v>44080</v>
      </c>
      <c r="C98" s="170">
        <v>2</v>
      </c>
    </row>
    <row r="99" spans="1:3" ht="15.75" thickBot="1" x14ac:dyDescent="0.3">
      <c r="A99" s="170" t="s">
        <v>154</v>
      </c>
      <c r="B99" s="171">
        <v>44078</v>
      </c>
      <c r="C99" s="170">
        <v>2</v>
      </c>
    </row>
    <row r="100" spans="1:3" ht="15.75" thickBot="1" x14ac:dyDescent="0.3">
      <c r="A100" s="170" t="s">
        <v>154</v>
      </c>
      <c r="B100" s="171">
        <v>44090</v>
      </c>
      <c r="C100" s="170">
        <v>3</v>
      </c>
    </row>
    <row r="101" spans="1:3" ht="15.75" thickBot="1" x14ac:dyDescent="0.3">
      <c r="A101" s="170" t="s">
        <v>156</v>
      </c>
      <c r="B101" s="171">
        <v>44084</v>
      </c>
      <c r="C101" s="170">
        <v>1</v>
      </c>
    </row>
    <row r="102" spans="1:3" ht="15.75" thickBot="1" x14ac:dyDescent="0.3">
      <c r="A102" s="170" t="s">
        <v>154</v>
      </c>
      <c r="B102" s="171">
        <v>44083</v>
      </c>
      <c r="C102" s="170">
        <v>3</v>
      </c>
    </row>
    <row r="103" spans="1:3" ht="15.75" thickBot="1" x14ac:dyDescent="0.3">
      <c r="A103" s="170" t="s">
        <v>154</v>
      </c>
      <c r="B103" s="171">
        <v>44097</v>
      </c>
      <c r="C103" s="170">
        <v>5</v>
      </c>
    </row>
    <row r="104" spans="1:3" ht="15.75" thickBot="1" x14ac:dyDescent="0.3">
      <c r="A104" s="170" t="s">
        <v>154</v>
      </c>
      <c r="B104" s="171">
        <v>44079</v>
      </c>
      <c r="C104" s="170">
        <v>1</v>
      </c>
    </row>
    <row r="105" spans="1:3" ht="15.75" thickBot="1" x14ac:dyDescent="0.3">
      <c r="A105" s="170" t="s">
        <v>154</v>
      </c>
      <c r="B105" s="171">
        <v>44094</v>
      </c>
      <c r="C105" s="170">
        <v>8</v>
      </c>
    </row>
    <row r="106" spans="1:3" ht="15.75" thickBot="1" x14ac:dyDescent="0.3">
      <c r="A106" s="170" t="s">
        <v>39</v>
      </c>
      <c r="B106" s="171">
        <v>44089</v>
      </c>
      <c r="C106" s="170">
        <v>2</v>
      </c>
    </row>
    <row r="107" spans="1:3" ht="15.75" thickBot="1" x14ac:dyDescent="0.3">
      <c r="A107" s="170" t="s">
        <v>154</v>
      </c>
      <c r="B107" s="171">
        <v>44092</v>
      </c>
      <c r="C107" s="170">
        <v>3</v>
      </c>
    </row>
    <row r="108" spans="1:3" ht="15.75" thickBot="1" x14ac:dyDescent="0.3">
      <c r="A108" s="170" t="s">
        <v>51</v>
      </c>
      <c r="B108" s="171">
        <v>44097</v>
      </c>
      <c r="C108" s="170">
        <v>1</v>
      </c>
    </row>
    <row r="109" spans="1:3" ht="15.75" thickBot="1" x14ac:dyDescent="0.3">
      <c r="A109" s="170" t="s">
        <v>36</v>
      </c>
      <c r="B109" s="171">
        <v>44096</v>
      </c>
      <c r="C109" s="170">
        <v>2</v>
      </c>
    </row>
    <row r="110" spans="1:3" ht="15.75" thickBot="1" x14ac:dyDescent="0.3">
      <c r="A110" s="170" t="s">
        <v>154</v>
      </c>
      <c r="B110" s="171">
        <v>44096</v>
      </c>
      <c r="C110" s="170">
        <v>3</v>
      </c>
    </row>
    <row r="111" spans="1:3" ht="15.75" thickBot="1" x14ac:dyDescent="0.3">
      <c r="A111" s="170" t="s">
        <v>51</v>
      </c>
      <c r="B111" s="171">
        <v>44086</v>
      </c>
      <c r="C111" s="170">
        <v>2</v>
      </c>
    </row>
    <row r="112" spans="1:3" ht="15.75" thickBot="1" x14ac:dyDescent="0.3">
      <c r="A112" s="170" t="s">
        <v>156</v>
      </c>
      <c r="B112" s="171">
        <v>44081</v>
      </c>
      <c r="C112" s="170">
        <v>1</v>
      </c>
    </row>
    <row r="113" spans="1:3" ht="15.75" thickBot="1" x14ac:dyDescent="0.3">
      <c r="A113" s="170" t="s">
        <v>154</v>
      </c>
      <c r="B113" s="171">
        <v>44086</v>
      </c>
      <c r="C113" s="170">
        <v>3</v>
      </c>
    </row>
    <row r="114" spans="1:3" ht="15.75" thickBot="1" x14ac:dyDescent="0.3">
      <c r="A114" s="170" t="s">
        <v>154</v>
      </c>
      <c r="B114" s="171">
        <v>44091</v>
      </c>
      <c r="C114" s="170">
        <v>2</v>
      </c>
    </row>
    <row r="115" spans="1:3" ht="15.75" thickBot="1" x14ac:dyDescent="0.3">
      <c r="A115" s="170" t="s">
        <v>51</v>
      </c>
      <c r="B115" s="171">
        <v>44096</v>
      </c>
      <c r="C115" s="170">
        <v>1</v>
      </c>
    </row>
    <row r="116" spans="1:3" ht="15.75" thickBot="1" x14ac:dyDescent="0.3">
      <c r="A116" s="170" t="s">
        <v>39</v>
      </c>
      <c r="B116" s="171">
        <v>44095</v>
      </c>
      <c r="C116" s="170">
        <v>1</v>
      </c>
    </row>
    <row r="117" spans="1:3" ht="15.75" thickBot="1" x14ac:dyDescent="0.3">
      <c r="A117" s="170" t="s">
        <v>51</v>
      </c>
      <c r="B117" s="171">
        <v>44087</v>
      </c>
      <c r="C117" s="170">
        <v>1</v>
      </c>
    </row>
    <row r="118" spans="1:3" ht="15.75" thickBot="1" x14ac:dyDescent="0.3">
      <c r="A118" s="170" t="s">
        <v>157</v>
      </c>
      <c r="B118" s="171">
        <v>44103</v>
      </c>
      <c r="C118" s="170">
        <v>2</v>
      </c>
    </row>
    <row r="119" spans="1:3" ht="15.75" thickBot="1" x14ac:dyDescent="0.3">
      <c r="A119" s="170" t="s">
        <v>36</v>
      </c>
      <c r="B119" s="171">
        <v>44103</v>
      </c>
      <c r="C119" s="170">
        <v>1</v>
      </c>
    </row>
    <row r="120" spans="1:3" ht="15.75" thickBot="1" x14ac:dyDescent="0.3">
      <c r="A120" s="170" t="s">
        <v>27</v>
      </c>
      <c r="B120" s="171">
        <v>44088</v>
      </c>
      <c r="C120" s="170">
        <v>1</v>
      </c>
    </row>
    <row r="121" spans="1:3" ht="15.75" thickBot="1" x14ac:dyDescent="0.3">
      <c r="A121" s="170" t="s">
        <v>39</v>
      </c>
      <c r="B121" s="171">
        <v>44092</v>
      </c>
      <c r="C121" s="170">
        <v>2</v>
      </c>
    </row>
    <row r="122" spans="1:3" ht="15.75" thickBot="1" x14ac:dyDescent="0.3">
      <c r="A122" s="170" t="s">
        <v>51</v>
      </c>
      <c r="B122" s="171">
        <v>44091</v>
      </c>
      <c r="C122" s="170">
        <v>2</v>
      </c>
    </row>
    <row r="123" spans="1:3" ht="15.75" thickBot="1" x14ac:dyDescent="0.3">
      <c r="A123" s="170" t="s">
        <v>24</v>
      </c>
      <c r="B123" s="171">
        <v>44104</v>
      </c>
      <c r="C123" s="170">
        <v>4</v>
      </c>
    </row>
    <row r="124" spans="1:3" ht="15.75" thickBot="1" x14ac:dyDescent="0.3">
      <c r="A124" s="170" t="s">
        <v>27</v>
      </c>
      <c r="B124" s="171">
        <v>44089</v>
      </c>
      <c r="C124" s="170">
        <v>1</v>
      </c>
    </row>
    <row r="125" spans="1:3" ht="15.75" thickBot="1" x14ac:dyDescent="0.3">
      <c r="A125" s="170" t="s">
        <v>51</v>
      </c>
      <c r="B125" s="171">
        <v>44102</v>
      </c>
      <c r="C125" s="170">
        <v>7</v>
      </c>
    </row>
    <row r="126" spans="1:3" ht="15.75" thickBot="1" x14ac:dyDescent="0.3">
      <c r="A126" s="170" t="s">
        <v>154</v>
      </c>
      <c r="B126" s="171">
        <v>44098</v>
      </c>
      <c r="C126" s="170">
        <v>6</v>
      </c>
    </row>
    <row r="127" spans="1:3" ht="15.75" thickBot="1" x14ac:dyDescent="0.3">
      <c r="A127" s="170" t="s">
        <v>27</v>
      </c>
      <c r="B127" s="171">
        <v>44093</v>
      </c>
      <c r="C127" s="170">
        <v>2</v>
      </c>
    </row>
    <row r="128" spans="1:3" ht="15.75" thickBot="1" x14ac:dyDescent="0.3">
      <c r="A128" s="170" t="s">
        <v>26</v>
      </c>
      <c r="B128" s="171">
        <v>44086</v>
      </c>
      <c r="C128" s="170">
        <v>1</v>
      </c>
    </row>
    <row r="129" spans="1:3" ht="15.75" thickBot="1" x14ac:dyDescent="0.3">
      <c r="A129" s="170" t="s">
        <v>155</v>
      </c>
      <c r="B129" s="171">
        <v>44104</v>
      </c>
      <c r="C129" s="170">
        <v>4</v>
      </c>
    </row>
    <row r="130" spans="1:3" ht="15.75" thickBot="1" x14ac:dyDescent="0.3">
      <c r="A130" s="170" t="s">
        <v>24</v>
      </c>
      <c r="B130" s="171">
        <v>44103</v>
      </c>
      <c r="C130" s="170">
        <v>6</v>
      </c>
    </row>
    <row r="131" spans="1:3" ht="15.75" thickBot="1" x14ac:dyDescent="0.3">
      <c r="A131" s="170" t="s">
        <v>51</v>
      </c>
      <c r="B131" s="171">
        <v>44099</v>
      </c>
      <c r="C131" s="170">
        <v>1</v>
      </c>
    </row>
    <row r="132" spans="1:3" ht="15.75" thickBot="1" x14ac:dyDescent="0.3">
      <c r="A132" s="170" t="s">
        <v>21</v>
      </c>
      <c r="B132" s="171">
        <v>44103</v>
      </c>
      <c r="C132" s="170">
        <v>2</v>
      </c>
    </row>
    <row r="133" spans="1:3" ht="15.75" thickBot="1" x14ac:dyDescent="0.3">
      <c r="A133" s="170" t="s">
        <v>41</v>
      </c>
      <c r="B133" s="171">
        <v>44102</v>
      </c>
      <c r="C133" s="170">
        <v>3</v>
      </c>
    </row>
    <row r="134" spans="1:3" ht="15.75" thickBot="1" x14ac:dyDescent="0.3">
      <c r="A134" s="170" t="s">
        <v>27</v>
      </c>
      <c r="B134" s="171">
        <v>44092</v>
      </c>
      <c r="C134" s="170">
        <v>2</v>
      </c>
    </row>
    <row r="135" spans="1:3" ht="15.75" thickBot="1" x14ac:dyDescent="0.3">
      <c r="A135" s="170" t="s">
        <v>39</v>
      </c>
      <c r="B135" s="171">
        <v>44069</v>
      </c>
      <c r="C135" s="170">
        <v>1</v>
      </c>
    </row>
    <row r="136" spans="1:3" ht="15.75" thickBot="1" x14ac:dyDescent="0.3">
      <c r="A136" s="170" t="s">
        <v>21</v>
      </c>
      <c r="B136" s="171">
        <v>44102</v>
      </c>
      <c r="C136" s="170">
        <v>1</v>
      </c>
    </row>
    <row r="137" spans="1:3" ht="15.75" thickBot="1" x14ac:dyDescent="0.3">
      <c r="A137" s="170" t="s">
        <v>41</v>
      </c>
      <c r="B137" s="171">
        <v>44104</v>
      </c>
      <c r="C137" s="170">
        <v>3</v>
      </c>
    </row>
    <row r="138" spans="1:3" ht="15.75" thickBot="1" x14ac:dyDescent="0.3">
      <c r="A138" s="170" t="s">
        <v>155</v>
      </c>
      <c r="B138" s="171">
        <v>44102</v>
      </c>
      <c r="C138" s="170">
        <v>2</v>
      </c>
    </row>
    <row r="139" spans="1:3" ht="15.75" thickBot="1" x14ac:dyDescent="0.3">
      <c r="A139" s="170" t="s">
        <v>41</v>
      </c>
      <c r="B139" s="171">
        <v>44103</v>
      </c>
      <c r="C139" s="170">
        <v>3</v>
      </c>
    </row>
    <row r="140" spans="1:3" ht="15.75" thickBot="1" x14ac:dyDescent="0.3">
      <c r="A140" s="170" t="s">
        <v>21</v>
      </c>
      <c r="B140" s="171">
        <v>44099</v>
      </c>
      <c r="C140" s="170">
        <v>1</v>
      </c>
    </row>
    <row r="141" spans="1:3" ht="15.75" thickBot="1" x14ac:dyDescent="0.3">
      <c r="A141" s="170" t="s">
        <v>156</v>
      </c>
      <c r="B141" s="171">
        <v>44103</v>
      </c>
      <c r="C141" s="170">
        <v>3</v>
      </c>
    </row>
    <row r="142" spans="1:3" ht="15.75" thickBot="1" x14ac:dyDescent="0.3">
      <c r="A142" s="170" t="s">
        <v>24</v>
      </c>
      <c r="B142" s="171">
        <v>44101</v>
      </c>
      <c r="C142" s="170">
        <v>1</v>
      </c>
    </row>
    <row r="143" spans="1:3" ht="15.75" thickBot="1" x14ac:dyDescent="0.3">
      <c r="A143" s="170" t="s">
        <v>36</v>
      </c>
      <c r="B143" s="171">
        <v>44099</v>
      </c>
      <c r="C143" s="170">
        <v>1</v>
      </c>
    </row>
    <row r="144" spans="1:3" ht="15.75" thickBot="1" x14ac:dyDescent="0.3">
      <c r="A144" s="170" t="s">
        <v>156</v>
      </c>
      <c r="B144" s="171">
        <v>44102</v>
      </c>
      <c r="C144" s="170">
        <v>1</v>
      </c>
    </row>
    <row r="145" spans="1:3" ht="15.75" thickBot="1" x14ac:dyDescent="0.3">
      <c r="A145" s="170" t="s">
        <v>51</v>
      </c>
      <c r="B145" s="171">
        <v>44092</v>
      </c>
      <c r="C145" s="170">
        <v>1</v>
      </c>
    </row>
    <row r="146" spans="1:3" ht="15.75" thickBot="1" x14ac:dyDescent="0.3">
      <c r="A146" s="170" t="s">
        <v>27</v>
      </c>
      <c r="B146" s="171">
        <v>44104</v>
      </c>
      <c r="C146" s="170">
        <v>7</v>
      </c>
    </row>
    <row r="147" spans="1:3" ht="15.75" thickBot="1" x14ac:dyDescent="0.3">
      <c r="A147" s="170" t="s">
        <v>27</v>
      </c>
      <c r="B147" s="171">
        <v>44090</v>
      </c>
      <c r="C147" s="170">
        <v>1</v>
      </c>
    </row>
    <row r="148" spans="1:3" ht="15.75" thickBot="1" x14ac:dyDescent="0.3">
      <c r="A148" s="170" t="s">
        <v>27</v>
      </c>
      <c r="B148" s="171">
        <v>44097</v>
      </c>
      <c r="C148" s="170">
        <v>1</v>
      </c>
    </row>
    <row r="149" spans="1:3" ht="15.75" thickBot="1" x14ac:dyDescent="0.3">
      <c r="A149" s="170" t="s">
        <v>158</v>
      </c>
      <c r="B149" s="171">
        <v>44103</v>
      </c>
      <c r="C149" s="170">
        <v>1</v>
      </c>
    </row>
    <row r="150" spans="1:3" ht="15.75" thickBot="1" x14ac:dyDescent="0.3">
      <c r="A150" s="170" t="s">
        <v>156</v>
      </c>
      <c r="B150" s="171">
        <v>44095</v>
      </c>
      <c r="C150" s="170">
        <v>1</v>
      </c>
    </row>
    <row r="151" spans="1:3" ht="15.75" thickBot="1" x14ac:dyDescent="0.3">
      <c r="A151" s="170" t="s">
        <v>159</v>
      </c>
      <c r="B151" s="171">
        <v>44103</v>
      </c>
      <c r="C151" s="170">
        <v>2</v>
      </c>
    </row>
    <row r="152" spans="1:3" ht="15.75" thickBot="1" x14ac:dyDescent="0.3">
      <c r="A152" s="170" t="s">
        <v>160</v>
      </c>
      <c r="B152" s="171">
        <v>44104</v>
      </c>
      <c r="C152" s="170">
        <v>1</v>
      </c>
    </row>
    <row r="153" spans="1:3" ht="15.75" thickBot="1" x14ac:dyDescent="0.3">
      <c r="A153" s="170" t="s">
        <v>156</v>
      </c>
      <c r="B153" s="171">
        <v>44097</v>
      </c>
      <c r="C153" s="170">
        <v>1</v>
      </c>
    </row>
    <row r="154" spans="1:3" ht="15.75" thickBot="1" x14ac:dyDescent="0.3">
      <c r="A154" s="170" t="s">
        <v>156</v>
      </c>
      <c r="B154" s="171">
        <v>44104</v>
      </c>
      <c r="C154" s="170">
        <v>1</v>
      </c>
    </row>
    <row r="155" spans="1:3" ht="15.75" thickBot="1" x14ac:dyDescent="0.3">
      <c r="A155" s="170" t="s">
        <v>27</v>
      </c>
      <c r="B155" s="171">
        <v>44098</v>
      </c>
      <c r="C155" s="170">
        <v>1</v>
      </c>
    </row>
    <row r="156" spans="1:3" ht="15.75" thickBot="1" x14ac:dyDescent="0.3">
      <c r="A156" s="170" t="s">
        <v>160</v>
      </c>
      <c r="B156" s="171">
        <v>44102</v>
      </c>
      <c r="C156" s="170">
        <v>2</v>
      </c>
    </row>
    <row r="157" spans="1:3" ht="15.75" thickBot="1" x14ac:dyDescent="0.3">
      <c r="A157" s="170" t="s">
        <v>156</v>
      </c>
      <c r="B157" s="171">
        <v>44101</v>
      </c>
      <c r="C157" s="170">
        <v>1</v>
      </c>
    </row>
    <row r="158" spans="1:3" ht="15.75" thickBot="1" x14ac:dyDescent="0.3">
      <c r="A158" s="170" t="s">
        <v>27</v>
      </c>
      <c r="B158" s="171">
        <v>44102</v>
      </c>
      <c r="C158" s="170">
        <v>1</v>
      </c>
    </row>
    <row r="159" spans="1:3" ht="15.75" thickBot="1" x14ac:dyDescent="0.3">
      <c r="A159" s="170" t="s">
        <v>159</v>
      </c>
      <c r="B159" s="171">
        <v>44098</v>
      </c>
      <c r="C159" s="170">
        <v>1</v>
      </c>
    </row>
    <row r="160" spans="1:3" ht="15.75" thickBot="1" x14ac:dyDescent="0.3">
      <c r="A160" s="170" t="s">
        <v>41</v>
      </c>
      <c r="B160" s="171">
        <v>44101</v>
      </c>
      <c r="C160" s="170">
        <v>1</v>
      </c>
    </row>
    <row r="161" spans="1:3" ht="15.75" thickBot="1" x14ac:dyDescent="0.3">
      <c r="A161" s="170" t="s">
        <v>36</v>
      </c>
      <c r="B161" s="171">
        <v>44100</v>
      </c>
      <c r="C161" s="170">
        <v>1</v>
      </c>
    </row>
    <row r="162" spans="1:3" ht="15.75" thickBot="1" x14ac:dyDescent="0.3">
      <c r="A162" s="170" t="s">
        <v>41</v>
      </c>
      <c r="B162" s="171">
        <v>44100</v>
      </c>
      <c r="C162" s="170">
        <v>2</v>
      </c>
    </row>
    <row r="163" spans="1:3" ht="15.75" thickBot="1" x14ac:dyDescent="0.3">
      <c r="A163" s="170" t="s">
        <v>24</v>
      </c>
      <c r="B163" s="171">
        <v>44086</v>
      </c>
      <c r="C163" s="170">
        <v>1</v>
      </c>
    </row>
    <row r="164" spans="1:3" ht="15.75" thickBot="1" x14ac:dyDescent="0.3">
      <c r="A164" s="170" t="s">
        <v>36</v>
      </c>
      <c r="B164" s="171">
        <v>44101</v>
      </c>
      <c r="C164" s="170">
        <v>1</v>
      </c>
    </row>
    <row r="165" spans="1:3" ht="15.75" thickBot="1" x14ac:dyDescent="0.3">
      <c r="A165" s="170" t="s">
        <v>159</v>
      </c>
      <c r="B165" s="171">
        <v>44102</v>
      </c>
      <c r="C165" s="170">
        <v>1</v>
      </c>
    </row>
    <row r="166" spans="1:3" ht="15.75" thickBot="1" x14ac:dyDescent="0.3">
      <c r="A166" s="170" t="s">
        <v>27</v>
      </c>
      <c r="B166" s="171">
        <v>44103</v>
      </c>
      <c r="C166" s="170">
        <v>1</v>
      </c>
    </row>
    <row r="167" spans="1:3" ht="15.75" thickBot="1" x14ac:dyDescent="0.3">
      <c r="A167" s="170" t="s">
        <v>27</v>
      </c>
      <c r="B167" s="171">
        <v>44100</v>
      </c>
      <c r="C167" s="170">
        <v>1</v>
      </c>
    </row>
    <row r="168" spans="1:3" ht="15.75" thickBot="1" x14ac:dyDescent="0.3">
      <c r="A168" s="170" t="s">
        <v>51</v>
      </c>
      <c r="B168" s="171">
        <v>44042</v>
      </c>
      <c r="C168" s="170">
        <v>1</v>
      </c>
    </row>
    <row r="169" spans="1:3" ht="15.75" thickBot="1" x14ac:dyDescent="0.3">
      <c r="A169" s="172" t="s">
        <v>51</v>
      </c>
      <c r="B169" s="173">
        <v>44013</v>
      </c>
    </row>
  </sheetData>
  <conditionalFormatting sqref="F4:H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{F316580B-B166-476E-B94C-5843811D1C37}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16580B-B166-476E-B94C-5843811D1C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F4:H18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5DE-BBE2-4DE0-BE7C-58A9A89F5FB6}">
  <sheetPr filterMode="1"/>
  <dimension ref="A1:J4946"/>
  <sheetViews>
    <sheetView zoomScale="85" zoomScaleNormal="85" workbookViewId="0">
      <pane ySplit="1" topLeftCell="A1008" activePane="bottomLeft" state="frozen"/>
      <selection sqref="A1:D2374"/>
      <selection pane="bottomLeft" activeCell="F1028" sqref="F1028"/>
    </sheetView>
  </sheetViews>
  <sheetFormatPr baseColWidth="10" defaultRowHeight="15" x14ac:dyDescent="0.25"/>
  <cols>
    <col min="1" max="1" width="11.42578125" style="93"/>
    <col min="2" max="2" width="22.7109375" style="62" customWidth="1"/>
    <col min="3" max="3" width="11.42578125" style="4" customWidth="1"/>
    <col min="4" max="4" width="10.28515625" style="4" customWidth="1"/>
    <col min="5" max="5" width="11.42578125" style="29" customWidth="1"/>
    <col min="6" max="6" width="8" style="4" customWidth="1"/>
    <col min="7" max="7" width="8" style="157" customWidth="1"/>
    <col min="8" max="8" width="8.28515625" style="93" customWidth="1"/>
    <col min="9" max="9" width="8" style="93" customWidth="1"/>
    <col min="10" max="10" width="11.42578125" style="158"/>
    <col min="11" max="16384" width="11.42578125" style="93"/>
  </cols>
  <sheetData>
    <row r="1" spans="1:10" x14ac:dyDescent="0.25">
      <c r="A1" s="93" t="s">
        <v>150</v>
      </c>
      <c r="B1" s="90" t="s">
        <v>31</v>
      </c>
      <c r="C1" s="47" t="s">
        <v>32</v>
      </c>
      <c r="D1" s="47" t="s">
        <v>33</v>
      </c>
      <c r="E1" s="89" t="s">
        <v>34</v>
      </c>
      <c r="F1" s="88" t="s">
        <v>117</v>
      </c>
      <c r="G1" s="131"/>
      <c r="H1" s="131" t="s">
        <v>149</v>
      </c>
      <c r="J1" s="158" t="s">
        <v>151</v>
      </c>
    </row>
    <row r="2" spans="1:10" hidden="1" x14ac:dyDescent="0.25">
      <c r="A2" s="93">
        <v>1</v>
      </c>
      <c r="B2" s="62" t="s">
        <v>22</v>
      </c>
      <c r="C2" s="26">
        <v>43893</v>
      </c>
      <c r="D2" s="4">
        <v>0</v>
      </c>
      <c r="E2" s="29">
        <v>0</v>
      </c>
      <c r="G2" s="4"/>
      <c r="H2" s="93">
        <f>IF(EXACT(B2,B1),D2+E1,E2)</f>
        <v>0</v>
      </c>
    </row>
    <row r="3" spans="1:10" hidden="1" x14ac:dyDescent="0.25">
      <c r="A3" s="93">
        <v>2</v>
      </c>
      <c r="B3" s="62" t="s">
        <v>22</v>
      </c>
      <c r="C3" s="26">
        <v>43894</v>
      </c>
      <c r="D3" s="4">
        <v>0</v>
      </c>
      <c r="E3" s="29">
        <v>0</v>
      </c>
      <c r="G3" s="4"/>
      <c r="H3" s="93">
        <f t="shared" ref="H3:H66" si="0">IF(EXACT(B3,B2),D3+E2,E3)</f>
        <v>0</v>
      </c>
    </row>
    <row r="4" spans="1:10" hidden="1" x14ac:dyDescent="0.25">
      <c r="A4" s="93">
        <v>3</v>
      </c>
      <c r="B4" s="62" t="s">
        <v>22</v>
      </c>
      <c r="C4" s="26">
        <v>43895</v>
      </c>
      <c r="D4" s="4">
        <v>0</v>
      </c>
      <c r="E4" s="29">
        <v>0</v>
      </c>
      <c r="G4" s="4"/>
      <c r="H4" s="93">
        <f t="shared" si="0"/>
        <v>0</v>
      </c>
    </row>
    <row r="5" spans="1:10" hidden="1" x14ac:dyDescent="0.25">
      <c r="A5" s="93">
        <v>4</v>
      </c>
      <c r="B5" s="62" t="s">
        <v>22</v>
      </c>
      <c r="C5" s="26">
        <v>43896</v>
      </c>
      <c r="D5" s="4">
        <v>1</v>
      </c>
      <c r="E5" s="29">
        <v>1</v>
      </c>
      <c r="G5" s="4"/>
      <c r="H5" s="93">
        <f t="shared" si="0"/>
        <v>1</v>
      </c>
    </row>
    <row r="6" spans="1:10" hidden="1" x14ac:dyDescent="0.25">
      <c r="A6" s="93">
        <v>5</v>
      </c>
      <c r="B6" s="62" t="s">
        <v>22</v>
      </c>
      <c r="C6" s="26">
        <v>43897</v>
      </c>
      <c r="D6" s="4">
        <v>0</v>
      </c>
      <c r="E6" s="29">
        <v>1</v>
      </c>
      <c r="G6" s="4"/>
      <c r="H6" s="93">
        <f t="shared" si="0"/>
        <v>1</v>
      </c>
    </row>
    <row r="7" spans="1:10" hidden="1" x14ac:dyDescent="0.25">
      <c r="A7" s="93">
        <v>6</v>
      </c>
      <c r="B7" s="62" t="s">
        <v>22</v>
      </c>
      <c r="C7" s="26">
        <v>43898</v>
      </c>
      <c r="D7" s="4">
        <v>1</v>
      </c>
      <c r="E7" s="29">
        <v>2</v>
      </c>
      <c r="G7" s="4"/>
      <c r="H7" s="93">
        <f t="shared" si="0"/>
        <v>2</v>
      </c>
    </row>
    <row r="8" spans="1:10" hidden="1" x14ac:dyDescent="0.25">
      <c r="A8" s="93">
        <v>7</v>
      </c>
      <c r="B8" s="62" t="s">
        <v>22</v>
      </c>
      <c r="C8" s="26">
        <v>43899</v>
      </c>
      <c r="D8" s="4">
        <v>0</v>
      </c>
      <c r="E8" s="29">
        <v>2</v>
      </c>
      <c r="G8" s="4"/>
      <c r="H8" s="93">
        <f t="shared" si="0"/>
        <v>2</v>
      </c>
    </row>
    <row r="9" spans="1:10" hidden="1" x14ac:dyDescent="0.25">
      <c r="A9" s="93">
        <v>8</v>
      </c>
      <c r="B9" s="62" t="s">
        <v>22</v>
      </c>
      <c r="C9" s="26">
        <v>43900</v>
      </c>
      <c r="D9" s="4">
        <v>1</v>
      </c>
      <c r="E9" s="29">
        <v>3</v>
      </c>
      <c r="G9" s="4"/>
      <c r="H9" s="93">
        <f t="shared" si="0"/>
        <v>3</v>
      </c>
    </row>
    <row r="10" spans="1:10" hidden="1" x14ac:dyDescent="0.25">
      <c r="A10" s="93">
        <v>9</v>
      </c>
      <c r="B10" s="62" t="s">
        <v>22</v>
      </c>
      <c r="C10" s="26">
        <v>43901</v>
      </c>
      <c r="D10" s="4">
        <v>1</v>
      </c>
      <c r="E10" s="29">
        <v>4</v>
      </c>
      <c r="G10" s="4"/>
      <c r="H10" s="93">
        <f t="shared" si="0"/>
        <v>4</v>
      </c>
    </row>
    <row r="11" spans="1:10" hidden="1" x14ac:dyDescent="0.25">
      <c r="A11" s="93">
        <v>10</v>
      </c>
      <c r="B11" s="62" t="s">
        <v>22</v>
      </c>
      <c r="C11" s="26">
        <v>43902</v>
      </c>
      <c r="D11" s="4">
        <v>4</v>
      </c>
      <c r="E11" s="29">
        <v>8</v>
      </c>
      <c r="G11" s="4"/>
      <c r="H11" s="93">
        <f t="shared" si="0"/>
        <v>8</v>
      </c>
    </row>
    <row r="12" spans="1:10" hidden="1" x14ac:dyDescent="0.25">
      <c r="A12" s="93">
        <v>11</v>
      </c>
      <c r="B12" s="62" t="s">
        <v>22</v>
      </c>
      <c r="C12" s="26">
        <v>43903</v>
      </c>
      <c r="D12" s="4">
        <v>1</v>
      </c>
      <c r="E12" s="29">
        <v>9</v>
      </c>
      <c r="G12" s="4"/>
      <c r="H12" s="93">
        <f t="shared" si="0"/>
        <v>9</v>
      </c>
    </row>
    <row r="13" spans="1:10" hidden="1" x14ac:dyDescent="0.25">
      <c r="A13" s="93">
        <v>12</v>
      </c>
      <c r="B13" s="62" t="s">
        <v>22</v>
      </c>
      <c r="C13" s="26">
        <v>43904</v>
      </c>
      <c r="D13" s="4">
        <v>1</v>
      </c>
      <c r="E13" s="29">
        <v>10</v>
      </c>
      <c r="G13" s="4"/>
      <c r="H13" s="93">
        <f t="shared" si="0"/>
        <v>10</v>
      </c>
    </row>
    <row r="14" spans="1:10" hidden="1" x14ac:dyDescent="0.25">
      <c r="A14" s="93">
        <v>13</v>
      </c>
      <c r="B14" s="62" t="s">
        <v>22</v>
      </c>
      <c r="C14" s="26">
        <v>43905</v>
      </c>
      <c r="D14" s="4">
        <v>1</v>
      </c>
      <c r="E14" s="29">
        <v>11</v>
      </c>
      <c r="G14" s="4"/>
      <c r="H14" s="93">
        <f t="shared" si="0"/>
        <v>11</v>
      </c>
    </row>
    <row r="15" spans="1:10" hidden="1" x14ac:dyDescent="0.25">
      <c r="A15" s="93">
        <v>14</v>
      </c>
      <c r="B15" s="62" t="s">
        <v>22</v>
      </c>
      <c r="C15" s="26">
        <v>43906</v>
      </c>
      <c r="D15" s="4">
        <v>1</v>
      </c>
      <c r="E15" s="29">
        <v>12</v>
      </c>
      <c r="G15" s="4"/>
      <c r="H15" s="93">
        <f t="shared" si="0"/>
        <v>12</v>
      </c>
    </row>
    <row r="16" spans="1:10" hidden="1" x14ac:dyDescent="0.25">
      <c r="A16" s="93">
        <v>15</v>
      </c>
      <c r="B16" s="62" t="s">
        <v>22</v>
      </c>
      <c r="C16" s="26">
        <v>43907</v>
      </c>
      <c r="D16" s="4">
        <v>1</v>
      </c>
      <c r="E16" s="29">
        <v>13</v>
      </c>
      <c r="G16" s="4"/>
      <c r="H16" s="93">
        <f t="shared" si="0"/>
        <v>13</v>
      </c>
      <c r="I16" s="93">
        <f>LN(H16)</f>
        <v>2.5649493574615367</v>
      </c>
      <c r="J16" s="158" t="e">
        <f>LN(2)/SLOPE(I9:I16,A9:A16)</f>
        <v>#DIV/0!</v>
      </c>
    </row>
    <row r="17" spans="1:10" hidden="1" x14ac:dyDescent="0.25">
      <c r="A17" s="93">
        <v>16</v>
      </c>
      <c r="B17" s="62" t="s">
        <v>22</v>
      </c>
      <c r="C17" s="26">
        <v>43908</v>
      </c>
      <c r="D17" s="4">
        <v>6</v>
      </c>
      <c r="E17" s="29">
        <v>19</v>
      </c>
      <c r="F17" s="15"/>
      <c r="G17" s="15"/>
      <c r="H17" s="93">
        <f t="shared" si="0"/>
        <v>19</v>
      </c>
      <c r="I17" s="93">
        <f t="shared" ref="I17:I80" si="1">LN(H17)</f>
        <v>2.9444389791664403</v>
      </c>
      <c r="J17" s="158">
        <f t="shared" ref="J17:J80" si="2">LN(2)/SLOPE(I10:I17,A10:A17)</f>
        <v>1.8265247345787661</v>
      </c>
    </row>
    <row r="18" spans="1:10" hidden="1" x14ac:dyDescent="0.25">
      <c r="A18" s="93">
        <v>17</v>
      </c>
      <c r="B18" s="62" t="s">
        <v>22</v>
      </c>
      <c r="C18" s="26">
        <v>43909</v>
      </c>
      <c r="D18" s="4">
        <v>14</v>
      </c>
      <c r="E18" s="29">
        <v>33</v>
      </c>
      <c r="G18" s="4"/>
      <c r="H18" s="93">
        <f t="shared" si="0"/>
        <v>33</v>
      </c>
      <c r="I18" s="93">
        <f t="shared" si="1"/>
        <v>3.4965075614664802</v>
      </c>
      <c r="J18" s="158">
        <f t="shared" si="2"/>
        <v>1.4881457274059215</v>
      </c>
    </row>
    <row r="19" spans="1:10" hidden="1" x14ac:dyDescent="0.25">
      <c r="A19" s="93">
        <v>18</v>
      </c>
      <c r="B19" s="62" t="s">
        <v>22</v>
      </c>
      <c r="C19" s="26">
        <v>43910</v>
      </c>
      <c r="D19" s="4">
        <v>9</v>
      </c>
      <c r="E19" s="29">
        <v>42</v>
      </c>
      <c r="G19" s="4"/>
      <c r="H19" s="93">
        <f t="shared" si="0"/>
        <v>42</v>
      </c>
      <c r="I19" s="93">
        <f t="shared" si="1"/>
        <v>3.7376696182833684</v>
      </c>
      <c r="J19" s="158">
        <f t="shared" si="2"/>
        <v>1.7029683549538097</v>
      </c>
    </row>
    <row r="20" spans="1:10" hidden="1" x14ac:dyDescent="0.25">
      <c r="A20" s="93">
        <v>19</v>
      </c>
      <c r="B20" s="62" t="s">
        <v>22</v>
      </c>
      <c r="C20" s="26">
        <v>43911</v>
      </c>
      <c r="D20" s="4">
        <v>15</v>
      </c>
      <c r="E20" s="29">
        <v>57</v>
      </c>
      <c r="F20" s="4">
        <v>1</v>
      </c>
      <c r="G20" s="4"/>
      <c r="H20" s="93">
        <f t="shared" si="0"/>
        <v>57</v>
      </c>
      <c r="I20" s="93">
        <f t="shared" si="1"/>
        <v>4.0430512678345503</v>
      </c>
      <c r="J20" s="158">
        <f t="shared" si="2"/>
        <v>1.8486712809090691</v>
      </c>
    </row>
    <row r="21" spans="1:10" hidden="1" x14ac:dyDescent="0.25">
      <c r="A21" s="93">
        <v>20</v>
      </c>
      <c r="B21" s="62" t="s">
        <v>22</v>
      </c>
      <c r="C21" s="26">
        <v>43912</v>
      </c>
      <c r="D21" s="4">
        <v>8</v>
      </c>
      <c r="E21" s="29">
        <v>65</v>
      </c>
      <c r="G21" s="4"/>
      <c r="H21" s="93">
        <f t="shared" si="0"/>
        <v>65</v>
      </c>
      <c r="I21" s="93">
        <f t="shared" si="1"/>
        <v>4.1743872698956368</v>
      </c>
      <c r="J21" s="158">
        <f t="shared" si="2"/>
        <v>2.0942469428073562</v>
      </c>
    </row>
    <row r="22" spans="1:10" hidden="1" x14ac:dyDescent="0.25">
      <c r="A22" s="93">
        <v>21</v>
      </c>
      <c r="B22" s="62" t="s">
        <v>22</v>
      </c>
      <c r="C22" s="26">
        <v>43913</v>
      </c>
      <c r="D22" s="4">
        <v>5</v>
      </c>
      <c r="E22" s="29">
        <v>70</v>
      </c>
      <c r="G22" s="4"/>
      <c r="H22" s="93">
        <f t="shared" si="0"/>
        <v>70</v>
      </c>
      <c r="I22" s="93">
        <f t="shared" si="1"/>
        <v>4.2484952420493594</v>
      </c>
      <c r="J22" s="158">
        <f t="shared" si="2"/>
        <v>2.4088287585621391</v>
      </c>
    </row>
    <row r="23" spans="1:10" hidden="1" x14ac:dyDescent="0.25">
      <c r="A23" s="93">
        <v>22</v>
      </c>
      <c r="B23" s="62" t="s">
        <v>22</v>
      </c>
      <c r="C23" s="26">
        <v>43914</v>
      </c>
      <c r="D23" s="4">
        <v>28</v>
      </c>
      <c r="E23" s="29">
        <v>98</v>
      </c>
      <c r="F23" s="4">
        <v>1</v>
      </c>
      <c r="G23" s="4"/>
      <c r="H23" s="93">
        <f t="shared" si="0"/>
        <v>98</v>
      </c>
      <c r="I23" s="93">
        <f t="shared" si="1"/>
        <v>4.5849674786705723</v>
      </c>
      <c r="J23" s="158">
        <f t="shared" si="2"/>
        <v>2.5315569062479613</v>
      </c>
    </row>
    <row r="24" spans="1:10" hidden="1" x14ac:dyDescent="0.25">
      <c r="A24" s="93">
        <v>23</v>
      </c>
      <c r="B24" s="62" t="s">
        <v>22</v>
      </c>
      <c r="C24" s="26">
        <v>43915</v>
      </c>
      <c r="D24" s="4">
        <v>30</v>
      </c>
      <c r="E24" s="29">
        <v>128</v>
      </c>
      <c r="G24" s="4"/>
      <c r="H24" s="93">
        <f t="shared" si="0"/>
        <v>128</v>
      </c>
      <c r="I24" s="93">
        <f t="shared" si="1"/>
        <v>4.8520302639196169</v>
      </c>
      <c r="J24" s="158">
        <f t="shared" si="2"/>
        <v>2.8458696693660732</v>
      </c>
    </row>
    <row r="25" spans="1:10" hidden="1" x14ac:dyDescent="0.25">
      <c r="A25" s="93">
        <v>24</v>
      </c>
      <c r="B25" s="62" t="s">
        <v>22</v>
      </c>
      <c r="C25" s="26">
        <v>43916</v>
      </c>
      <c r="D25" s="4">
        <v>27</v>
      </c>
      <c r="E25" s="29">
        <v>155</v>
      </c>
      <c r="F25" s="4">
        <v>2</v>
      </c>
      <c r="G25" s="4"/>
      <c r="H25" s="93">
        <f t="shared" si="0"/>
        <v>155</v>
      </c>
      <c r="I25" s="93">
        <f t="shared" si="1"/>
        <v>5.0434251169192468</v>
      </c>
      <c r="J25" s="158">
        <f t="shared" si="2"/>
        <v>3.2168009430941829</v>
      </c>
    </row>
    <row r="26" spans="1:10" hidden="1" x14ac:dyDescent="0.25">
      <c r="A26" s="93">
        <v>25</v>
      </c>
      <c r="B26" s="62" t="s">
        <v>22</v>
      </c>
      <c r="C26" s="26">
        <v>43917</v>
      </c>
      <c r="D26" s="4">
        <v>36</v>
      </c>
      <c r="E26" s="29">
        <v>191</v>
      </c>
      <c r="F26" s="15">
        <v>1</v>
      </c>
      <c r="G26" s="15"/>
      <c r="H26" s="93">
        <f t="shared" si="0"/>
        <v>191</v>
      </c>
      <c r="I26" s="93">
        <f t="shared" si="1"/>
        <v>5.2522734280466299</v>
      </c>
      <c r="J26" s="158">
        <f t="shared" si="2"/>
        <v>3.2394565586173201</v>
      </c>
    </row>
    <row r="27" spans="1:10" hidden="1" x14ac:dyDescent="0.25">
      <c r="A27" s="93">
        <v>26</v>
      </c>
      <c r="B27" s="62" t="s">
        <v>22</v>
      </c>
      <c r="C27" s="26">
        <v>43918</v>
      </c>
      <c r="D27" s="4">
        <v>8</v>
      </c>
      <c r="E27" s="29">
        <v>199</v>
      </c>
      <c r="F27" s="4">
        <v>1</v>
      </c>
      <c r="G27" s="4"/>
      <c r="H27" s="93">
        <f t="shared" si="0"/>
        <v>199</v>
      </c>
      <c r="I27" s="93">
        <f t="shared" si="1"/>
        <v>5.2933048247244923</v>
      </c>
      <c r="J27" s="158">
        <f t="shared" si="2"/>
        <v>3.4671685659829872</v>
      </c>
    </row>
    <row r="28" spans="1:10" hidden="1" x14ac:dyDescent="0.25">
      <c r="A28" s="93">
        <v>27</v>
      </c>
      <c r="B28" s="62" t="s">
        <v>22</v>
      </c>
      <c r="C28" s="26">
        <v>43919</v>
      </c>
      <c r="D28" s="4">
        <v>18</v>
      </c>
      <c r="E28" s="29">
        <v>217</v>
      </c>
      <c r="F28" s="15"/>
      <c r="G28" s="15"/>
      <c r="H28" s="93">
        <f t="shared" si="0"/>
        <v>217</v>
      </c>
      <c r="I28" s="93">
        <f t="shared" si="1"/>
        <v>5.3798973535404597</v>
      </c>
      <c r="J28" s="158">
        <f t="shared" si="2"/>
        <v>3.672087273371377</v>
      </c>
    </row>
    <row r="29" spans="1:10" hidden="1" x14ac:dyDescent="0.25">
      <c r="A29" s="93">
        <v>28</v>
      </c>
      <c r="B29" s="62" t="s">
        <v>22</v>
      </c>
      <c r="C29" s="26">
        <v>43920</v>
      </c>
      <c r="D29" s="4">
        <v>36</v>
      </c>
      <c r="E29" s="29">
        <v>253</v>
      </c>
      <c r="F29" s="4">
        <v>2</v>
      </c>
      <c r="G29" s="4"/>
      <c r="H29" s="93">
        <f t="shared" si="0"/>
        <v>253</v>
      </c>
      <c r="I29" s="93">
        <f t="shared" si="1"/>
        <v>5.5333894887275203</v>
      </c>
      <c r="J29" s="158">
        <f t="shared" si="2"/>
        <v>4.0150355183381849</v>
      </c>
    </row>
    <row r="30" spans="1:10" hidden="1" x14ac:dyDescent="0.25">
      <c r="A30" s="93">
        <v>29</v>
      </c>
      <c r="B30" s="62" t="s">
        <v>22</v>
      </c>
      <c r="C30" s="26">
        <v>43921</v>
      </c>
      <c r="D30" s="4">
        <v>17</v>
      </c>
      <c r="E30" s="29">
        <v>270</v>
      </c>
      <c r="G30" s="4"/>
      <c r="H30" s="93">
        <f t="shared" si="0"/>
        <v>270</v>
      </c>
      <c r="I30" s="93">
        <f t="shared" si="1"/>
        <v>5.598421958998375</v>
      </c>
      <c r="J30" s="158">
        <f t="shared" si="2"/>
        <v>5.0404482718518651</v>
      </c>
    </row>
    <row r="31" spans="1:10" hidden="1" x14ac:dyDescent="0.25">
      <c r="A31" s="93">
        <v>30</v>
      </c>
      <c r="B31" s="62" t="s">
        <v>22</v>
      </c>
      <c r="C31" s="26">
        <v>43922</v>
      </c>
      <c r="D31" s="4">
        <v>10</v>
      </c>
      <c r="E31" s="29">
        <v>280</v>
      </c>
      <c r="F31" s="4">
        <v>2</v>
      </c>
      <c r="G31" s="4"/>
      <c r="H31" s="93">
        <f t="shared" si="0"/>
        <v>280</v>
      </c>
      <c r="I31" s="93">
        <f t="shared" si="1"/>
        <v>5.6347896031692493</v>
      </c>
      <c r="J31" s="158">
        <f t="shared" si="2"/>
        <v>6.3395949246213599</v>
      </c>
    </row>
    <row r="32" spans="1:10" hidden="1" x14ac:dyDescent="0.25">
      <c r="A32" s="93">
        <v>31</v>
      </c>
      <c r="B32" s="62" t="s">
        <v>22</v>
      </c>
      <c r="C32" s="26">
        <v>43923</v>
      </c>
      <c r="D32" s="4">
        <v>36</v>
      </c>
      <c r="E32" s="29">
        <v>316</v>
      </c>
      <c r="F32" s="4">
        <v>2</v>
      </c>
      <c r="G32" s="4"/>
      <c r="H32" s="93">
        <f t="shared" si="0"/>
        <v>316</v>
      </c>
      <c r="I32" s="93">
        <f t="shared" si="1"/>
        <v>5.7557422135869123</v>
      </c>
      <c r="J32" s="158">
        <f t="shared" si="2"/>
        <v>7.3076009052603483</v>
      </c>
    </row>
    <row r="33" spans="1:10" hidden="1" x14ac:dyDescent="0.25">
      <c r="A33" s="93">
        <v>32</v>
      </c>
      <c r="B33" s="62" t="s">
        <v>22</v>
      </c>
      <c r="C33" s="26">
        <v>43924</v>
      </c>
      <c r="D33" s="4">
        <v>22</v>
      </c>
      <c r="E33" s="29">
        <v>338</v>
      </c>
      <c r="F33" s="4">
        <v>3</v>
      </c>
      <c r="G33" s="4"/>
      <c r="H33" s="93">
        <f t="shared" si="0"/>
        <v>338</v>
      </c>
      <c r="I33" s="93">
        <f t="shared" si="1"/>
        <v>5.8230458954830189</v>
      </c>
      <c r="J33" s="158">
        <f t="shared" si="2"/>
        <v>8.1577536520640255</v>
      </c>
    </row>
    <row r="34" spans="1:10" hidden="1" x14ac:dyDescent="0.25">
      <c r="A34" s="93">
        <v>33</v>
      </c>
      <c r="B34" s="62" t="s">
        <v>22</v>
      </c>
      <c r="C34" s="26">
        <v>43925</v>
      </c>
      <c r="D34" s="4">
        <v>26</v>
      </c>
      <c r="E34" s="29">
        <v>364</v>
      </c>
      <c r="F34" s="4">
        <v>1</v>
      </c>
      <c r="G34" s="4"/>
      <c r="H34" s="93">
        <f t="shared" si="0"/>
        <v>364</v>
      </c>
      <c r="I34" s="93">
        <f t="shared" si="1"/>
        <v>5.8971538676367405</v>
      </c>
      <c r="J34" s="158">
        <f t="shared" si="2"/>
        <v>8.147698295455438</v>
      </c>
    </row>
    <row r="35" spans="1:10" hidden="1" x14ac:dyDescent="0.25">
      <c r="A35" s="93">
        <v>34</v>
      </c>
      <c r="B35" s="62" t="s">
        <v>22</v>
      </c>
      <c r="C35" s="26">
        <v>43926</v>
      </c>
      <c r="D35" s="4">
        <v>33</v>
      </c>
      <c r="E35" s="29">
        <v>397</v>
      </c>
      <c r="F35" s="4">
        <v>1</v>
      </c>
      <c r="G35" s="4"/>
      <c r="H35" s="93">
        <f t="shared" si="0"/>
        <v>397</v>
      </c>
      <c r="I35" s="93">
        <f t="shared" si="1"/>
        <v>5.9839362806871907</v>
      </c>
      <c r="J35" s="158">
        <f t="shared" si="2"/>
        <v>8.5099465268734686</v>
      </c>
    </row>
    <row r="36" spans="1:10" hidden="1" x14ac:dyDescent="0.25">
      <c r="A36" s="93">
        <v>35</v>
      </c>
      <c r="B36" s="62" t="s">
        <v>22</v>
      </c>
      <c r="C36" s="26">
        <v>43927</v>
      </c>
      <c r="D36" s="4">
        <v>12</v>
      </c>
      <c r="E36" s="29">
        <v>409</v>
      </c>
      <c r="F36" s="15">
        <v>2</v>
      </c>
      <c r="G36" s="15"/>
      <c r="H36" s="93">
        <f t="shared" si="0"/>
        <v>409</v>
      </c>
      <c r="I36" s="93">
        <f t="shared" si="1"/>
        <v>6.0137151560428022</v>
      </c>
      <c r="J36" s="158">
        <f t="shared" si="2"/>
        <v>9.4762394827147887</v>
      </c>
    </row>
    <row r="37" spans="1:10" hidden="1" x14ac:dyDescent="0.25">
      <c r="A37" s="93">
        <v>36</v>
      </c>
      <c r="B37" s="62" t="s">
        <v>22</v>
      </c>
      <c r="C37" s="26">
        <v>43928</v>
      </c>
      <c r="D37" s="4">
        <v>34</v>
      </c>
      <c r="E37" s="29">
        <v>443</v>
      </c>
      <c r="F37" s="4">
        <v>4</v>
      </c>
      <c r="G37" s="4"/>
      <c r="H37" s="93">
        <f t="shared" si="0"/>
        <v>443</v>
      </c>
      <c r="I37" s="93">
        <f t="shared" si="1"/>
        <v>6.0935697700451357</v>
      </c>
      <c r="J37" s="158">
        <f t="shared" si="2"/>
        <v>9.5147913233320924</v>
      </c>
    </row>
    <row r="38" spans="1:10" hidden="1" x14ac:dyDescent="0.25">
      <c r="A38" s="93">
        <v>37</v>
      </c>
      <c r="B38" s="62" t="s">
        <v>22</v>
      </c>
      <c r="C38" s="26">
        <v>43929</v>
      </c>
      <c r="D38" s="4">
        <v>17</v>
      </c>
      <c r="E38" s="29">
        <v>460</v>
      </c>
      <c r="F38" s="4">
        <v>1</v>
      </c>
      <c r="G38" s="4"/>
      <c r="H38" s="93">
        <f t="shared" si="0"/>
        <v>460</v>
      </c>
      <c r="I38" s="93">
        <f t="shared" si="1"/>
        <v>6.131226489483141</v>
      </c>
      <c r="J38" s="158">
        <f t="shared" si="2"/>
        <v>9.9990557001210263</v>
      </c>
    </row>
    <row r="39" spans="1:10" hidden="1" x14ac:dyDescent="0.25">
      <c r="A39" s="93">
        <v>38</v>
      </c>
      <c r="B39" s="62" t="s">
        <v>22</v>
      </c>
      <c r="C39" s="26">
        <v>43930</v>
      </c>
      <c r="D39" s="4">
        <v>28</v>
      </c>
      <c r="E39" s="29">
        <v>488</v>
      </c>
      <c r="F39" s="4">
        <v>6</v>
      </c>
      <c r="G39" s="4"/>
      <c r="H39" s="93">
        <f t="shared" si="0"/>
        <v>488</v>
      </c>
      <c r="I39" s="93">
        <f t="shared" si="1"/>
        <v>6.1903154058531475</v>
      </c>
      <c r="J39" s="158">
        <f t="shared" si="2"/>
        <v>11.192813050149526</v>
      </c>
    </row>
    <row r="40" spans="1:10" hidden="1" x14ac:dyDescent="0.25">
      <c r="A40" s="93">
        <v>39</v>
      </c>
      <c r="B40" s="62" t="s">
        <v>22</v>
      </c>
      <c r="C40" s="26">
        <v>43931</v>
      </c>
      <c r="D40" s="4">
        <v>19</v>
      </c>
      <c r="E40" s="29">
        <v>507</v>
      </c>
      <c r="F40" s="4">
        <v>1</v>
      </c>
      <c r="G40" s="4"/>
      <c r="H40" s="93">
        <f t="shared" si="0"/>
        <v>507</v>
      </c>
      <c r="I40" s="93">
        <f t="shared" si="1"/>
        <v>6.2285110035911835</v>
      </c>
      <c r="J40" s="158">
        <f t="shared" si="2"/>
        <v>12.06525335621326</v>
      </c>
    </row>
    <row r="41" spans="1:10" hidden="1" x14ac:dyDescent="0.25">
      <c r="A41" s="93">
        <v>40</v>
      </c>
      <c r="B41" s="62" t="s">
        <v>22</v>
      </c>
      <c r="C41" s="26">
        <v>43932</v>
      </c>
      <c r="D41" s="4">
        <v>37</v>
      </c>
      <c r="E41" s="29">
        <v>544</v>
      </c>
      <c r="F41" s="4">
        <v>4</v>
      </c>
      <c r="G41" s="4"/>
      <c r="H41" s="93">
        <f t="shared" si="0"/>
        <v>544</v>
      </c>
      <c r="I41" s="93">
        <f t="shared" si="1"/>
        <v>6.2989492468559423</v>
      </c>
      <c r="J41" s="158">
        <f t="shared" si="2"/>
        <v>12.649499040099052</v>
      </c>
    </row>
    <row r="42" spans="1:10" hidden="1" x14ac:dyDescent="0.25">
      <c r="A42" s="93">
        <v>41</v>
      </c>
      <c r="B42" s="62" t="s">
        <v>22</v>
      </c>
      <c r="C42" s="26">
        <v>43933</v>
      </c>
      <c r="D42" s="4">
        <v>28</v>
      </c>
      <c r="E42" s="29">
        <v>572</v>
      </c>
      <c r="F42" s="4">
        <v>4</v>
      </c>
      <c r="G42" s="4"/>
      <c r="H42" s="93">
        <f t="shared" si="0"/>
        <v>572</v>
      </c>
      <c r="I42" s="93">
        <f t="shared" si="1"/>
        <v>6.3491389913797978</v>
      </c>
      <c r="J42" s="158">
        <f t="shared" si="2"/>
        <v>13.094419515770412</v>
      </c>
    </row>
    <row r="43" spans="1:10" hidden="1" x14ac:dyDescent="0.25">
      <c r="A43" s="93">
        <v>42</v>
      </c>
      <c r="B43" s="62" t="s">
        <v>22</v>
      </c>
      <c r="C43" s="26">
        <v>43934</v>
      </c>
      <c r="D43" s="4">
        <v>29</v>
      </c>
      <c r="E43" s="29">
        <v>601</v>
      </c>
      <c r="F43" s="4">
        <v>1</v>
      </c>
      <c r="G43" s="4"/>
      <c r="H43" s="93">
        <f t="shared" si="0"/>
        <v>601</v>
      </c>
      <c r="I43" s="93">
        <f t="shared" si="1"/>
        <v>6.3985949345352076</v>
      </c>
      <c r="J43" s="158">
        <f t="shared" si="2"/>
        <v>12.900423291820456</v>
      </c>
    </row>
    <row r="44" spans="1:10" hidden="1" x14ac:dyDescent="0.25">
      <c r="A44" s="93">
        <v>43</v>
      </c>
      <c r="B44" s="62" t="s">
        <v>22</v>
      </c>
      <c r="C44" s="26">
        <v>43935</v>
      </c>
      <c r="D44" s="4">
        <v>66</v>
      </c>
      <c r="E44" s="29">
        <v>667</v>
      </c>
      <c r="F44" s="4">
        <v>2</v>
      </c>
      <c r="G44" s="4"/>
      <c r="H44" s="93">
        <f t="shared" si="0"/>
        <v>667</v>
      </c>
      <c r="I44" s="93">
        <f t="shared" si="1"/>
        <v>6.5027900459156234</v>
      </c>
      <c r="J44" s="158">
        <f t="shared" si="2"/>
        <v>12.262166899073808</v>
      </c>
    </row>
    <row r="45" spans="1:10" hidden="1" x14ac:dyDescent="0.25">
      <c r="A45" s="93">
        <v>44</v>
      </c>
      <c r="B45" s="62" t="s">
        <v>22</v>
      </c>
      <c r="C45" s="26">
        <v>43936</v>
      </c>
      <c r="D45" s="4">
        <v>62</v>
      </c>
      <c r="E45" s="29">
        <v>729</v>
      </c>
      <c r="F45" s="4">
        <v>1</v>
      </c>
      <c r="G45" s="4"/>
      <c r="H45" s="93">
        <f t="shared" si="0"/>
        <v>729</v>
      </c>
      <c r="I45" s="93">
        <f t="shared" si="1"/>
        <v>6.5916737320086582</v>
      </c>
      <c r="J45" s="158">
        <f t="shared" si="2"/>
        <v>10.891312653896719</v>
      </c>
    </row>
    <row r="46" spans="1:10" hidden="1" x14ac:dyDescent="0.25">
      <c r="A46" s="93">
        <v>45</v>
      </c>
      <c r="B46" s="62" t="s">
        <v>22</v>
      </c>
      <c r="C46" s="26">
        <v>43937</v>
      </c>
      <c r="D46" s="4">
        <v>30</v>
      </c>
      <c r="E46" s="29">
        <v>759</v>
      </c>
      <c r="F46" s="4">
        <v>5</v>
      </c>
      <c r="G46" s="4"/>
      <c r="H46" s="93">
        <f t="shared" si="0"/>
        <v>759</v>
      </c>
      <c r="I46" s="93">
        <f t="shared" si="1"/>
        <v>6.6320017773956303</v>
      </c>
      <c r="J46" s="158">
        <f t="shared" si="2"/>
        <v>10.455841484817327</v>
      </c>
    </row>
    <row r="47" spans="1:10" hidden="1" x14ac:dyDescent="0.25">
      <c r="A47" s="93">
        <v>46</v>
      </c>
      <c r="B47" s="62" t="s">
        <v>22</v>
      </c>
      <c r="C47" s="26">
        <v>43938</v>
      </c>
      <c r="D47" s="4">
        <v>35</v>
      </c>
      <c r="E47" s="29">
        <v>794</v>
      </c>
      <c r="F47" s="4">
        <v>3</v>
      </c>
      <c r="G47" s="4"/>
      <c r="H47" s="93">
        <f t="shared" si="0"/>
        <v>794</v>
      </c>
      <c r="I47" s="93">
        <f t="shared" si="1"/>
        <v>6.6770834612471361</v>
      </c>
      <c r="J47" s="158">
        <f t="shared" si="2"/>
        <v>10.328835997773158</v>
      </c>
    </row>
    <row r="48" spans="1:10" hidden="1" x14ac:dyDescent="0.25">
      <c r="A48" s="93">
        <v>47</v>
      </c>
      <c r="B48" s="62" t="s">
        <v>22</v>
      </c>
      <c r="C48" s="26">
        <v>43939</v>
      </c>
      <c r="D48" s="4">
        <v>31</v>
      </c>
      <c r="E48" s="29">
        <v>825</v>
      </c>
      <c r="F48" s="4">
        <v>2</v>
      </c>
      <c r="G48" s="4"/>
      <c r="H48" s="93">
        <f t="shared" si="0"/>
        <v>825</v>
      </c>
      <c r="I48" s="93">
        <f t="shared" si="1"/>
        <v>6.7153833863346808</v>
      </c>
      <c r="J48" s="158">
        <f t="shared" si="2"/>
        <v>10.895551680196171</v>
      </c>
    </row>
    <row r="49" spans="1:10" hidden="1" x14ac:dyDescent="0.25">
      <c r="A49" s="93">
        <v>48</v>
      </c>
      <c r="B49" s="62" t="s">
        <v>22</v>
      </c>
      <c r="C49" s="26">
        <v>43940</v>
      </c>
      <c r="D49" s="4">
        <v>48</v>
      </c>
      <c r="E49" s="29">
        <v>873</v>
      </c>
      <c r="F49" s="4">
        <v>1</v>
      </c>
      <c r="G49" s="4"/>
      <c r="H49" s="93">
        <f t="shared" si="0"/>
        <v>873</v>
      </c>
      <c r="I49" s="93">
        <f t="shared" si="1"/>
        <v>6.7719355558396019</v>
      </c>
      <c r="J49" s="158">
        <f t="shared" si="2"/>
        <v>11.401504104208719</v>
      </c>
    </row>
    <row r="50" spans="1:10" hidden="1" x14ac:dyDescent="0.25">
      <c r="A50" s="93">
        <v>49</v>
      </c>
      <c r="B50" s="62" t="s">
        <v>22</v>
      </c>
      <c r="C50" s="26">
        <v>43941</v>
      </c>
      <c r="D50" s="4">
        <v>42</v>
      </c>
      <c r="E50" s="29">
        <v>915</v>
      </c>
      <c r="G50" s="4"/>
      <c r="H50" s="93">
        <f t="shared" si="0"/>
        <v>915</v>
      </c>
      <c r="I50" s="93">
        <f t="shared" si="1"/>
        <v>6.818924065275521</v>
      </c>
      <c r="J50" s="158">
        <f t="shared" si="2"/>
        <v>12.376991189095145</v>
      </c>
    </row>
    <row r="51" spans="1:10" hidden="1" x14ac:dyDescent="0.25">
      <c r="A51" s="93">
        <v>50</v>
      </c>
      <c r="B51" s="62" t="s">
        <v>22</v>
      </c>
      <c r="C51" s="26">
        <v>43942</v>
      </c>
      <c r="D51" s="4">
        <v>60</v>
      </c>
      <c r="E51" s="29">
        <v>975</v>
      </c>
      <c r="F51" s="4">
        <v>4</v>
      </c>
      <c r="G51" s="4"/>
      <c r="H51" s="93">
        <f t="shared" si="0"/>
        <v>975</v>
      </c>
      <c r="I51" s="93">
        <f t="shared" si="1"/>
        <v>6.8824374709978473</v>
      </c>
      <c r="J51" s="158">
        <f t="shared" si="2"/>
        <v>13.693776878846821</v>
      </c>
    </row>
    <row r="52" spans="1:10" hidden="1" x14ac:dyDescent="0.25">
      <c r="A52" s="93">
        <v>51</v>
      </c>
      <c r="B52" s="62" t="s">
        <v>22</v>
      </c>
      <c r="C52" s="26">
        <v>43943</v>
      </c>
      <c r="D52" s="4">
        <v>61</v>
      </c>
      <c r="E52" s="29">
        <v>1036</v>
      </c>
      <c r="F52" s="4">
        <v>5</v>
      </c>
      <c r="G52" s="4"/>
      <c r="H52" s="93">
        <f t="shared" si="0"/>
        <v>1036</v>
      </c>
      <c r="I52" s="93">
        <f t="shared" si="1"/>
        <v>6.9431224228194282</v>
      </c>
      <c r="J52" s="158">
        <f t="shared" si="2"/>
        <v>13.881474436700678</v>
      </c>
    </row>
    <row r="53" spans="1:10" hidden="1" x14ac:dyDescent="0.25">
      <c r="A53" s="93">
        <v>52</v>
      </c>
      <c r="B53" s="62" t="s">
        <v>22</v>
      </c>
      <c r="C53" s="26">
        <v>43944</v>
      </c>
      <c r="D53" s="4">
        <v>84</v>
      </c>
      <c r="E53" s="29">
        <v>1120</v>
      </c>
      <c r="F53" s="4">
        <v>4</v>
      </c>
      <c r="G53" s="4"/>
      <c r="H53" s="93">
        <f t="shared" si="0"/>
        <v>1120</v>
      </c>
      <c r="I53" s="93">
        <f t="shared" si="1"/>
        <v>7.0210839642891401</v>
      </c>
      <c r="J53" s="158">
        <f t="shared" si="2"/>
        <v>12.652186921744102</v>
      </c>
    </row>
    <row r="54" spans="1:10" hidden="1" x14ac:dyDescent="0.25">
      <c r="A54" s="93">
        <v>53</v>
      </c>
      <c r="B54" s="62" t="s">
        <v>22</v>
      </c>
      <c r="C54" s="26">
        <v>43945</v>
      </c>
      <c r="D54" s="4">
        <v>61</v>
      </c>
      <c r="E54" s="29">
        <v>1181</v>
      </c>
      <c r="F54" s="4">
        <v>4</v>
      </c>
      <c r="G54" s="4"/>
      <c r="H54" s="93">
        <f t="shared" si="0"/>
        <v>1181</v>
      </c>
      <c r="I54" s="93">
        <f t="shared" si="1"/>
        <v>7.0741168161973622</v>
      </c>
      <c r="J54" s="158">
        <f t="shared" si="2"/>
        <v>11.919472533157904</v>
      </c>
    </row>
    <row r="55" spans="1:10" hidden="1" x14ac:dyDescent="0.25">
      <c r="A55" s="93">
        <v>54</v>
      </c>
      <c r="B55" s="62" t="s">
        <v>22</v>
      </c>
      <c r="C55" s="26">
        <v>43946</v>
      </c>
      <c r="D55" s="4">
        <v>94</v>
      </c>
      <c r="E55" s="29">
        <v>1275</v>
      </c>
      <c r="F55" s="4">
        <v>2</v>
      </c>
      <c r="G55" s="4"/>
      <c r="H55" s="93">
        <f t="shared" si="0"/>
        <v>1275</v>
      </c>
      <c r="I55" s="93">
        <f t="shared" si="1"/>
        <v>7.1507014575925263</v>
      </c>
      <c r="J55" s="158">
        <f t="shared" si="2"/>
        <v>11.142784450116867</v>
      </c>
    </row>
    <row r="56" spans="1:10" hidden="1" x14ac:dyDescent="0.25">
      <c r="A56" s="93">
        <v>55</v>
      </c>
      <c r="B56" s="62" t="s">
        <v>22</v>
      </c>
      <c r="C56" s="26">
        <v>43947</v>
      </c>
      <c r="D56" s="4">
        <v>56</v>
      </c>
      <c r="E56" s="29">
        <v>1331</v>
      </c>
      <c r="F56" s="4">
        <v>2</v>
      </c>
      <c r="G56" s="4"/>
      <c r="H56" s="93">
        <f t="shared" si="0"/>
        <v>1331</v>
      </c>
      <c r="I56" s="93">
        <f t="shared" si="1"/>
        <v>7.193685818395112</v>
      </c>
      <c r="J56" s="158">
        <f t="shared" si="2"/>
        <v>11.060568511362817</v>
      </c>
    </row>
    <row r="57" spans="1:10" hidden="1" x14ac:dyDescent="0.25">
      <c r="A57" s="93">
        <v>56</v>
      </c>
      <c r="B57" s="62" t="s">
        <v>22</v>
      </c>
      <c r="C57" s="26">
        <v>43948</v>
      </c>
      <c r="D57" s="4">
        <v>50</v>
      </c>
      <c r="E57" s="29">
        <v>1381</v>
      </c>
      <c r="F57" s="4">
        <v>1</v>
      </c>
      <c r="G57" s="4"/>
      <c r="H57" s="93">
        <f t="shared" si="0"/>
        <v>1381</v>
      </c>
      <c r="I57" s="93">
        <f t="shared" si="1"/>
        <v>7.2305631534092925</v>
      </c>
      <c r="J57" s="158">
        <f t="shared" si="2"/>
        <v>11.386434033839965</v>
      </c>
    </row>
    <row r="58" spans="1:10" hidden="1" x14ac:dyDescent="0.25">
      <c r="A58" s="93">
        <v>57</v>
      </c>
      <c r="B58" s="62" t="s">
        <v>22</v>
      </c>
      <c r="C58" s="26">
        <v>43949</v>
      </c>
      <c r="D58" s="4">
        <v>48</v>
      </c>
      <c r="E58" s="29">
        <v>1429</v>
      </c>
      <c r="F58" s="4">
        <v>6</v>
      </c>
      <c r="G58" s="4"/>
      <c r="H58" s="93">
        <f t="shared" si="0"/>
        <v>1429</v>
      </c>
      <c r="I58" s="93">
        <f t="shared" si="1"/>
        <v>7.2647301779298674</v>
      </c>
      <c r="J58" s="158">
        <f t="shared" si="2"/>
        <v>12.368050333574159</v>
      </c>
    </row>
    <row r="59" spans="1:10" hidden="1" x14ac:dyDescent="0.25">
      <c r="A59" s="93">
        <v>58</v>
      </c>
      <c r="B59" s="62" t="s">
        <v>22</v>
      </c>
      <c r="C59" s="26">
        <v>43950</v>
      </c>
      <c r="D59" s="4">
        <v>103</v>
      </c>
      <c r="E59" s="29">
        <v>1532</v>
      </c>
      <c r="F59" s="4">
        <v>2</v>
      </c>
      <c r="G59" s="4"/>
      <c r="H59" s="93">
        <f t="shared" si="0"/>
        <v>1532</v>
      </c>
      <c r="I59" s="93">
        <f t="shared" si="1"/>
        <v>7.3343293503005365</v>
      </c>
      <c r="J59" s="158">
        <f t="shared" si="2"/>
        <v>13.028490703590258</v>
      </c>
    </row>
    <row r="60" spans="1:10" hidden="1" x14ac:dyDescent="0.25">
      <c r="A60" s="93">
        <v>59</v>
      </c>
      <c r="B60" s="62" t="s">
        <v>22</v>
      </c>
      <c r="C60" s="26">
        <v>43951</v>
      </c>
      <c r="D60" s="4">
        <v>66</v>
      </c>
      <c r="E60" s="29">
        <v>1598</v>
      </c>
      <c r="F60" s="4">
        <v>2</v>
      </c>
      <c r="G60" s="4"/>
      <c r="H60" s="93">
        <f t="shared" si="0"/>
        <v>1598</v>
      </c>
      <c r="I60" s="93">
        <f t="shared" si="1"/>
        <v>7.37650812632622</v>
      </c>
      <c r="J60" s="158">
        <f t="shared" si="2"/>
        <v>13.969392709208922</v>
      </c>
    </row>
    <row r="61" spans="1:10" hidden="1" x14ac:dyDescent="0.25">
      <c r="A61" s="93">
        <v>60</v>
      </c>
      <c r="B61" s="62" t="s">
        <v>22</v>
      </c>
      <c r="C61" s="26">
        <v>43952</v>
      </c>
      <c r="D61" s="4">
        <v>34</v>
      </c>
      <c r="E61" s="29">
        <v>1632</v>
      </c>
      <c r="F61" s="4">
        <v>3</v>
      </c>
      <c r="G61" s="4"/>
      <c r="H61" s="93">
        <f t="shared" si="0"/>
        <v>1632</v>
      </c>
      <c r="I61" s="93">
        <f t="shared" si="1"/>
        <v>7.3975615355240523</v>
      </c>
      <c r="J61" s="158">
        <f t="shared" si="2"/>
        <v>15.12618144738425</v>
      </c>
    </row>
    <row r="62" spans="1:10" hidden="1" x14ac:dyDescent="0.25">
      <c r="A62" s="93">
        <v>61</v>
      </c>
      <c r="B62" s="62" t="s">
        <v>22</v>
      </c>
      <c r="C62" s="26">
        <v>43953</v>
      </c>
      <c r="D62" s="4">
        <v>45</v>
      </c>
      <c r="E62" s="29">
        <v>1677</v>
      </c>
      <c r="F62" s="4">
        <v>2</v>
      </c>
      <c r="G62" s="4"/>
      <c r="H62" s="93">
        <f t="shared" si="0"/>
        <v>1677</v>
      </c>
      <c r="I62" s="93">
        <f t="shared" si="1"/>
        <v>7.4247617618232091</v>
      </c>
      <c r="J62" s="158">
        <f t="shared" si="2"/>
        <v>16.899969505474004</v>
      </c>
    </row>
    <row r="63" spans="1:10" hidden="1" x14ac:dyDescent="0.25">
      <c r="A63" s="93">
        <v>62</v>
      </c>
      <c r="B63" s="62" t="s">
        <v>22</v>
      </c>
      <c r="C63" s="26">
        <v>43954</v>
      </c>
      <c r="D63" s="4">
        <v>38</v>
      </c>
      <c r="E63" s="29">
        <v>1715</v>
      </c>
      <c r="F63" s="4">
        <v>3</v>
      </c>
      <c r="G63" s="4"/>
      <c r="H63" s="93">
        <f t="shared" si="0"/>
        <v>1715</v>
      </c>
      <c r="I63" s="93">
        <f t="shared" si="1"/>
        <v>7.44716835960004</v>
      </c>
      <c r="J63" s="158">
        <f t="shared" si="2"/>
        <v>18.274816363974857</v>
      </c>
    </row>
    <row r="64" spans="1:10" hidden="1" x14ac:dyDescent="0.25">
      <c r="A64" s="93">
        <v>63</v>
      </c>
      <c r="B64" s="62" t="s">
        <v>22</v>
      </c>
      <c r="C64" s="26">
        <v>43955</v>
      </c>
      <c r="D64" s="4">
        <v>38</v>
      </c>
      <c r="E64" s="29">
        <v>1753</v>
      </c>
      <c r="F64" s="4">
        <v>7</v>
      </c>
      <c r="G64" s="4"/>
      <c r="H64" s="93">
        <f t="shared" si="0"/>
        <v>1753</v>
      </c>
      <c r="I64" s="93">
        <f t="shared" si="1"/>
        <v>7.4690838849212344</v>
      </c>
      <c r="J64" s="158">
        <f t="shared" si="2"/>
        <v>20.257683232638971</v>
      </c>
    </row>
    <row r="65" spans="1:10" hidden="1" x14ac:dyDescent="0.25">
      <c r="A65" s="93">
        <v>64</v>
      </c>
      <c r="B65" s="62" t="s">
        <v>22</v>
      </c>
      <c r="C65" s="26">
        <v>43956</v>
      </c>
      <c r="D65" s="4">
        <v>58</v>
      </c>
      <c r="E65" s="29">
        <v>1811</v>
      </c>
      <c r="F65" s="4">
        <v>1</v>
      </c>
      <c r="G65" s="4"/>
      <c r="H65" s="93">
        <f t="shared" si="0"/>
        <v>1811</v>
      </c>
      <c r="I65" s="93">
        <f t="shared" si="1"/>
        <v>7.5016344578834131</v>
      </c>
      <c r="J65" s="158">
        <f t="shared" si="2"/>
        <v>22.644084883414497</v>
      </c>
    </row>
    <row r="66" spans="1:10" hidden="1" x14ac:dyDescent="0.25">
      <c r="A66" s="93">
        <v>65</v>
      </c>
      <c r="B66" s="62" t="s">
        <v>22</v>
      </c>
      <c r="C66" s="26">
        <v>43957</v>
      </c>
      <c r="D66" s="4">
        <v>63</v>
      </c>
      <c r="E66" s="29">
        <v>1874</v>
      </c>
      <c r="F66" s="4">
        <v>5</v>
      </c>
      <c r="G66" s="4"/>
      <c r="H66" s="93">
        <f t="shared" si="0"/>
        <v>1874</v>
      </c>
      <c r="I66" s="93">
        <f t="shared" si="1"/>
        <v>7.5358304627983674</v>
      </c>
      <c r="J66" s="158">
        <f t="shared" si="2"/>
        <v>25.614371494070763</v>
      </c>
    </row>
    <row r="67" spans="1:10" hidden="1" x14ac:dyDescent="0.25">
      <c r="A67" s="93">
        <v>66</v>
      </c>
      <c r="B67" s="62" t="s">
        <v>22</v>
      </c>
      <c r="C67" s="26">
        <v>43958</v>
      </c>
      <c r="D67" s="4">
        <v>50</v>
      </c>
      <c r="E67" s="29">
        <v>1924</v>
      </c>
      <c r="F67" s="4">
        <v>6</v>
      </c>
      <c r="G67" s="4"/>
      <c r="H67" s="93">
        <f t="shared" ref="H67:H130" si="3">IF(EXACT(B67,B66),D67+E66,E67)</f>
        <v>1924</v>
      </c>
      <c r="I67" s="93">
        <f t="shared" si="1"/>
        <v>7.5621616312256519</v>
      </c>
      <c r="J67" s="158">
        <f t="shared" si="2"/>
        <v>25.953014735985111</v>
      </c>
    </row>
    <row r="68" spans="1:10" hidden="1" x14ac:dyDescent="0.25">
      <c r="A68" s="93">
        <v>67</v>
      </c>
      <c r="B68" s="62" t="s">
        <v>22</v>
      </c>
      <c r="C68" s="26">
        <v>43959</v>
      </c>
      <c r="D68" s="4">
        <v>77</v>
      </c>
      <c r="E68" s="29">
        <v>2001</v>
      </c>
      <c r="F68" s="4">
        <v>5</v>
      </c>
      <c r="G68" s="4"/>
      <c r="H68" s="93">
        <f t="shared" si="3"/>
        <v>2001</v>
      </c>
      <c r="I68" s="93">
        <f t="shared" si="1"/>
        <v>7.6014023345837334</v>
      </c>
      <c r="J68" s="158">
        <f t="shared" si="2"/>
        <v>24.135233155427198</v>
      </c>
    </row>
    <row r="69" spans="1:10" hidden="1" x14ac:dyDescent="0.25">
      <c r="A69" s="93">
        <v>68</v>
      </c>
      <c r="B69" s="62" t="s">
        <v>22</v>
      </c>
      <c r="C69" s="26">
        <v>43960</v>
      </c>
      <c r="D69" s="4">
        <v>60</v>
      </c>
      <c r="E69" s="29">
        <v>2061</v>
      </c>
      <c r="F69" s="4">
        <v>4</v>
      </c>
      <c r="G69" s="4"/>
      <c r="H69" s="93">
        <f t="shared" si="3"/>
        <v>2061</v>
      </c>
      <c r="I69" s="93">
        <f t="shared" si="1"/>
        <v>7.6309465808904591</v>
      </c>
      <c r="J69" s="158">
        <f t="shared" si="2"/>
        <v>23.032765457587338</v>
      </c>
    </row>
    <row r="70" spans="1:10" hidden="1" x14ac:dyDescent="0.25">
      <c r="A70" s="93">
        <v>69</v>
      </c>
      <c r="B70" s="62" t="s">
        <v>22</v>
      </c>
      <c r="C70" s="26">
        <v>43961</v>
      </c>
      <c r="D70" s="4">
        <v>51</v>
      </c>
      <c r="E70" s="29">
        <v>2112</v>
      </c>
      <c r="F70" s="4">
        <v>3</v>
      </c>
      <c r="G70" s="4"/>
      <c r="H70" s="93">
        <f t="shared" si="3"/>
        <v>2112</v>
      </c>
      <c r="I70" s="93">
        <f t="shared" si="1"/>
        <v>7.6553906448261522</v>
      </c>
      <c r="J70" s="158">
        <f t="shared" si="2"/>
        <v>22.458733715298376</v>
      </c>
    </row>
    <row r="71" spans="1:10" hidden="1" x14ac:dyDescent="0.25">
      <c r="A71" s="93">
        <v>70</v>
      </c>
      <c r="B71" s="62" t="s">
        <v>22</v>
      </c>
      <c r="C71" s="26">
        <v>43962</v>
      </c>
      <c r="D71" s="4">
        <v>44</v>
      </c>
      <c r="E71" s="29">
        <v>2156</v>
      </c>
      <c r="F71" s="4">
        <v>4</v>
      </c>
      <c r="G71" s="4"/>
      <c r="H71" s="93">
        <f t="shared" si="3"/>
        <v>2156</v>
      </c>
      <c r="I71" s="93">
        <f t="shared" si="1"/>
        <v>7.6760099320288875</v>
      </c>
      <c r="J71" s="158">
        <f t="shared" si="2"/>
        <v>22.906272980837475</v>
      </c>
    </row>
    <row r="72" spans="1:10" hidden="1" x14ac:dyDescent="0.25">
      <c r="A72" s="93">
        <v>71</v>
      </c>
      <c r="B72" s="62" t="s">
        <v>22</v>
      </c>
      <c r="C72" s="26">
        <v>43963</v>
      </c>
      <c r="D72" s="4">
        <v>80</v>
      </c>
      <c r="E72" s="29">
        <v>2236</v>
      </c>
      <c r="F72" s="4">
        <v>2</v>
      </c>
      <c r="G72" s="4"/>
      <c r="H72" s="93">
        <f t="shared" si="3"/>
        <v>2236</v>
      </c>
      <c r="I72" s="93">
        <f t="shared" si="1"/>
        <v>7.7124438342749899</v>
      </c>
      <c r="J72" s="158">
        <f t="shared" si="2"/>
        <v>23.42284070589535</v>
      </c>
    </row>
    <row r="73" spans="1:10" hidden="1" x14ac:dyDescent="0.25">
      <c r="A73" s="93">
        <v>72</v>
      </c>
      <c r="B73" s="62" t="s">
        <v>22</v>
      </c>
      <c r="C73" s="26">
        <v>43964</v>
      </c>
      <c r="D73" s="4">
        <v>96</v>
      </c>
      <c r="E73" s="29">
        <v>2332</v>
      </c>
      <c r="F73" s="4">
        <v>4</v>
      </c>
      <c r="G73" s="4"/>
      <c r="H73" s="93">
        <f t="shared" si="3"/>
        <v>2332</v>
      </c>
      <c r="I73" s="93">
        <f t="shared" si="1"/>
        <v>7.754481547470383</v>
      </c>
      <c r="J73" s="158">
        <f t="shared" si="2"/>
        <v>23.011440630858186</v>
      </c>
    </row>
    <row r="74" spans="1:10" hidden="1" x14ac:dyDescent="0.25">
      <c r="A74" s="93">
        <v>73</v>
      </c>
      <c r="B74" s="62" t="s">
        <v>22</v>
      </c>
      <c r="C74" s="26">
        <v>43965</v>
      </c>
      <c r="D74" s="4">
        <v>79</v>
      </c>
      <c r="E74" s="29">
        <v>2411</v>
      </c>
      <c r="F74" s="4">
        <v>11</v>
      </c>
      <c r="G74" s="4"/>
      <c r="H74" s="93">
        <f t="shared" si="3"/>
        <v>2411</v>
      </c>
      <c r="I74" s="93">
        <f t="shared" si="1"/>
        <v>7.7877968781811706</v>
      </c>
      <c r="J74" s="158">
        <f t="shared" si="2"/>
        <v>22.30857966299024</v>
      </c>
    </row>
    <row r="75" spans="1:10" hidden="1" x14ac:dyDescent="0.25">
      <c r="A75" s="93">
        <v>74</v>
      </c>
      <c r="B75" s="62" t="s">
        <v>22</v>
      </c>
      <c r="C75" s="26">
        <v>43966</v>
      </c>
      <c r="D75" s="4">
        <v>86</v>
      </c>
      <c r="E75" s="29">
        <v>2497</v>
      </c>
      <c r="F75" s="4">
        <v>2</v>
      </c>
      <c r="G75" s="4"/>
      <c r="H75" s="93">
        <f t="shared" si="3"/>
        <v>2497</v>
      </c>
      <c r="I75" s="93">
        <f t="shared" si="1"/>
        <v>7.8228452902797736</v>
      </c>
      <c r="J75" s="158">
        <f t="shared" si="2"/>
        <v>21.822743734711288</v>
      </c>
    </row>
    <row r="76" spans="1:10" hidden="1" x14ac:dyDescent="0.25">
      <c r="A76" s="93">
        <v>75</v>
      </c>
      <c r="B76" s="62" t="s">
        <v>22</v>
      </c>
      <c r="C76" s="26">
        <v>43967</v>
      </c>
      <c r="D76" s="4">
        <v>97</v>
      </c>
      <c r="E76" s="29">
        <v>2594</v>
      </c>
      <c r="F76" s="4">
        <v>2</v>
      </c>
      <c r="G76" s="4"/>
      <c r="H76" s="93">
        <f t="shared" si="3"/>
        <v>2594</v>
      </c>
      <c r="I76" s="93">
        <f t="shared" si="1"/>
        <v>7.8609563648763894</v>
      </c>
      <c r="J76" s="158">
        <f t="shared" si="2"/>
        <v>20.612289154834084</v>
      </c>
    </row>
    <row r="77" spans="1:10" hidden="1" x14ac:dyDescent="0.25">
      <c r="A77" s="93">
        <v>76</v>
      </c>
      <c r="B77" s="62" t="s">
        <v>22</v>
      </c>
      <c r="C77" s="26">
        <v>43968</v>
      </c>
      <c r="D77" s="4">
        <v>74</v>
      </c>
      <c r="E77" s="29">
        <v>2668</v>
      </c>
      <c r="F77" s="4">
        <v>3</v>
      </c>
      <c r="G77" s="4"/>
      <c r="H77" s="93">
        <f t="shared" si="3"/>
        <v>2668</v>
      </c>
      <c r="I77" s="93">
        <f t="shared" si="1"/>
        <v>7.8890844070355142</v>
      </c>
      <c r="J77" s="158">
        <f t="shared" si="2"/>
        <v>19.905028880067576</v>
      </c>
    </row>
    <row r="78" spans="1:10" hidden="1" x14ac:dyDescent="0.25">
      <c r="A78" s="93">
        <v>77</v>
      </c>
      <c r="B78" s="62" t="s">
        <v>22</v>
      </c>
      <c r="C78" s="26">
        <v>43969</v>
      </c>
      <c r="D78" s="4">
        <v>93</v>
      </c>
      <c r="E78" s="29">
        <v>2761</v>
      </c>
      <c r="F78" s="4">
        <v>2</v>
      </c>
      <c r="G78" s="4"/>
      <c r="H78" s="93">
        <f t="shared" si="3"/>
        <v>2761</v>
      </c>
      <c r="I78" s="93">
        <f t="shared" si="1"/>
        <v>7.9233482119301542</v>
      </c>
      <c r="J78" s="158">
        <f t="shared" si="2"/>
        <v>19.610477075017847</v>
      </c>
    </row>
    <row r="79" spans="1:10" hidden="1" x14ac:dyDescent="0.25">
      <c r="A79" s="93">
        <v>78</v>
      </c>
      <c r="B79" s="62" t="s">
        <v>22</v>
      </c>
      <c r="C79" s="26">
        <v>43970</v>
      </c>
      <c r="D79" s="4">
        <v>157</v>
      </c>
      <c r="E79" s="29">
        <v>2918</v>
      </c>
      <c r="F79" s="4">
        <v>2</v>
      </c>
      <c r="G79" s="4"/>
      <c r="H79" s="93">
        <f t="shared" si="3"/>
        <v>2918</v>
      </c>
      <c r="I79" s="93">
        <f t="shared" si="1"/>
        <v>7.9786537290827306</v>
      </c>
      <c r="J79" s="158">
        <f t="shared" si="2"/>
        <v>19.091355709179687</v>
      </c>
    </row>
    <row r="80" spans="1:10" hidden="1" x14ac:dyDescent="0.25">
      <c r="A80" s="93">
        <v>79</v>
      </c>
      <c r="B80" s="62" t="s">
        <v>22</v>
      </c>
      <c r="C80" s="26">
        <v>43971</v>
      </c>
      <c r="D80" s="4">
        <v>178</v>
      </c>
      <c r="E80" s="29">
        <v>3096</v>
      </c>
      <c r="F80" s="4">
        <v>5</v>
      </c>
      <c r="G80" s="4"/>
      <c r="H80" s="93">
        <f t="shared" si="3"/>
        <v>3096</v>
      </c>
      <c r="I80" s="93">
        <f t="shared" si="1"/>
        <v>8.0378662347096181</v>
      </c>
      <c r="J80" s="158">
        <f t="shared" si="2"/>
        <v>17.81861794036957</v>
      </c>
    </row>
    <row r="81" spans="1:10" hidden="1" x14ac:dyDescent="0.25">
      <c r="A81" s="93">
        <v>80</v>
      </c>
      <c r="B81" s="62" t="s">
        <v>22</v>
      </c>
      <c r="C81" s="26">
        <v>43972</v>
      </c>
      <c r="D81" s="4">
        <v>213</v>
      </c>
      <c r="E81" s="29">
        <v>3309</v>
      </c>
      <c r="F81" s="4">
        <v>9</v>
      </c>
      <c r="G81" s="4"/>
      <c r="H81" s="93">
        <f t="shared" si="3"/>
        <v>3309</v>
      </c>
      <c r="I81" s="93">
        <f t="shared" ref="I81:I144" si="4">LN(H81)</f>
        <v>8.1044013079216128</v>
      </c>
      <c r="J81" s="158">
        <f t="shared" ref="J81:J144" si="5">LN(2)/SLOPE(I74:I81,A74:A81)</f>
        <v>15.827465049340939</v>
      </c>
    </row>
    <row r="82" spans="1:10" hidden="1" x14ac:dyDescent="0.25">
      <c r="A82" s="93">
        <v>81</v>
      </c>
      <c r="B82" s="62" t="s">
        <v>22</v>
      </c>
      <c r="C82" s="26">
        <v>43973</v>
      </c>
      <c r="D82" s="4">
        <v>266</v>
      </c>
      <c r="E82" s="29">
        <v>3575</v>
      </c>
      <c r="F82" s="4">
        <v>5</v>
      </c>
      <c r="G82" s="4"/>
      <c r="H82" s="93">
        <f t="shared" si="3"/>
        <v>3575</v>
      </c>
      <c r="I82" s="93">
        <f t="shared" si="4"/>
        <v>8.181720455128108</v>
      </c>
      <c r="J82" s="158">
        <f t="shared" si="5"/>
        <v>13.761365502806289</v>
      </c>
    </row>
    <row r="83" spans="1:10" hidden="1" x14ac:dyDescent="0.25">
      <c r="A83" s="93">
        <v>82</v>
      </c>
      <c r="B83" s="62" t="s">
        <v>22</v>
      </c>
      <c r="C83" s="26">
        <v>43974</v>
      </c>
      <c r="D83" s="4">
        <v>289</v>
      </c>
      <c r="E83" s="29">
        <v>3864</v>
      </c>
      <c r="F83" s="4">
        <v>4</v>
      </c>
      <c r="G83" s="4"/>
      <c r="H83" s="93">
        <f t="shared" si="3"/>
        <v>3864</v>
      </c>
      <c r="I83" s="93">
        <f t="shared" si="4"/>
        <v>8.2594581953324084</v>
      </c>
      <c r="J83" s="158">
        <f t="shared" si="5"/>
        <v>11.992499585240028</v>
      </c>
    </row>
    <row r="84" spans="1:10" hidden="1" x14ac:dyDescent="0.25">
      <c r="A84" s="93">
        <v>83</v>
      </c>
      <c r="B84" s="62" t="s">
        <v>22</v>
      </c>
      <c r="C84" s="26">
        <v>43975</v>
      </c>
      <c r="D84" s="4">
        <v>196</v>
      </c>
      <c r="E84" s="29">
        <v>4060</v>
      </c>
      <c r="F84" s="4">
        <v>2</v>
      </c>
      <c r="G84" s="4"/>
      <c r="H84" s="93">
        <f t="shared" si="3"/>
        <v>4060</v>
      </c>
      <c r="I84" s="93">
        <f t="shared" si="4"/>
        <v>8.3089382525957785</v>
      </c>
      <c r="J84" s="158">
        <f t="shared" si="5"/>
        <v>10.995558332586631</v>
      </c>
    </row>
    <row r="85" spans="1:10" hidden="1" x14ac:dyDescent="0.25">
      <c r="A85" s="93">
        <v>84</v>
      </c>
      <c r="B85" s="62" t="s">
        <v>22</v>
      </c>
      <c r="C85" s="26">
        <v>43976</v>
      </c>
      <c r="D85" s="4">
        <v>159</v>
      </c>
      <c r="E85" s="29">
        <v>4219</v>
      </c>
      <c r="F85" s="4">
        <v>5</v>
      </c>
      <c r="G85" s="4"/>
      <c r="H85" s="93">
        <f t="shared" si="3"/>
        <v>4219</v>
      </c>
      <c r="I85" s="93">
        <f t="shared" si="4"/>
        <v>8.3473534121243382</v>
      </c>
      <c r="J85" s="158">
        <f t="shared" si="5"/>
        <v>10.859605749710049</v>
      </c>
    </row>
    <row r="86" spans="1:10" hidden="1" x14ac:dyDescent="0.25">
      <c r="A86" s="93">
        <v>85</v>
      </c>
      <c r="B86" s="62" t="s">
        <v>22</v>
      </c>
      <c r="C86" s="26">
        <v>43977</v>
      </c>
      <c r="D86" s="4">
        <v>236</v>
      </c>
      <c r="E86" s="29">
        <v>4455</v>
      </c>
      <c r="F86" s="4">
        <v>16</v>
      </c>
      <c r="G86" s="4"/>
      <c r="H86" s="93">
        <f t="shared" si="3"/>
        <v>4455</v>
      </c>
      <c r="I86" s="93">
        <f t="shared" si="4"/>
        <v>8.4017823399049103</v>
      </c>
      <c r="J86" s="158">
        <f t="shared" si="5"/>
        <v>11.195518688563858</v>
      </c>
    </row>
    <row r="87" spans="1:10" hidden="1" x14ac:dyDescent="0.25">
      <c r="A87" s="93">
        <v>86</v>
      </c>
      <c r="B87" s="62" t="s">
        <v>22</v>
      </c>
      <c r="C87" s="26">
        <v>43978</v>
      </c>
      <c r="D87" s="4">
        <v>315</v>
      </c>
      <c r="E87" s="29">
        <v>4770</v>
      </c>
      <c r="F87" s="4">
        <v>3</v>
      </c>
      <c r="G87" s="4"/>
      <c r="H87" s="93">
        <f t="shared" si="3"/>
        <v>4770</v>
      </c>
      <c r="I87" s="93">
        <f t="shared" si="4"/>
        <v>8.4701015838823874</v>
      </c>
      <c r="J87" s="158">
        <f t="shared" si="5"/>
        <v>11.50922142242697</v>
      </c>
    </row>
    <row r="88" spans="1:10" hidden="1" x14ac:dyDescent="0.25">
      <c r="A88" s="93">
        <v>87</v>
      </c>
      <c r="B88" s="62" t="s">
        <v>22</v>
      </c>
      <c r="C88" s="26">
        <v>43979</v>
      </c>
      <c r="D88" s="4">
        <v>299</v>
      </c>
      <c r="E88" s="29">
        <v>5069</v>
      </c>
      <c r="F88" s="4">
        <v>4</v>
      </c>
      <c r="G88" s="4"/>
      <c r="H88" s="93">
        <f t="shared" si="3"/>
        <v>5069</v>
      </c>
      <c r="I88" s="93">
        <f t="shared" si="4"/>
        <v>8.5308988384723499</v>
      </c>
      <c r="J88" s="158">
        <f t="shared" si="5"/>
        <v>11.900067313863236</v>
      </c>
    </row>
    <row r="89" spans="1:10" hidden="1" x14ac:dyDescent="0.25">
      <c r="A89" s="93">
        <v>88</v>
      </c>
      <c r="B89" s="62" t="s">
        <v>22</v>
      </c>
      <c r="C89" s="26">
        <v>43980</v>
      </c>
      <c r="D89" s="4">
        <v>273</v>
      </c>
      <c r="E89" s="29">
        <v>5342</v>
      </c>
      <c r="F89" s="4">
        <v>5</v>
      </c>
      <c r="G89" s="4"/>
      <c r="H89" s="93">
        <f t="shared" si="3"/>
        <v>5342</v>
      </c>
      <c r="I89" s="93">
        <f t="shared" si="4"/>
        <v>8.5833553936699065</v>
      </c>
      <c r="J89" s="158">
        <f t="shared" si="5"/>
        <v>12.370878134755362</v>
      </c>
    </row>
    <row r="90" spans="1:10" hidden="1" x14ac:dyDescent="0.25">
      <c r="A90" s="93">
        <v>89</v>
      </c>
      <c r="B90" s="62" t="s">
        <v>22</v>
      </c>
      <c r="C90" s="26">
        <v>43981</v>
      </c>
      <c r="D90" s="4">
        <v>296</v>
      </c>
      <c r="E90" s="29">
        <v>5638</v>
      </c>
      <c r="F90" s="4">
        <v>2</v>
      </c>
      <c r="G90" s="4"/>
      <c r="H90" s="93">
        <f t="shared" si="3"/>
        <v>5638</v>
      </c>
      <c r="I90" s="93">
        <f t="shared" si="4"/>
        <v>8.6372846716740579</v>
      </c>
      <c r="J90" s="158">
        <f t="shared" si="5"/>
        <v>12.559650879620726</v>
      </c>
    </row>
    <row r="91" spans="1:10" hidden="1" x14ac:dyDescent="0.25">
      <c r="A91" s="93">
        <v>90</v>
      </c>
      <c r="B91" s="62" t="s">
        <v>22</v>
      </c>
      <c r="C91" s="26">
        <v>43982</v>
      </c>
      <c r="D91" s="4">
        <v>254</v>
      </c>
      <c r="E91" s="29">
        <v>5892</v>
      </c>
      <c r="F91" s="4">
        <v>6</v>
      </c>
      <c r="G91" s="4"/>
      <c r="H91" s="93">
        <f t="shared" si="3"/>
        <v>5892</v>
      </c>
      <c r="I91" s="93">
        <f t="shared" si="4"/>
        <v>8.6813507775825212</v>
      </c>
      <c r="J91" s="158">
        <f t="shared" si="5"/>
        <v>12.488976614320512</v>
      </c>
    </row>
    <row r="92" spans="1:10" hidden="1" x14ac:dyDescent="0.25">
      <c r="A92" s="93">
        <v>91</v>
      </c>
      <c r="B92" s="62" t="s">
        <v>22</v>
      </c>
      <c r="C92" s="26">
        <v>43983</v>
      </c>
      <c r="D92" s="4">
        <v>252</v>
      </c>
      <c r="E92" s="29">
        <v>6144</v>
      </c>
      <c r="F92" s="4">
        <v>5</v>
      </c>
      <c r="G92" s="4"/>
      <c r="H92" s="93">
        <f t="shared" si="3"/>
        <v>6144</v>
      </c>
      <c r="I92" s="93">
        <f t="shared" si="4"/>
        <v>8.7232312748275085</v>
      </c>
      <c r="J92" s="158">
        <f t="shared" si="5"/>
        <v>12.704440653546692</v>
      </c>
    </row>
    <row r="93" spans="1:10" hidden="1" x14ac:dyDescent="0.25">
      <c r="A93" s="93">
        <v>92</v>
      </c>
      <c r="B93" s="62" t="s">
        <v>22</v>
      </c>
      <c r="C93" s="26">
        <v>43984</v>
      </c>
      <c r="D93" s="4">
        <v>488</v>
      </c>
      <c r="E93" s="29">
        <v>6632</v>
      </c>
      <c r="F93" s="4">
        <v>8</v>
      </c>
      <c r="G93" s="4"/>
      <c r="H93" s="93">
        <f t="shared" si="3"/>
        <v>6632</v>
      </c>
      <c r="I93" s="93">
        <f t="shared" si="4"/>
        <v>8.7996616968151304</v>
      </c>
      <c r="J93" s="158">
        <f t="shared" si="5"/>
        <v>12.779461188774615</v>
      </c>
    </row>
    <row r="94" spans="1:10" hidden="1" x14ac:dyDescent="0.25">
      <c r="A94" s="93">
        <v>93</v>
      </c>
      <c r="B94" s="62" t="s">
        <v>22</v>
      </c>
      <c r="C94" s="26">
        <v>43985</v>
      </c>
      <c r="D94" s="4">
        <v>442</v>
      </c>
      <c r="E94" s="29">
        <v>7074</v>
      </c>
      <c r="F94" s="4">
        <v>6</v>
      </c>
      <c r="G94" s="4"/>
      <c r="H94" s="93">
        <f t="shared" si="3"/>
        <v>7074</v>
      </c>
      <c r="I94" s="93">
        <f t="shared" si="4"/>
        <v>8.8641813697654257</v>
      </c>
      <c r="J94" s="158">
        <f t="shared" si="5"/>
        <v>12.751536279190381</v>
      </c>
    </row>
    <row r="95" spans="1:10" hidden="1" x14ac:dyDescent="0.25">
      <c r="A95" s="93">
        <v>94</v>
      </c>
      <c r="B95" s="62" t="s">
        <v>22</v>
      </c>
      <c r="C95" s="26">
        <v>43986</v>
      </c>
      <c r="D95" s="4">
        <v>422</v>
      </c>
      <c r="E95" s="29">
        <v>7496</v>
      </c>
      <c r="F95" s="4">
        <v>11</v>
      </c>
      <c r="G95" s="4"/>
      <c r="H95" s="93">
        <f t="shared" si="3"/>
        <v>7496</v>
      </c>
      <c r="I95" s="93">
        <f t="shared" si="4"/>
        <v>8.9221248239182582</v>
      </c>
      <c r="J95" s="158">
        <f t="shared" si="5"/>
        <v>12.463144494898787</v>
      </c>
    </row>
    <row r="96" spans="1:10" hidden="1" x14ac:dyDescent="0.25">
      <c r="A96" s="93">
        <v>95</v>
      </c>
      <c r="B96" s="62" t="s">
        <v>22</v>
      </c>
      <c r="C96" s="26">
        <v>43987</v>
      </c>
      <c r="D96" s="4">
        <v>371</v>
      </c>
      <c r="E96" s="29">
        <v>7867</v>
      </c>
      <c r="F96" s="4">
        <v>8</v>
      </c>
      <c r="G96" s="4"/>
      <c r="H96" s="93">
        <f t="shared" si="3"/>
        <v>7867</v>
      </c>
      <c r="I96" s="93">
        <f t="shared" si="4"/>
        <v>8.9704320743292421</v>
      </c>
      <c r="J96" s="158">
        <f t="shared" si="5"/>
        <v>12.235454211786676</v>
      </c>
    </row>
    <row r="97" spans="1:10" hidden="1" x14ac:dyDescent="0.25">
      <c r="A97" s="93">
        <v>96</v>
      </c>
      <c r="B97" s="62" t="s">
        <v>22</v>
      </c>
      <c r="C97" s="26">
        <v>43988</v>
      </c>
      <c r="D97" s="4">
        <v>457</v>
      </c>
      <c r="E97" s="29">
        <v>8324</v>
      </c>
      <c r="F97" s="4">
        <v>2</v>
      </c>
      <c r="G97" s="4"/>
      <c r="H97" s="93">
        <f t="shared" si="3"/>
        <v>8324</v>
      </c>
      <c r="I97" s="93">
        <f t="shared" si="4"/>
        <v>9.0268981875135257</v>
      </c>
      <c r="J97" s="158">
        <f t="shared" si="5"/>
        <v>12.045004266818268</v>
      </c>
    </row>
    <row r="98" spans="1:10" hidden="1" x14ac:dyDescent="0.25">
      <c r="A98" s="93">
        <v>97</v>
      </c>
      <c r="B98" s="62" t="s">
        <v>22</v>
      </c>
      <c r="C98" s="26">
        <v>43989</v>
      </c>
      <c r="D98" s="4">
        <v>375</v>
      </c>
      <c r="E98" s="29">
        <v>8699</v>
      </c>
      <c r="F98" s="4">
        <v>9</v>
      </c>
      <c r="G98" s="4"/>
      <c r="H98" s="93">
        <f t="shared" si="3"/>
        <v>8699</v>
      </c>
      <c r="I98" s="93">
        <f t="shared" si="4"/>
        <v>9.0709633555075406</v>
      </c>
      <c r="J98" s="158">
        <f t="shared" si="5"/>
        <v>12.090084693236586</v>
      </c>
    </row>
    <row r="99" spans="1:10" hidden="1" x14ac:dyDescent="0.25">
      <c r="A99" s="93">
        <v>98</v>
      </c>
      <c r="B99" s="62" t="s">
        <v>22</v>
      </c>
      <c r="C99" s="26">
        <v>43990</v>
      </c>
      <c r="D99" s="4">
        <v>344</v>
      </c>
      <c r="E99" s="29">
        <v>9043</v>
      </c>
      <c r="F99" s="4">
        <v>16</v>
      </c>
      <c r="G99" s="4"/>
      <c r="H99" s="93">
        <f t="shared" si="3"/>
        <v>9043</v>
      </c>
      <c r="I99" s="93">
        <f t="shared" si="4"/>
        <v>9.1097462567404808</v>
      </c>
      <c r="J99" s="158">
        <f t="shared" si="5"/>
        <v>12.661403902774174</v>
      </c>
    </row>
    <row r="100" spans="1:10" hidden="1" x14ac:dyDescent="0.25">
      <c r="A100" s="93">
        <v>99</v>
      </c>
      <c r="B100" s="62" t="s">
        <v>22</v>
      </c>
      <c r="C100" s="26">
        <v>43991</v>
      </c>
      <c r="D100" s="4">
        <v>545</v>
      </c>
      <c r="E100" s="29">
        <v>9588</v>
      </c>
      <c r="F100" s="4">
        <v>13</v>
      </c>
      <c r="G100" s="4"/>
      <c r="H100" s="93">
        <f t="shared" si="3"/>
        <v>9588</v>
      </c>
      <c r="I100" s="93">
        <f t="shared" si="4"/>
        <v>9.1682675955542745</v>
      </c>
      <c r="J100" s="158">
        <f t="shared" si="5"/>
        <v>13.505850737762097</v>
      </c>
    </row>
    <row r="101" spans="1:10" hidden="1" x14ac:dyDescent="0.25">
      <c r="A101" s="93">
        <v>100</v>
      </c>
      <c r="B101" s="62" t="s">
        <v>22</v>
      </c>
      <c r="C101" s="26">
        <v>43992</v>
      </c>
      <c r="D101" s="4">
        <v>621</v>
      </c>
      <c r="E101" s="29">
        <v>10209</v>
      </c>
      <c r="F101" s="4">
        <v>7</v>
      </c>
      <c r="G101" s="4"/>
      <c r="H101" s="93">
        <f t="shared" si="3"/>
        <v>10209</v>
      </c>
      <c r="I101" s="93">
        <f t="shared" si="4"/>
        <v>9.2310249631690162</v>
      </c>
      <c r="J101" s="158">
        <f t="shared" si="5"/>
        <v>13.66568040210579</v>
      </c>
    </row>
    <row r="102" spans="1:10" hidden="1" x14ac:dyDescent="0.25">
      <c r="A102" s="93">
        <v>101</v>
      </c>
      <c r="B102" s="62" t="s">
        <v>22</v>
      </c>
      <c r="C102" s="26">
        <v>43993</v>
      </c>
      <c r="D102" s="4">
        <v>756</v>
      </c>
      <c r="E102" s="29">
        <v>10965</v>
      </c>
      <c r="F102" s="4">
        <v>19</v>
      </c>
      <c r="G102" s="4"/>
      <c r="H102" s="93">
        <f t="shared" si="3"/>
        <v>10965</v>
      </c>
      <c r="I102" s="93">
        <f t="shared" si="4"/>
        <v>9.3024636608519877</v>
      </c>
      <c r="J102" s="158">
        <f t="shared" si="5"/>
        <v>13.148458183898383</v>
      </c>
    </row>
    <row r="103" spans="1:10" hidden="1" x14ac:dyDescent="0.25">
      <c r="A103" s="93">
        <v>102</v>
      </c>
      <c r="B103" s="62" t="s">
        <v>22</v>
      </c>
      <c r="C103" s="26">
        <v>43994</v>
      </c>
      <c r="D103" s="4">
        <v>745</v>
      </c>
      <c r="E103" s="29">
        <v>11710</v>
      </c>
      <c r="F103" s="4">
        <v>11</v>
      </c>
      <c r="G103" s="4"/>
      <c r="H103" s="93">
        <f t="shared" si="3"/>
        <v>11710</v>
      </c>
      <c r="I103" s="93">
        <f t="shared" si="4"/>
        <v>9.3681984565917631</v>
      </c>
      <c r="J103" s="158">
        <f t="shared" si="5"/>
        <v>12.385795360007471</v>
      </c>
    </row>
    <row r="104" spans="1:10" hidden="1" x14ac:dyDescent="0.25">
      <c r="A104" s="93">
        <v>103</v>
      </c>
      <c r="B104" s="62" t="s">
        <v>22</v>
      </c>
      <c r="C104" s="26">
        <v>43995</v>
      </c>
      <c r="D104" s="4">
        <v>849</v>
      </c>
      <c r="E104" s="29">
        <v>12559</v>
      </c>
      <c r="F104" s="4">
        <v>19</v>
      </c>
      <c r="G104" s="4"/>
      <c r="H104" s="93">
        <f t="shared" si="3"/>
        <v>12559</v>
      </c>
      <c r="I104" s="93">
        <f t="shared" si="4"/>
        <v>9.438192819018127</v>
      </c>
      <c r="J104" s="158">
        <f t="shared" si="5"/>
        <v>11.630572830382039</v>
      </c>
    </row>
    <row r="105" spans="1:10" hidden="1" x14ac:dyDescent="0.25">
      <c r="A105" s="93">
        <v>104</v>
      </c>
      <c r="B105" s="62" t="s">
        <v>22</v>
      </c>
      <c r="C105" s="26">
        <v>43996</v>
      </c>
      <c r="D105" s="4">
        <v>635</v>
      </c>
      <c r="E105" s="29">
        <v>13194</v>
      </c>
      <c r="F105" s="4">
        <v>9</v>
      </c>
      <c r="G105" s="4"/>
      <c r="H105" s="93">
        <f t="shared" si="3"/>
        <v>13194</v>
      </c>
      <c r="I105" s="93">
        <f t="shared" si="4"/>
        <v>9.4875174597828167</v>
      </c>
      <c r="J105" s="158">
        <f t="shared" si="5"/>
        <v>11.134164492114063</v>
      </c>
    </row>
    <row r="106" spans="1:10" hidden="1" x14ac:dyDescent="0.25">
      <c r="A106" s="93">
        <v>105</v>
      </c>
      <c r="B106" s="62" t="s">
        <v>22</v>
      </c>
      <c r="C106" s="26">
        <v>43997</v>
      </c>
      <c r="D106" s="4">
        <v>552</v>
      </c>
      <c r="E106" s="29">
        <v>13746</v>
      </c>
      <c r="F106" s="4">
        <v>12</v>
      </c>
      <c r="G106" s="4"/>
      <c r="H106" s="93">
        <f t="shared" si="3"/>
        <v>13746</v>
      </c>
      <c r="I106" s="93">
        <f t="shared" si="4"/>
        <v>9.5285031516815497</v>
      </c>
      <c r="J106" s="158">
        <f t="shared" si="5"/>
        <v>11.165245081249687</v>
      </c>
    </row>
    <row r="107" spans="1:10" hidden="1" x14ac:dyDescent="0.25">
      <c r="A107" s="93">
        <v>106</v>
      </c>
      <c r="B107" s="62" t="s">
        <v>22</v>
      </c>
      <c r="C107" s="26">
        <v>43998</v>
      </c>
      <c r="D107" s="4">
        <v>798</v>
      </c>
      <c r="E107" s="29">
        <v>14544</v>
      </c>
      <c r="F107" s="4">
        <v>7</v>
      </c>
      <c r="G107" s="4"/>
      <c r="H107" s="93">
        <f t="shared" si="3"/>
        <v>14544</v>
      </c>
      <c r="I107" s="93">
        <f t="shared" si="4"/>
        <v>9.5849338164172604</v>
      </c>
      <c r="J107" s="158">
        <f t="shared" si="5"/>
        <v>11.577237836148484</v>
      </c>
    </row>
    <row r="108" spans="1:10" hidden="1" x14ac:dyDescent="0.25">
      <c r="A108" s="93">
        <v>107</v>
      </c>
      <c r="B108" s="62" t="s">
        <v>22</v>
      </c>
      <c r="C108" s="26">
        <v>43999</v>
      </c>
      <c r="D108" s="4">
        <v>799</v>
      </c>
      <c r="E108" s="29">
        <v>15343</v>
      </c>
      <c r="F108" s="4">
        <v>12</v>
      </c>
      <c r="G108" s="4"/>
      <c r="H108" s="93">
        <f t="shared" si="3"/>
        <v>15343</v>
      </c>
      <c r="I108" s="93">
        <f t="shared" si="4"/>
        <v>9.6384146229452057</v>
      </c>
      <c r="J108" s="158">
        <f t="shared" si="5"/>
        <v>12.144453877756671</v>
      </c>
    </row>
    <row r="109" spans="1:10" hidden="1" x14ac:dyDescent="0.25">
      <c r="A109" s="93">
        <v>108</v>
      </c>
      <c r="B109" s="62" t="s">
        <v>22</v>
      </c>
      <c r="C109" s="26">
        <v>44000</v>
      </c>
      <c r="D109" s="4">
        <v>1106</v>
      </c>
      <c r="E109" s="29">
        <v>16449</v>
      </c>
      <c r="F109" s="4">
        <v>13</v>
      </c>
      <c r="G109" s="4"/>
      <c r="H109" s="93">
        <f t="shared" si="3"/>
        <v>16449</v>
      </c>
      <c r="I109" s="93">
        <f t="shared" si="4"/>
        <v>9.7080199640721574</v>
      </c>
      <c r="J109" s="158">
        <f t="shared" si="5"/>
        <v>12.464584498099978</v>
      </c>
    </row>
    <row r="110" spans="1:10" hidden="1" x14ac:dyDescent="0.25">
      <c r="A110" s="93">
        <v>109</v>
      </c>
      <c r="B110" s="62" t="s">
        <v>22</v>
      </c>
      <c r="C110" s="26">
        <v>44001</v>
      </c>
      <c r="D110" s="4">
        <v>1119</v>
      </c>
      <c r="E110" s="29">
        <v>17568</v>
      </c>
      <c r="F110" s="4">
        <v>16</v>
      </c>
      <c r="G110" s="4"/>
      <c r="H110" s="93">
        <f t="shared" si="3"/>
        <v>17568</v>
      </c>
      <c r="I110" s="93">
        <f t="shared" si="4"/>
        <v>9.7738343443092575</v>
      </c>
      <c r="J110" s="158">
        <f t="shared" si="5"/>
        <v>12.394203644369069</v>
      </c>
    </row>
    <row r="111" spans="1:10" hidden="1" x14ac:dyDescent="0.25">
      <c r="A111" s="93">
        <v>110</v>
      </c>
      <c r="B111" s="62" t="s">
        <v>22</v>
      </c>
      <c r="C111" s="26">
        <v>44002</v>
      </c>
      <c r="D111" s="4">
        <v>1013</v>
      </c>
      <c r="E111" s="29">
        <v>18581</v>
      </c>
      <c r="F111" s="4">
        <v>6</v>
      </c>
      <c r="G111" s="4"/>
      <c r="H111" s="93">
        <f t="shared" si="3"/>
        <v>18581</v>
      </c>
      <c r="I111" s="93">
        <f t="shared" si="4"/>
        <v>9.8298948322327551</v>
      </c>
      <c r="J111" s="158">
        <f t="shared" si="5"/>
        <v>12.217815460935633</v>
      </c>
    </row>
    <row r="112" spans="1:10" hidden="1" x14ac:dyDescent="0.25">
      <c r="A112" s="93">
        <v>111</v>
      </c>
      <c r="B112" s="62" t="s">
        <v>22</v>
      </c>
      <c r="C112" s="26">
        <v>44003</v>
      </c>
      <c r="D112" s="4">
        <v>746</v>
      </c>
      <c r="E112" s="29">
        <v>19327</v>
      </c>
      <c r="F112" s="4">
        <v>9</v>
      </c>
      <c r="G112" s="4"/>
      <c r="H112" s="93">
        <f t="shared" si="3"/>
        <v>19327</v>
      </c>
      <c r="I112" s="93">
        <f t="shared" si="4"/>
        <v>9.8692583609854676</v>
      </c>
      <c r="J112" s="158">
        <f t="shared" si="5"/>
        <v>12.091153139619475</v>
      </c>
    </row>
    <row r="113" spans="1:10" hidden="1" x14ac:dyDescent="0.25">
      <c r="A113" s="93">
        <v>112</v>
      </c>
      <c r="B113" s="62" t="s">
        <v>22</v>
      </c>
      <c r="C113" s="26">
        <v>44004</v>
      </c>
      <c r="D113" s="4">
        <v>1037</v>
      </c>
      <c r="E113" s="29">
        <v>20364</v>
      </c>
      <c r="F113" s="4">
        <v>8</v>
      </c>
      <c r="G113" s="4"/>
      <c r="H113" s="93">
        <f t="shared" si="3"/>
        <v>20364</v>
      </c>
      <c r="I113" s="93">
        <f t="shared" si="4"/>
        <v>9.9215239150222274</v>
      </c>
      <c r="J113" s="158">
        <f t="shared" si="5"/>
        <v>12.097254109922309</v>
      </c>
    </row>
    <row r="114" spans="1:10" hidden="1" x14ac:dyDescent="0.25">
      <c r="A114" s="93">
        <v>113</v>
      </c>
      <c r="B114" s="62" t="s">
        <v>22</v>
      </c>
      <c r="C114" s="26">
        <v>44005</v>
      </c>
      <c r="D114" s="4">
        <v>1334</v>
      </c>
      <c r="E114" s="29">
        <v>21698</v>
      </c>
      <c r="F114" s="4">
        <v>15</v>
      </c>
      <c r="G114" s="4"/>
      <c r="H114" s="93">
        <f t="shared" si="3"/>
        <v>21698</v>
      </c>
      <c r="I114" s="93">
        <f t="shared" si="4"/>
        <v>9.9849753693823953</v>
      </c>
      <c r="J114" s="158">
        <f t="shared" si="5"/>
        <v>12.24329293552614</v>
      </c>
    </row>
    <row r="115" spans="1:10" hidden="1" x14ac:dyDescent="0.25">
      <c r="A115" s="93">
        <v>114</v>
      </c>
      <c r="B115" s="62" t="s">
        <v>22</v>
      </c>
      <c r="C115" s="26">
        <v>44006</v>
      </c>
      <c r="D115" s="4">
        <v>1463</v>
      </c>
      <c r="E115" s="29">
        <v>23161</v>
      </c>
      <c r="F115" s="4">
        <v>21</v>
      </c>
      <c r="G115" s="4"/>
      <c r="H115" s="93">
        <f t="shared" si="3"/>
        <v>23161</v>
      </c>
      <c r="I115" s="93">
        <f t="shared" si="4"/>
        <v>10.050225108647712</v>
      </c>
      <c r="J115" s="158">
        <f t="shared" si="5"/>
        <v>12.258063460626975</v>
      </c>
    </row>
    <row r="116" spans="1:10" hidden="1" x14ac:dyDescent="0.25">
      <c r="A116" s="93">
        <v>115</v>
      </c>
      <c r="B116" s="62" t="s">
        <v>22</v>
      </c>
      <c r="C116" s="26">
        <v>44007</v>
      </c>
      <c r="D116" s="4">
        <v>1482</v>
      </c>
      <c r="E116" s="29">
        <v>24643</v>
      </c>
      <c r="F116" s="4">
        <v>15</v>
      </c>
      <c r="G116" s="4"/>
      <c r="H116" s="93">
        <f t="shared" si="3"/>
        <v>24643</v>
      </c>
      <c r="I116" s="93">
        <f t="shared" si="4"/>
        <v>10.112248163482885</v>
      </c>
      <c r="J116" s="158">
        <f t="shared" si="5"/>
        <v>12.312041520926654</v>
      </c>
    </row>
    <row r="117" spans="1:10" hidden="1" x14ac:dyDescent="0.25">
      <c r="A117" s="93">
        <v>116</v>
      </c>
      <c r="B117" s="62" t="s">
        <v>22</v>
      </c>
      <c r="C117" s="26">
        <v>44008</v>
      </c>
      <c r="D117" s="4">
        <v>1692</v>
      </c>
      <c r="E117" s="29">
        <v>26335</v>
      </c>
      <c r="F117" s="4">
        <v>21</v>
      </c>
      <c r="G117" s="4"/>
      <c r="H117" s="93">
        <f t="shared" si="3"/>
        <v>26335</v>
      </c>
      <c r="I117" s="93">
        <f t="shared" si="4"/>
        <v>10.17865413191749</v>
      </c>
      <c r="J117" s="158">
        <f t="shared" si="5"/>
        <v>12.000428859471812</v>
      </c>
    </row>
    <row r="118" spans="1:10" hidden="1" x14ac:dyDescent="0.25">
      <c r="A118" s="93">
        <v>117</v>
      </c>
      <c r="B118" s="62" t="s">
        <v>22</v>
      </c>
      <c r="C118" s="26">
        <v>44009</v>
      </c>
      <c r="D118" s="4">
        <v>1423</v>
      </c>
      <c r="E118" s="29">
        <v>27758</v>
      </c>
      <c r="F118" s="4">
        <v>13</v>
      </c>
      <c r="G118" s="4"/>
      <c r="H118" s="93">
        <f t="shared" si="3"/>
        <v>27758</v>
      </c>
      <c r="I118" s="93">
        <f t="shared" si="4"/>
        <v>10.231279365915785</v>
      </c>
      <c r="J118" s="158">
        <f t="shared" si="5"/>
        <v>11.658645982684707</v>
      </c>
    </row>
    <row r="119" spans="1:10" hidden="1" x14ac:dyDescent="0.25">
      <c r="A119" s="93">
        <v>118</v>
      </c>
      <c r="B119" s="62" t="s">
        <v>22</v>
      </c>
      <c r="C119" s="26">
        <v>44010</v>
      </c>
      <c r="D119" s="4">
        <v>1225</v>
      </c>
      <c r="E119" s="29">
        <v>28983</v>
      </c>
      <c r="F119" s="4">
        <v>11</v>
      </c>
      <c r="G119" s="4"/>
      <c r="H119" s="93">
        <f t="shared" si="3"/>
        <v>28983</v>
      </c>
      <c r="I119" s="93">
        <f t="shared" si="4"/>
        <v>10.274464730185619</v>
      </c>
      <c r="J119" s="158">
        <f t="shared" si="5"/>
        <v>11.579376941659907</v>
      </c>
    </row>
    <row r="120" spans="1:10" hidden="1" x14ac:dyDescent="0.25">
      <c r="A120" s="93">
        <v>119</v>
      </c>
      <c r="B120" s="62" t="s">
        <v>22</v>
      </c>
      <c r="C120" s="26">
        <v>44011</v>
      </c>
      <c r="D120" s="4">
        <v>1280</v>
      </c>
      <c r="E120" s="29">
        <v>30263</v>
      </c>
      <c r="F120" s="4">
        <v>21</v>
      </c>
      <c r="G120" s="4"/>
      <c r="H120" s="93">
        <f t="shared" si="3"/>
        <v>30263</v>
      </c>
      <c r="I120" s="93">
        <f t="shared" si="4"/>
        <v>10.317681123208132</v>
      </c>
      <c r="J120" s="158">
        <f t="shared" si="5"/>
        <v>12.054444064754426</v>
      </c>
    </row>
    <row r="121" spans="1:10" hidden="1" x14ac:dyDescent="0.25">
      <c r="A121" s="93">
        <v>120</v>
      </c>
      <c r="B121" s="62" t="s">
        <v>22</v>
      </c>
      <c r="C121" s="26">
        <v>44012</v>
      </c>
      <c r="D121" s="4">
        <v>1374</v>
      </c>
      <c r="E121" s="29">
        <v>31637</v>
      </c>
      <c r="F121" s="4">
        <v>13</v>
      </c>
      <c r="G121" s="4"/>
      <c r="H121" s="93">
        <f t="shared" si="3"/>
        <v>31637</v>
      </c>
      <c r="I121" s="93">
        <f t="shared" si="4"/>
        <v>10.362082600698466</v>
      </c>
      <c r="J121" s="158">
        <f t="shared" si="5"/>
        <v>12.892033442174824</v>
      </c>
    </row>
    <row r="122" spans="1:10" hidden="1" x14ac:dyDescent="0.25">
      <c r="A122" s="93">
        <v>121</v>
      </c>
      <c r="B122" s="62" t="s">
        <v>22</v>
      </c>
      <c r="C122" s="26">
        <v>44013</v>
      </c>
      <c r="D122" s="4">
        <v>1671</v>
      </c>
      <c r="E122" s="29">
        <v>33308</v>
      </c>
      <c r="F122" s="4">
        <v>27</v>
      </c>
      <c r="G122" s="4"/>
      <c r="H122" s="93">
        <f t="shared" si="3"/>
        <v>33308</v>
      </c>
      <c r="I122" s="93">
        <f t="shared" si="4"/>
        <v>10.41355288735571</v>
      </c>
      <c r="J122" s="158">
        <f t="shared" si="5"/>
        <v>13.691046088928406</v>
      </c>
    </row>
    <row r="123" spans="1:10" hidden="1" x14ac:dyDescent="0.25">
      <c r="A123" s="93">
        <v>122</v>
      </c>
      <c r="B123" s="62" t="s">
        <v>22</v>
      </c>
      <c r="C123" s="26">
        <v>44014</v>
      </c>
      <c r="D123" s="4">
        <v>1733</v>
      </c>
      <c r="E123" s="29">
        <v>35041</v>
      </c>
      <c r="F123" s="4">
        <v>21</v>
      </c>
      <c r="G123" s="4"/>
      <c r="H123" s="93">
        <f t="shared" si="3"/>
        <v>35041</v>
      </c>
      <c r="I123" s="93">
        <f t="shared" si="4"/>
        <v>10.464274083455889</v>
      </c>
      <c r="J123" s="158">
        <f t="shared" si="5"/>
        <v>14.290637504310402</v>
      </c>
    </row>
    <row r="124" spans="1:10" hidden="1" x14ac:dyDescent="0.25">
      <c r="A124" s="93">
        <v>123</v>
      </c>
      <c r="B124" s="62" t="s">
        <v>22</v>
      </c>
      <c r="C124" s="26">
        <v>44015</v>
      </c>
      <c r="D124" s="4">
        <v>1849</v>
      </c>
      <c r="E124" s="29">
        <v>36890</v>
      </c>
      <c r="F124" s="4">
        <v>26</v>
      </c>
      <c r="G124" s="4"/>
      <c r="H124" s="93">
        <f t="shared" si="3"/>
        <v>36890</v>
      </c>
      <c r="I124" s="93">
        <f t="shared" si="4"/>
        <v>10.515695790590721</v>
      </c>
      <c r="J124" s="158">
        <f t="shared" si="5"/>
        <v>14.607468371553308</v>
      </c>
    </row>
    <row r="125" spans="1:10" hidden="1" x14ac:dyDescent="0.25">
      <c r="A125" s="93">
        <v>124</v>
      </c>
      <c r="B125" s="62" t="s">
        <v>22</v>
      </c>
      <c r="C125" s="26">
        <v>44016</v>
      </c>
      <c r="D125" s="4">
        <v>1517</v>
      </c>
      <c r="E125" s="29">
        <v>38407</v>
      </c>
      <c r="F125" s="4">
        <v>26</v>
      </c>
      <c r="G125" s="4"/>
      <c r="H125" s="93">
        <f t="shared" si="3"/>
        <v>38407</v>
      </c>
      <c r="I125" s="93">
        <f t="shared" si="4"/>
        <v>10.555995013629378</v>
      </c>
      <c r="J125" s="158">
        <f t="shared" si="5"/>
        <v>14.664557176371385</v>
      </c>
    </row>
    <row r="126" spans="1:10" hidden="1" x14ac:dyDescent="0.25">
      <c r="A126" s="93">
        <v>125</v>
      </c>
      <c r="B126" s="62" t="s">
        <v>22</v>
      </c>
      <c r="C126" s="26">
        <v>44017</v>
      </c>
      <c r="D126" s="4">
        <v>1564</v>
      </c>
      <c r="E126" s="29">
        <v>39971</v>
      </c>
      <c r="F126" s="4">
        <v>12</v>
      </c>
      <c r="G126" s="4"/>
      <c r="H126" s="93">
        <f t="shared" si="3"/>
        <v>39971</v>
      </c>
      <c r="I126" s="93">
        <f t="shared" si="4"/>
        <v>10.595909470156478</v>
      </c>
      <c r="J126" s="158">
        <f t="shared" si="5"/>
        <v>14.728251541814226</v>
      </c>
    </row>
    <row r="127" spans="1:10" hidden="1" x14ac:dyDescent="0.25">
      <c r="A127" s="93">
        <v>126</v>
      </c>
      <c r="B127" s="62" t="s">
        <v>22</v>
      </c>
      <c r="C127" s="26">
        <v>44018</v>
      </c>
      <c r="D127" s="4">
        <v>1476</v>
      </c>
      <c r="E127" s="29">
        <v>41447</v>
      </c>
      <c r="F127" s="4">
        <v>54</v>
      </c>
      <c r="G127" s="4"/>
      <c r="H127" s="93">
        <f t="shared" si="3"/>
        <v>41447</v>
      </c>
      <c r="I127" s="93">
        <f t="shared" si="4"/>
        <v>10.632170781587089</v>
      </c>
      <c r="J127" s="158">
        <f t="shared" si="5"/>
        <v>15.125921927119554</v>
      </c>
    </row>
    <row r="128" spans="1:10" hidden="1" x14ac:dyDescent="0.25">
      <c r="A128" s="93">
        <v>127</v>
      </c>
      <c r="B128" s="62" t="s">
        <v>22</v>
      </c>
      <c r="C128" s="26">
        <v>44019</v>
      </c>
      <c r="D128" s="4">
        <v>1752</v>
      </c>
      <c r="E128" s="29">
        <v>43199</v>
      </c>
      <c r="F128" s="4">
        <v>39</v>
      </c>
      <c r="G128" s="4"/>
      <c r="H128" s="93">
        <f t="shared" si="3"/>
        <v>43199</v>
      </c>
      <c r="I128" s="93">
        <f t="shared" si="4"/>
        <v>10.673572625816131</v>
      </c>
      <c r="J128" s="158">
        <f t="shared" si="5"/>
        <v>15.699293610110582</v>
      </c>
    </row>
    <row r="129" spans="1:10" hidden="1" x14ac:dyDescent="0.25">
      <c r="A129" s="93">
        <v>128</v>
      </c>
      <c r="B129" s="62" t="s">
        <v>22</v>
      </c>
      <c r="C129" s="26">
        <v>44020</v>
      </c>
      <c r="D129" s="4">
        <v>2222</v>
      </c>
      <c r="E129" s="29">
        <v>45421</v>
      </c>
      <c r="F129" s="4">
        <v>35</v>
      </c>
      <c r="G129" s="4"/>
      <c r="H129" s="93">
        <f t="shared" si="3"/>
        <v>45421</v>
      </c>
      <c r="I129" s="93">
        <f t="shared" si="4"/>
        <v>10.723729832149901</v>
      </c>
      <c r="J129" s="158">
        <f t="shared" si="5"/>
        <v>16.141730263626272</v>
      </c>
    </row>
    <row r="130" spans="1:10" hidden="1" x14ac:dyDescent="0.25">
      <c r="A130" s="93">
        <v>129</v>
      </c>
      <c r="B130" s="62" t="s">
        <v>22</v>
      </c>
      <c r="C130" s="26">
        <v>44021</v>
      </c>
      <c r="D130" s="4">
        <v>2372</v>
      </c>
      <c r="E130" s="29">
        <v>47793</v>
      </c>
      <c r="F130" s="4">
        <v>11</v>
      </c>
      <c r="G130" s="4"/>
      <c r="H130" s="93">
        <f t="shared" si="3"/>
        <v>47793</v>
      </c>
      <c r="I130" s="93">
        <f t="shared" si="4"/>
        <v>10.774634464241004</v>
      </c>
      <c r="J130" s="158">
        <f t="shared" si="5"/>
        <v>16.16585861652727</v>
      </c>
    </row>
    <row r="131" spans="1:10" hidden="1" x14ac:dyDescent="0.25">
      <c r="A131" s="93">
        <v>130</v>
      </c>
      <c r="B131" s="62" t="s">
        <v>22</v>
      </c>
      <c r="C131" s="26">
        <v>44022</v>
      </c>
      <c r="D131" s="4">
        <v>2118</v>
      </c>
      <c r="E131" s="29">
        <v>49911</v>
      </c>
      <c r="F131" s="4">
        <v>30</v>
      </c>
      <c r="G131" s="4"/>
      <c r="H131" s="93">
        <f t="shared" ref="H131:H194" si="6">IF(EXACT(B131,B130),D131+E130,E131)</f>
        <v>49911</v>
      </c>
      <c r="I131" s="93">
        <f t="shared" si="4"/>
        <v>10.817996698327853</v>
      </c>
      <c r="J131" s="158">
        <f t="shared" si="5"/>
        <v>16.021380024112077</v>
      </c>
    </row>
    <row r="132" spans="1:10" hidden="1" x14ac:dyDescent="0.25">
      <c r="A132" s="93">
        <v>131</v>
      </c>
      <c r="B132" s="62" t="s">
        <v>22</v>
      </c>
      <c r="C132" s="26">
        <v>44023</v>
      </c>
      <c r="D132" s="4">
        <v>2113</v>
      </c>
      <c r="E132" s="29">
        <v>52024</v>
      </c>
      <c r="F132" s="4">
        <v>21</v>
      </c>
      <c r="G132" s="4"/>
      <c r="H132" s="93">
        <f t="shared" si="6"/>
        <v>52024</v>
      </c>
      <c r="I132" s="93">
        <f t="shared" si="4"/>
        <v>10.859460429548987</v>
      </c>
      <c r="J132" s="158">
        <f t="shared" si="5"/>
        <v>15.684418838630361</v>
      </c>
    </row>
    <row r="133" spans="1:10" hidden="1" x14ac:dyDescent="0.25">
      <c r="A133" s="93">
        <v>132</v>
      </c>
      <c r="B133" s="62" t="s">
        <v>22</v>
      </c>
      <c r="C133" s="26">
        <v>44024</v>
      </c>
      <c r="D133" s="4">
        <v>1633</v>
      </c>
      <c r="E133" s="29">
        <v>53657</v>
      </c>
      <c r="F133" s="4">
        <v>23</v>
      </c>
      <c r="G133" s="4"/>
      <c r="H133" s="93">
        <f t="shared" si="6"/>
        <v>53657</v>
      </c>
      <c r="I133" s="93">
        <f t="shared" si="4"/>
        <v>10.890367214850572</v>
      </c>
      <c r="J133" s="158">
        <f t="shared" si="5"/>
        <v>15.813976799726024</v>
      </c>
    </row>
    <row r="134" spans="1:10" hidden="1" x14ac:dyDescent="0.25">
      <c r="A134" s="93">
        <v>133</v>
      </c>
      <c r="B134" s="62" t="s">
        <v>22</v>
      </c>
      <c r="C134" s="26">
        <v>44025</v>
      </c>
      <c r="D134" s="4">
        <v>2002</v>
      </c>
      <c r="E134" s="29">
        <v>55659</v>
      </c>
      <c r="F134" s="4">
        <v>27</v>
      </c>
      <c r="G134" s="4"/>
      <c r="H134" s="93">
        <f t="shared" si="6"/>
        <v>55659</v>
      </c>
      <c r="I134" s="93">
        <f t="shared" si="4"/>
        <v>10.926999068694988</v>
      </c>
      <c r="J134" s="158">
        <f t="shared" si="5"/>
        <v>16.180962939992838</v>
      </c>
    </row>
    <row r="135" spans="1:10" hidden="1" x14ac:dyDescent="0.25">
      <c r="A135" s="93">
        <v>134</v>
      </c>
      <c r="B135" s="62" t="s">
        <v>22</v>
      </c>
      <c r="C135" s="26">
        <v>44026</v>
      </c>
      <c r="D135" s="4">
        <v>2262</v>
      </c>
      <c r="E135" s="29">
        <v>57921</v>
      </c>
      <c r="F135" s="4">
        <v>35</v>
      </c>
      <c r="G135" s="4"/>
      <c r="H135" s="93">
        <f t="shared" si="6"/>
        <v>57921</v>
      </c>
      <c r="I135" s="93">
        <f t="shared" si="4"/>
        <v>10.966835292103926</v>
      </c>
      <c r="J135" s="158">
        <f t="shared" si="5"/>
        <v>16.838329177979872</v>
      </c>
    </row>
    <row r="136" spans="1:10" hidden="1" x14ac:dyDescent="0.25">
      <c r="A136" s="93">
        <v>135</v>
      </c>
      <c r="B136" s="62" t="s">
        <v>22</v>
      </c>
      <c r="C136" s="26">
        <v>44027</v>
      </c>
      <c r="D136" s="4">
        <v>2735</v>
      </c>
      <c r="E136" s="29">
        <v>60656</v>
      </c>
      <c r="F136" s="4">
        <v>42</v>
      </c>
      <c r="G136" s="4"/>
      <c r="H136" s="93">
        <f t="shared" si="6"/>
        <v>60656</v>
      </c>
      <c r="I136" s="93">
        <f t="shared" si="4"/>
        <v>11.012973837756116</v>
      </c>
      <c r="J136" s="158">
        <f t="shared" si="5"/>
        <v>17.413539032684074</v>
      </c>
    </row>
    <row r="137" spans="1:10" hidden="1" x14ac:dyDescent="0.25">
      <c r="A137" s="93">
        <v>136</v>
      </c>
      <c r="B137" s="62" t="s">
        <v>22</v>
      </c>
      <c r="C137" s="26">
        <v>44028</v>
      </c>
      <c r="D137" s="4">
        <v>2546</v>
      </c>
      <c r="E137" s="29">
        <v>63202</v>
      </c>
      <c r="F137" s="4">
        <v>42</v>
      </c>
      <c r="G137" s="4"/>
      <c r="H137" s="93">
        <f t="shared" si="6"/>
        <v>63202</v>
      </c>
      <c r="I137" s="93">
        <f t="shared" si="4"/>
        <v>11.054091225203859</v>
      </c>
      <c r="J137" s="158">
        <f t="shared" si="5"/>
        <v>17.6982384032905</v>
      </c>
    </row>
    <row r="138" spans="1:10" hidden="1" x14ac:dyDescent="0.25">
      <c r="A138" s="93">
        <v>137</v>
      </c>
      <c r="B138" s="62" t="s">
        <v>22</v>
      </c>
      <c r="C138" s="26">
        <v>44029</v>
      </c>
      <c r="D138" s="4">
        <v>3002</v>
      </c>
      <c r="E138" s="29">
        <v>66204</v>
      </c>
      <c r="F138" s="4">
        <v>28</v>
      </c>
      <c r="G138" s="4"/>
      <c r="H138" s="93">
        <f t="shared" si="6"/>
        <v>66204</v>
      </c>
      <c r="I138" s="93">
        <f t="shared" si="4"/>
        <v>11.100496163060431</v>
      </c>
      <c r="J138" s="158">
        <f t="shared" si="5"/>
        <v>17.337418793253356</v>
      </c>
    </row>
    <row r="139" spans="1:10" hidden="1" x14ac:dyDescent="0.25">
      <c r="A139" s="93">
        <v>138</v>
      </c>
      <c r="B139" s="62" t="s">
        <v>22</v>
      </c>
      <c r="C139" s="26">
        <v>44030</v>
      </c>
      <c r="D139" s="4">
        <v>1817</v>
      </c>
      <c r="E139" s="29">
        <v>68021</v>
      </c>
      <c r="F139" s="4">
        <v>21</v>
      </c>
      <c r="G139" s="4"/>
      <c r="H139" s="93">
        <f t="shared" si="6"/>
        <v>68021</v>
      </c>
      <c r="I139" s="93">
        <f t="shared" si="4"/>
        <v>11.127571760011485</v>
      </c>
      <c r="J139" s="158">
        <f t="shared" si="5"/>
        <v>17.355337159677976</v>
      </c>
    </row>
    <row r="140" spans="1:10" hidden="1" x14ac:dyDescent="0.25">
      <c r="A140" s="93">
        <v>139</v>
      </c>
      <c r="B140" s="62" t="s">
        <v>22</v>
      </c>
      <c r="C140" s="26">
        <v>44031</v>
      </c>
      <c r="D140" s="4">
        <v>2761</v>
      </c>
      <c r="E140" s="29">
        <v>70782</v>
      </c>
      <c r="F140" s="4">
        <v>21</v>
      </c>
      <c r="G140" s="4"/>
      <c r="H140" s="93">
        <f t="shared" si="6"/>
        <v>70782</v>
      </c>
      <c r="I140" s="93">
        <f t="shared" si="4"/>
        <v>11.167360010069897</v>
      </c>
      <c r="J140" s="158">
        <f t="shared" si="5"/>
        <v>17.206223317150094</v>
      </c>
    </row>
    <row r="141" spans="1:10" hidden="1" x14ac:dyDescent="0.25">
      <c r="A141" s="93">
        <v>140</v>
      </c>
      <c r="B141" s="62" t="s">
        <v>22</v>
      </c>
      <c r="C141" s="26">
        <v>44032</v>
      </c>
      <c r="D141" s="4">
        <v>2556</v>
      </c>
      <c r="E141" s="29">
        <v>73338</v>
      </c>
      <c r="F141" s="4">
        <v>57</v>
      </c>
      <c r="G141" s="4"/>
      <c r="H141" s="93">
        <f t="shared" si="6"/>
        <v>73338</v>
      </c>
      <c r="I141" s="93">
        <f t="shared" si="4"/>
        <v>11.202834171005318</v>
      </c>
      <c r="J141" s="158">
        <f t="shared" si="5"/>
        <v>17.518104389761049</v>
      </c>
    </row>
    <row r="142" spans="1:10" hidden="1" x14ac:dyDescent="0.25">
      <c r="A142" s="93">
        <v>141</v>
      </c>
      <c r="B142" s="62" t="s">
        <v>22</v>
      </c>
      <c r="C142" s="26">
        <v>44033</v>
      </c>
      <c r="D142" s="4">
        <v>3477</v>
      </c>
      <c r="E142" s="29">
        <v>76815</v>
      </c>
      <c r="F142" s="4">
        <f>15+16+18</f>
        <v>49</v>
      </c>
      <c r="G142" s="4"/>
      <c r="H142" s="93">
        <f t="shared" si="6"/>
        <v>76815</v>
      </c>
      <c r="I142" s="93">
        <f t="shared" si="4"/>
        <v>11.24915521256476</v>
      </c>
      <c r="J142" s="158">
        <f t="shared" si="5"/>
        <v>17.684350427608589</v>
      </c>
    </row>
    <row r="143" spans="1:10" hidden="1" x14ac:dyDescent="0.25">
      <c r="A143" s="93">
        <v>142</v>
      </c>
      <c r="B143" s="62" t="s">
        <v>22</v>
      </c>
      <c r="C143" s="26">
        <v>44034</v>
      </c>
      <c r="D143" s="4">
        <v>3801</v>
      </c>
      <c r="E143" s="29">
        <v>80616</v>
      </c>
      <c r="F143" s="4">
        <f>9+27+16</f>
        <v>52</v>
      </c>
      <c r="G143" s="4"/>
      <c r="H143" s="93">
        <f t="shared" si="6"/>
        <v>80616</v>
      </c>
      <c r="I143" s="93">
        <f t="shared" si="4"/>
        <v>11.297452419960239</v>
      </c>
      <c r="J143" s="158">
        <f t="shared" si="5"/>
        <v>17.572008497195419</v>
      </c>
    </row>
    <row r="144" spans="1:10" hidden="1" x14ac:dyDescent="0.25">
      <c r="A144" s="93">
        <v>143</v>
      </c>
      <c r="B144" s="62" t="s">
        <v>22</v>
      </c>
      <c r="C144" s="26">
        <v>44035</v>
      </c>
      <c r="D144" s="4">
        <v>4300</v>
      </c>
      <c r="E144" s="29">
        <v>84916</v>
      </c>
      <c r="F144" s="4">
        <f>4+6+30+29</f>
        <v>69</v>
      </c>
      <c r="G144" s="4"/>
      <c r="H144" s="93">
        <f t="shared" si="6"/>
        <v>84916</v>
      </c>
      <c r="I144" s="93">
        <f t="shared" si="4"/>
        <v>11.349417811551893</v>
      </c>
      <c r="J144" s="158">
        <f t="shared" si="5"/>
        <v>16.865422949904623</v>
      </c>
    </row>
    <row r="145" spans="1:10" hidden="1" x14ac:dyDescent="0.25">
      <c r="A145" s="93">
        <v>144</v>
      </c>
      <c r="B145" s="62" t="s">
        <v>22</v>
      </c>
      <c r="C145" s="26">
        <v>44036</v>
      </c>
      <c r="D145" s="4">
        <v>3790</v>
      </c>
      <c r="E145" s="29">
        <v>88706</v>
      </c>
      <c r="F145" s="4">
        <f>12+32+36</f>
        <v>80</v>
      </c>
      <c r="G145" s="4"/>
      <c r="H145" s="93">
        <f t="shared" si="6"/>
        <v>88706</v>
      </c>
      <c r="I145" s="93">
        <f t="shared" ref="I145:I208" si="7">LN(H145)</f>
        <v>11.39308280975289</v>
      </c>
      <c r="J145" s="158">
        <f t="shared" ref="J145:J207" si="8">LN(2)/SLOPE(I138:I145,A138:A145)</f>
        <v>16.200727687997482</v>
      </c>
    </row>
    <row r="146" spans="1:10" hidden="1" x14ac:dyDescent="0.25">
      <c r="A146" s="93">
        <v>145</v>
      </c>
      <c r="B146" s="62" t="s">
        <v>22</v>
      </c>
      <c r="C146" s="26">
        <v>44037</v>
      </c>
      <c r="D146" s="4">
        <v>3250</v>
      </c>
      <c r="E146" s="29">
        <v>91956</v>
      </c>
      <c r="F146" s="4">
        <f>34+18+22</f>
        <v>74</v>
      </c>
      <c r="G146" s="4"/>
      <c r="H146" s="93">
        <f t="shared" si="6"/>
        <v>91956</v>
      </c>
      <c r="I146" s="93">
        <f t="shared" si="7"/>
        <v>11.429065480758405</v>
      </c>
      <c r="J146" s="158">
        <f t="shared" si="8"/>
        <v>15.621818378028671</v>
      </c>
    </row>
    <row r="147" spans="1:10" hidden="1" x14ac:dyDescent="0.25">
      <c r="A147" s="93">
        <v>146</v>
      </c>
      <c r="B147" s="62" t="s">
        <v>22</v>
      </c>
      <c r="C147" s="26">
        <v>44038</v>
      </c>
      <c r="D147" s="4">
        <v>2917</v>
      </c>
      <c r="E147" s="29">
        <v>94873</v>
      </c>
      <c r="F147" s="4">
        <v>29</v>
      </c>
      <c r="G147" s="4"/>
      <c r="H147" s="93">
        <f t="shared" si="6"/>
        <v>94873</v>
      </c>
      <c r="I147" s="93">
        <f t="shared" si="7"/>
        <v>11.46029443410683</v>
      </c>
      <c r="J147" s="158">
        <f t="shared" si="8"/>
        <v>15.884661219828201</v>
      </c>
    </row>
    <row r="148" spans="1:10" hidden="1" x14ac:dyDescent="0.25">
      <c r="A148" s="93">
        <v>147</v>
      </c>
      <c r="B148" s="62" t="s">
        <v>22</v>
      </c>
      <c r="C148" s="26">
        <v>44039</v>
      </c>
      <c r="D148" s="4">
        <v>3351</v>
      </c>
      <c r="E148" s="29">
        <v>98224</v>
      </c>
      <c r="F148" s="4">
        <f>4+3+26+26</f>
        <v>59</v>
      </c>
      <c r="G148" s="4"/>
      <c r="H148" s="93">
        <f t="shared" si="6"/>
        <v>98224</v>
      </c>
      <c r="I148" s="93">
        <f t="shared" si="7"/>
        <v>11.495005863667277</v>
      </c>
      <c r="J148" s="158">
        <f t="shared" si="8"/>
        <v>16.450338479306193</v>
      </c>
    </row>
    <row r="149" spans="1:10" hidden="1" x14ac:dyDescent="0.25">
      <c r="A149" s="93">
        <v>148</v>
      </c>
      <c r="B149" s="62" t="s">
        <v>22</v>
      </c>
      <c r="C149" s="26">
        <v>44040</v>
      </c>
      <c r="D149" s="4">
        <v>4167</v>
      </c>
      <c r="E149" s="29">
        <v>102391</v>
      </c>
      <c r="F149" s="4">
        <f>8+7+34+20</f>
        <v>69</v>
      </c>
      <c r="G149" s="4"/>
      <c r="H149" s="93">
        <f t="shared" si="6"/>
        <v>102391</v>
      </c>
      <c r="I149" s="93">
        <f t="shared" si="7"/>
        <v>11.536554097099938</v>
      </c>
      <c r="J149" s="158">
        <f t="shared" si="8"/>
        <v>17.286636207856315</v>
      </c>
    </row>
    <row r="150" spans="1:10" hidden="1" x14ac:dyDescent="0.25">
      <c r="A150" s="93">
        <v>149</v>
      </c>
      <c r="B150" s="62" t="s">
        <v>22</v>
      </c>
      <c r="C150" s="26">
        <v>44041</v>
      </c>
      <c r="D150" s="4">
        <v>3852</v>
      </c>
      <c r="E150" s="29">
        <v>106243</v>
      </c>
      <c r="F150" s="4">
        <f>6+6+35+24</f>
        <v>71</v>
      </c>
      <c r="G150" s="4"/>
      <c r="H150" s="93">
        <f t="shared" si="6"/>
        <v>106243</v>
      </c>
      <c r="I150" s="93">
        <f t="shared" si="7"/>
        <v>11.573484202263385</v>
      </c>
      <c r="J150" s="158">
        <f t="shared" si="8"/>
        <v>18.16728337487254</v>
      </c>
    </row>
    <row r="151" spans="1:10" hidden="1" x14ac:dyDescent="0.25">
      <c r="A151" s="93">
        <v>150</v>
      </c>
      <c r="B151" s="62" t="s">
        <v>22</v>
      </c>
      <c r="C151" s="26">
        <v>44042</v>
      </c>
      <c r="D151" s="4">
        <v>4415</v>
      </c>
      <c r="E151" s="29">
        <v>110658</v>
      </c>
      <c r="F151" s="4">
        <f>5+8+49+54</f>
        <v>116</v>
      </c>
      <c r="G151" s="4"/>
      <c r="H151" s="93">
        <f t="shared" si="6"/>
        <v>110658</v>
      </c>
      <c r="I151" s="93">
        <f t="shared" si="7"/>
        <v>11.614199642910862</v>
      </c>
      <c r="J151" s="158">
        <f t="shared" si="8"/>
        <v>18.705678792276302</v>
      </c>
    </row>
    <row r="152" spans="1:10" hidden="1" x14ac:dyDescent="0.25">
      <c r="A152" s="93">
        <v>151</v>
      </c>
      <c r="B152" s="62" t="s">
        <v>22</v>
      </c>
      <c r="C152" s="26">
        <v>44043</v>
      </c>
      <c r="D152" s="4">
        <v>3911</v>
      </c>
      <c r="E152" s="29">
        <v>114569</v>
      </c>
      <c r="F152" s="4">
        <v>67</v>
      </c>
      <c r="G152" s="4"/>
      <c r="H152" s="93">
        <f t="shared" si="6"/>
        <v>114569</v>
      </c>
      <c r="I152" s="93">
        <f t="shared" si="7"/>
        <v>11.648932540561198</v>
      </c>
      <c r="J152" s="158">
        <f t="shared" si="8"/>
        <v>18.795776799484653</v>
      </c>
    </row>
    <row r="153" spans="1:10" hidden="1" x14ac:dyDescent="0.25">
      <c r="A153" s="93">
        <v>152</v>
      </c>
      <c r="B153" s="62" t="s">
        <v>22</v>
      </c>
      <c r="C153" s="26">
        <v>44044</v>
      </c>
      <c r="D153" s="4">
        <v>3586</v>
      </c>
      <c r="E153" s="29">
        <v>118155</v>
      </c>
      <c r="F153" s="4">
        <v>35</v>
      </c>
      <c r="G153" s="4"/>
      <c r="H153" s="93">
        <f t="shared" si="6"/>
        <v>118155</v>
      </c>
      <c r="I153" s="93">
        <f t="shared" si="7"/>
        <v>11.679752600805534</v>
      </c>
      <c r="J153" s="158">
        <f t="shared" si="8"/>
        <v>18.827531353408276</v>
      </c>
    </row>
    <row r="154" spans="1:10" hidden="1" x14ac:dyDescent="0.25">
      <c r="A154" s="93">
        <v>153</v>
      </c>
      <c r="B154" s="62" t="s">
        <v>22</v>
      </c>
      <c r="C154" s="26">
        <v>44045</v>
      </c>
      <c r="D154" s="4">
        <v>3797</v>
      </c>
      <c r="E154" s="29">
        <v>121952</v>
      </c>
      <c r="F154" s="4">
        <f>5+3+15+14</f>
        <v>37</v>
      </c>
      <c r="G154" s="4"/>
      <c r="H154" s="93">
        <f t="shared" si="6"/>
        <v>121952</v>
      </c>
      <c r="I154" s="93">
        <f t="shared" si="7"/>
        <v>11.711382803673587</v>
      </c>
      <c r="J154" s="158">
        <f t="shared" si="8"/>
        <v>19.032526555284946</v>
      </c>
    </row>
    <row r="155" spans="1:10" hidden="1" x14ac:dyDescent="0.25">
      <c r="A155" s="93">
        <v>154</v>
      </c>
      <c r="B155" s="62" t="s">
        <v>22</v>
      </c>
      <c r="C155" s="26">
        <v>44046</v>
      </c>
      <c r="D155" s="4">
        <v>3158</v>
      </c>
      <c r="E155" s="29">
        <v>125110</v>
      </c>
      <c r="F155" s="4">
        <v>93</v>
      </c>
      <c r="G155" s="4"/>
      <c r="H155" s="93">
        <f t="shared" si="6"/>
        <v>125110</v>
      </c>
      <c r="I155" s="93">
        <f t="shared" si="7"/>
        <v>11.736948629311446</v>
      </c>
      <c r="J155" s="158">
        <f t="shared" si="8"/>
        <v>19.931106748362431</v>
      </c>
    </row>
    <row r="156" spans="1:10" hidden="1" x14ac:dyDescent="0.25">
      <c r="A156" s="93">
        <v>155</v>
      </c>
      <c r="B156" s="62" t="s">
        <v>22</v>
      </c>
      <c r="C156" s="26">
        <v>44047</v>
      </c>
      <c r="D156" s="4">
        <v>4337</v>
      </c>
      <c r="E156" s="29">
        <v>129447</v>
      </c>
      <c r="F156" s="4">
        <v>114</v>
      </c>
      <c r="G156" s="4"/>
      <c r="H156" s="93">
        <f t="shared" si="6"/>
        <v>129447</v>
      </c>
      <c r="I156" s="93">
        <f t="shared" si="7"/>
        <v>11.771026809940109</v>
      </c>
      <c r="J156" s="158">
        <f t="shared" si="8"/>
        <v>20.936479391841413</v>
      </c>
    </row>
    <row r="157" spans="1:10" hidden="1" x14ac:dyDescent="0.25">
      <c r="A157" s="93">
        <v>156</v>
      </c>
      <c r="B157" s="62" t="s">
        <v>22</v>
      </c>
      <c r="C157" s="26">
        <v>44048</v>
      </c>
      <c r="D157" s="4">
        <v>4676</v>
      </c>
      <c r="E157" s="29">
        <v>134123</v>
      </c>
      <c r="F157" s="4">
        <f>12+12+34+26</f>
        <v>84</v>
      </c>
      <c r="G157" s="4"/>
      <c r="H157" s="93">
        <f t="shared" si="6"/>
        <v>134123</v>
      </c>
      <c r="I157" s="93">
        <f t="shared" si="7"/>
        <v>11.806512568358634</v>
      </c>
      <c r="J157" s="158">
        <f t="shared" si="8"/>
        <v>21.476977803108539</v>
      </c>
    </row>
    <row r="158" spans="1:10" hidden="1" x14ac:dyDescent="0.25">
      <c r="A158" s="93">
        <v>157</v>
      </c>
      <c r="B158" s="62" t="s">
        <v>22</v>
      </c>
      <c r="C158" s="26">
        <v>44049</v>
      </c>
      <c r="D158" s="4">
        <v>4987</v>
      </c>
      <c r="E158" s="29">
        <v>139110</v>
      </c>
      <c r="F158" s="4">
        <f>15+6+45+30</f>
        <v>96</v>
      </c>
      <c r="G158" s="4"/>
      <c r="H158" s="93">
        <f t="shared" si="6"/>
        <v>139110</v>
      </c>
      <c r="I158" s="93">
        <f t="shared" si="7"/>
        <v>11.843020266053616</v>
      </c>
      <c r="J158" s="158">
        <f t="shared" si="8"/>
        <v>21.652528683152823</v>
      </c>
    </row>
    <row r="159" spans="1:10" hidden="1" x14ac:dyDescent="0.25">
      <c r="A159" s="93">
        <v>158</v>
      </c>
      <c r="B159" s="62" t="s">
        <v>22</v>
      </c>
      <c r="C159" s="26">
        <v>44050</v>
      </c>
      <c r="D159" s="4">
        <v>5200</v>
      </c>
      <c r="E159" s="29">
        <v>144310</v>
      </c>
      <c r="F159" s="4">
        <v>107</v>
      </c>
      <c r="G159" s="4"/>
      <c r="H159" s="93">
        <f t="shared" si="6"/>
        <v>144310</v>
      </c>
      <c r="I159" s="93">
        <f t="shared" si="7"/>
        <v>11.879719042430123</v>
      </c>
      <c r="J159" s="158">
        <f t="shared" si="8"/>
        <v>21.162404585268167</v>
      </c>
    </row>
    <row r="160" spans="1:10" hidden="1" x14ac:dyDescent="0.25">
      <c r="A160" s="93">
        <v>159</v>
      </c>
      <c r="B160" s="62" t="s">
        <v>22</v>
      </c>
      <c r="C160" s="26">
        <v>44051</v>
      </c>
      <c r="D160" s="4">
        <v>4053</v>
      </c>
      <c r="E160" s="29">
        <v>148363</v>
      </c>
      <c r="F160" s="4">
        <v>84</v>
      </c>
      <c r="G160" s="4"/>
      <c r="H160" s="93">
        <f t="shared" si="6"/>
        <v>148363</v>
      </c>
      <c r="I160" s="93">
        <f t="shared" si="7"/>
        <v>11.907417252482935</v>
      </c>
      <c r="J160" s="158">
        <f t="shared" si="8"/>
        <v>20.87617229191159</v>
      </c>
    </row>
    <row r="161" spans="1:10" hidden="1" x14ac:dyDescent="0.25">
      <c r="A161" s="93">
        <v>160</v>
      </c>
      <c r="B161" s="62" t="s">
        <v>22</v>
      </c>
      <c r="C161" s="26">
        <v>44052</v>
      </c>
      <c r="D161" s="4">
        <v>2904</v>
      </c>
      <c r="E161" s="29">
        <v>151267</v>
      </c>
      <c r="F161" s="4">
        <v>56</v>
      </c>
      <c r="G161" s="4"/>
      <c r="H161" s="93">
        <f t="shared" si="6"/>
        <v>151267</v>
      </c>
      <c r="I161" s="93">
        <f t="shared" si="7"/>
        <v>11.926801766271268</v>
      </c>
      <c r="J161" s="158">
        <f t="shared" si="8"/>
        <v>21.383529758462199</v>
      </c>
    </row>
    <row r="162" spans="1:10" hidden="1" x14ac:dyDescent="0.25">
      <c r="A162" s="93">
        <v>161</v>
      </c>
      <c r="B162" s="62" t="s">
        <v>22</v>
      </c>
      <c r="C162" s="26">
        <v>44053</v>
      </c>
      <c r="D162" s="4">
        <v>5402</v>
      </c>
      <c r="E162" s="29">
        <v>156669</v>
      </c>
      <c r="F162" s="4">
        <v>108</v>
      </c>
      <c r="G162" s="4"/>
      <c r="H162" s="93">
        <f t="shared" si="6"/>
        <v>156669</v>
      </c>
      <c r="I162" s="93">
        <f t="shared" si="7"/>
        <v>11.961890578524244</v>
      </c>
      <c r="J162" s="158">
        <f t="shared" si="8"/>
        <v>21.621585824180777</v>
      </c>
    </row>
    <row r="163" spans="1:10" hidden="1" x14ac:dyDescent="0.25">
      <c r="A163" s="93">
        <v>162</v>
      </c>
      <c r="B163" s="62" t="s">
        <v>22</v>
      </c>
      <c r="C163" s="26">
        <v>44054</v>
      </c>
      <c r="D163" s="4">
        <v>4576</v>
      </c>
      <c r="E163" s="29">
        <v>161245</v>
      </c>
      <c r="F163" s="4">
        <f>4+6+90+93</f>
        <v>193</v>
      </c>
      <c r="G163" s="4"/>
      <c r="H163" s="93">
        <f t="shared" si="6"/>
        <v>161245</v>
      </c>
      <c r="I163" s="93">
        <f t="shared" si="7"/>
        <v>11.990680226425331</v>
      </c>
      <c r="J163" s="158">
        <f t="shared" si="8"/>
        <v>22.450053313897268</v>
      </c>
    </row>
    <row r="164" spans="1:10" hidden="1" x14ac:dyDescent="0.25">
      <c r="A164" s="93">
        <v>163</v>
      </c>
      <c r="B164" s="62" t="s">
        <v>22</v>
      </c>
      <c r="C164" s="26">
        <v>44055</v>
      </c>
      <c r="D164" s="4">
        <v>5153</v>
      </c>
      <c r="E164" s="29">
        <f t="shared" ref="E164:E169" si="9">D164+E140</f>
        <v>75935</v>
      </c>
      <c r="F164" s="4">
        <f>30+25+1+48+38</f>
        <v>142</v>
      </c>
      <c r="G164" s="4"/>
      <c r="H164" s="93">
        <f t="shared" si="6"/>
        <v>166398</v>
      </c>
      <c r="I164" s="93">
        <f t="shared" si="7"/>
        <v>12.022137788066244</v>
      </c>
      <c r="J164" s="158">
        <f t="shared" si="8"/>
        <v>23.163960680706321</v>
      </c>
    </row>
    <row r="165" spans="1:10" hidden="1" x14ac:dyDescent="0.25">
      <c r="A165" s="93">
        <v>164</v>
      </c>
      <c r="B165" s="62" t="s">
        <v>22</v>
      </c>
      <c r="C165" s="26">
        <v>44056</v>
      </c>
      <c r="D165" s="4">
        <v>4986</v>
      </c>
      <c r="E165" s="29">
        <f t="shared" si="9"/>
        <v>78324</v>
      </c>
      <c r="F165" s="4">
        <v>73</v>
      </c>
      <c r="G165" s="4"/>
      <c r="H165" s="93">
        <f t="shared" si="6"/>
        <v>80921</v>
      </c>
      <c r="I165" s="93">
        <f t="shared" si="7"/>
        <v>11.301228649089653</v>
      </c>
      <c r="J165" s="158">
        <f t="shared" si="8"/>
        <v>-20.827368356376052</v>
      </c>
    </row>
    <row r="166" spans="1:10" hidden="1" x14ac:dyDescent="0.25">
      <c r="A166" s="93">
        <v>165</v>
      </c>
      <c r="B166" s="62" t="s">
        <v>22</v>
      </c>
      <c r="C166" s="26">
        <v>44057</v>
      </c>
      <c r="D166" s="4">
        <f>4157+3</f>
        <v>4160</v>
      </c>
      <c r="E166" s="29">
        <f t="shared" si="9"/>
        <v>80975</v>
      </c>
      <c r="F166" s="4">
        <f>19+13+31+25</f>
        <v>88</v>
      </c>
      <c r="G166" s="4"/>
      <c r="H166" s="93">
        <f t="shared" si="6"/>
        <v>82484</v>
      </c>
      <c r="I166" s="93">
        <f t="shared" si="7"/>
        <v>11.320359614120157</v>
      </c>
      <c r="J166" s="158">
        <f t="shared" si="8"/>
        <v>-8.7797552554126241</v>
      </c>
    </row>
    <row r="167" spans="1:10" hidden="1" x14ac:dyDescent="0.25">
      <c r="A167" s="93">
        <v>166</v>
      </c>
      <c r="B167" s="62" t="s">
        <v>22</v>
      </c>
      <c r="C167" s="26">
        <v>44058</v>
      </c>
      <c r="D167" s="4">
        <v>4438</v>
      </c>
      <c r="E167" s="29">
        <f t="shared" si="9"/>
        <v>85054</v>
      </c>
      <c r="F167" s="4">
        <f>16+10+33+24</f>
        <v>83</v>
      </c>
      <c r="G167" s="4"/>
      <c r="H167" s="93">
        <f t="shared" si="6"/>
        <v>85413</v>
      </c>
      <c r="I167" s="93">
        <f t="shared" si="7"/>
        <v>11.355253593015995</v>
      </c>
      <c r="J167" s="158">
        <f t="shared" si="8"/>
        <v>-6.580597032512471</v>
      </c>
    </row>
    <row r="168" spans="1:10" hidden="1" x14ac:dyDescent="0.25">
      <c r="A168" s="93">
        <v>167</v>
      </c>
      <c r="B168" s="62" t="s">
        <v>22</v>
      </c>
      <c r="C168" s="26">
        <v>44059</v>
      </c>
      <c r="D168" s="4">
        <v>3117</v>
      </c>
      <c r="E168" s="29">
        <f t="shared" si="9"/>
        <v>88033</v>
      </c>
      <c r="F168" s="4">
        <f>8+5+1+8+7</f>
        <v>29</v>
      </c>
      <c r="G168" s="4"/>
      <c r="H168" s="93">
        <f t="shared" si="6"/>
        <v>88171</v>
      </c>
      <c r="I168" s="93">
        <f t="shared" si="7"/>
        <v>11.387033389742967</v>
      </c>
      <c r="J168" s="158">
        <f t="shared" si="8"/>
        <v>-6.1009862778745836</v>
      </c>
    </row>
    <row r="169" spans="1:10" hidden="1" x14ac:dyDescent="0.25">
      <c r="A169" s="93">
        <v>168</v>
      </c>
      <c r="B169" s="62" t="s">
        <v>22</v>
      </c>
      <c r="C169" s="26">
        <v>44060</v>
      </c>
      <c r="D169" s="4">
        <v>2521</v>
      </c>
      <c r="E169" s="29">
        <f t="shared" si="9"/>
        <v>91227</v>
      </c>
      <c r="F169" s="4">
        <f>11+15+20+13</f>
        <v>59</v>
      </c>
      <c r="G169" s="4"/>
      <c r="H169" s="93">
        <f t="shared" si="6"/>
        <v>90554</v>
      </c>
      <c r="I169" s="93">
        <f t="shared" si="7"/>
        <v>11.413701636825127</v>
      </c>
      <c r="J169" s="158">
        <f t="shared" si="8"/>
        <v>-6.5886439569408664</v>
      </c>
    </row>
    <row r="170" spans="1:10" hidden="1" x14ac:dyDescent="0.25">
      <c r="A170" s="93">
        <v>169</v>
      </c>
      <c r="B170" s="62" t="s">
        <v>22</v>
      </c>
      <c r="C170" s="26">
        <v>44061</v>
      </c>
      <c r="D170" s="4">
        <v>4585</v>
      </c>
      <c r="E170" s="29">
        <v>190199</v>
      </c>
      <c r="F170" s="4">
        <v>134</v>
      </c>
      <c r="G170" s="4"/>
      <c r="H170" s="93">
        <f t="shared" si="6"/>
        <v>95812</v>
      </c>
      <c r="I170" s="93">
        <f t="shared" si="7"/>
        <v>11.470143217074787</v>
      </c>
      <c r="J170" s="158">
        <f t="shared" si="8"/>
        <v>-9.1066183696891194</v>
      </c>
    </row>
    <row r="171" spans="1:10" hidden="1" x14ac:dyDescent="0.25">
      <c r="A171" s="93">
        <v>170</v>
      </c>
      <c r="B171" s="62" t="s">
        <v>22</v>
      </c>
      <c r="C171" s="26">
        <v>44062</v>
      </c>
      <c r="D171" s="4">
        <v>4303</v>
      </c>
      <c r="E171" s="29">
        <f t="shared" ref="E171:E207" si="10">D171+E147</f>
        <v>99176</v>
      </c>
      <c r="F171" s="4">
        <v>209</v>
      </c>
      <c r="G171" s="4"/>
      <c r="H171" s="93">
        <f t="shared" si="6"/>
        <v>194502</v>
      </c>
      <c r="I171" s="93">
        <f t="shared" si="7"/>
        <v>12.17819772476412</v>
      </c>
      <c r="J171" s="158">
        <f t="shared" si="8"/>
        <v>25.891323450350463</v>
      </c>
    </row>
    <row r="172" spans="1:10" hidden="1" x14ac:dyDescent="0.25">
      <c r="A172" s="93">
        <v>171</v>
      </c>
      <c r="B172" s="62" t="s">
        <v>22</v>
      </c>
      <c r="C172" s="26">
        <v>44063</v>
      </c>
      <c r="D172" s="4">
        <v>5245</v>
      </c>
      <c r="E172" s="29">
        <f t="shared" si="10"/>
        <v>103469</v>
      </c>
      <c r="F172" s="4">
        <f>32+14+42+15</f>
        <v>103</v>
      </c>
      <c r="G172" s="4"/>
      <c r="H172" s="93">
        <f t="shared" si="6"/>
        <v>104421</v>
      </c>
      <c r="I172" s="93">
        <f t="shared" si="7"/>
        <v>11.55618608362813</v>
      </c>
      <c r="J172" s="158">
        <f t="shared" si="8"/>
        <v>9.0337141961481766</v>
      </c>
    </row>
    <row r="173" spans="1:10" hidden="1" x14ac:dyDescent="0.25">
      <c r="A173" s="93">
        <v>172</v>
      </c>
      <c r="B173" s="62" t="s">
        <v>22</v>
      </c>
      <c r="C173" s="26">
        <v>44064</v>
      </c>
      <c r="D173" s="4">
        <v>5322</v>
      </c>
      <c r="E173" s="29">
        <f t="shared" si="10"/>
        <v>107713</v>
      </c>
      <c r="F173" s="4">
        <v>132</v>
      </c>
      <c r="G173" s="4"/>
      <c r="H173" s="93">
        <f t="shared" si="6"/>
        <v>108791</v>
      </c>
      <c r="I173" s="93">
        <f t="shared" si="7"/>
        <v>11.597183889394207</v>
      </c>
      <c r="J173" s="158">
        <f t="shared" si="8"/>
        <v>10.83774871359131</v>
      </c>
    </row>
    <row r="174" spans="1:10" hidden="1" x14ac:dyDescent="0.25">
      <c r="A174" s="93">
        <v>173</v>
      </c>
      <c r="B174" s="62" t="s">
        <v>22</v>
      </c>
      <c r="C174" s="26">
        <v>44065</v>
      </c>
      <c r="D174" s="4">
        <v>4838</v>
      </c>
      <c r="E174" s="29">
        <f t="shared" si="10"/>
        <v>111081</v>
      </c>
      <c r="F174" s="4">
        <f>28+13+25+11</f>
        <v>77</v>
      </c>
      <c r="G174" s="4"/>
      <c r="H174" s="93">
        <f t="shared" si="6"/>
        <v>112551</v>
      </c>
      <c r="I174" s="93">
        <f t="shared" si="7"/>
        <v>11.631161731235434</v>
      </c>
      <c r="J174" s="158">
        <f t="shared" si="8"/>
        <v>14.140304629723092</v>
      </c>
    </row>
    <row r="175" spans="1:10" hidden="1" x14ac:dyDescent="0.25">
      <c r="A175" s="93">
        <v>174</v>
      </c>
      <c r="B175" s="62" t="s">
        <v>22</v>
      </c>
      <c r="C175" s="26">
        <v>44066</v>
      </c>
      <c r="D175" s="4">
        <v>2829</v>
      </c>
      <c r="E175" s="29">
        <f t="shared" si="10"/>
        <v>113487</v>
      </c>
      <c r="F175" s="4">
        <v>105</v>
      </c>
      <c r="G175" s="4"/>
      <c r="H175" s="93">
        <f t="shared" si="6"/>
        <v>113910</v>
      </c>
      <c r="I175" s="93">
        <f t="shared" si="7"/>
        <v>11.643163941893958</v>
      </c>
      <c r="J175" s="158">
        <f t="shared" si="8"/>
        <v>22.060325840840704</v>
      </c>
    </row>
    <row r="176" spans="1:10" hidden="1" x14ac:dyDescent="0.25">
      <c r="A176" s="93">
        <v>175</v>
      </c>
      <c r="B176" s="62" t="s">
        <v>22</v>
      </c>
      <c r="C176" s="26">
        <v>44067</v>
      </c>
      <c r="D176" s="4">
        <v>5656</v>
      </c>
      <c r="E176" s="29">
        <f t="shared" si="10"/>
        <v>120225</v>
      </c>
      <c r="F176" s="4">
        <f>37+26+2+126+85</f>
        <v>276</v>
      </c>
      <c r="G176" s="4"/>
      <c r="H176" s="93">
        <f t="shared" si="6"/>
        <v>119143</v>
      </c>
      <c r="I176" s="93">
        <f t="shared" si="7"/>
        <v>11.688079731325619</v>
      </c>
      <c r="J176" s="158">
        <f t="shared" si="8"/>
        <v>49.107956653697286</v>
      </c>
    </row>
    <row r="177" spans="1:10" hidden="1" x14ac:dyDescent="0.25">
      <c r="A177" s="93">
        <v>176</v>
      </c>
      <c r="B177" s="62" t="s">
        <v>22</v>
      </c>
      <c r="C177" s="26">
        <v>44068</v>
      </c>
      <c r="D177" s="4">
        <v>5312</v>
      </c>
      <c r="E177" s="29">
        <f t="shared" si="10"/>
        <v>123467</v>
      </c>
      <c r="F177" s="4">
        <f>14+11+55+41</f>
        <v>121</v>
      </c>
      <c r="G177" s="4"/>
      <c r="H177" s="93">
        <f t="shared" si="6"/>
        <v>125537</v>
      </c>
      <c r="I177" s="93">
        <f t="shared" si="7"/>
        <v>11.740355814820019</v>
      </c>
      <c r="J177" s="158">
        <f t="shared" si="8"/>
        <v>-220.38791184659061</v>
      </c>
    </row>
    <row r="178" spans="1:10" hidden="1" x14ac:dyDescent="0.25">
      <c r="A178" s="93">
        <v>177</v>
      </c>
      <c r="B178" s="62" t="s">
        <v>22</v>
      </c>
      <c r="C178" s="26">
        <v>44069</v>
      </c>
      <c r="D178" s="4">
        <v>6628</v>
      </c>
      <c r="E178" s="29">
        <f t="shared" si="10"/>
        <v>128580</v>
      </c>
      <c r="F178" s="4">
        <f>41+27+77+42</f>
        <v>187</v>
      </c>
      <c r="G178" s="4"/>
      <c r="H178" s="93">
        <f t="shared" si="6"/>
        <v>130095</v>
      </c>
      <c r="I178" s="93">
        <f t="shared" si="7"/>
        <v>11.776020231786665</v>
      </c>
      <c r="J178" s="158">
        <f t="shared" si="8"/>
        <v>-36.170849456529481</v>
      </c>
    </row>
    <row r="179" spans="1:10" hidden="1" x14ac:dyDescent="0.25">
      <c r="A179" s="93">
        <v>178</v>
      </c>
      <c r="B179" s="62" t="s">
        <v>22</v>
      </c>
      <c r="C179" s="26">
        <v>44070</v>
      </c>
      <c r="D179" s="4">
        <v>6402</v>
      </c>
      <c r="E179" s="29">
        <f t="shared" si="10"/>
        <v>131512</v>
      </c>
      <c r="F179" s="4">
        <f>50+36+34+22</f>
        <v>142</v>
      </c>
      <c r="G179" s="4"/>
      <c r="H179" s="93">
        <f t="shared" si="6"/>
        <v>134982</v>
      </c>
      <c r="I179" s="93">
        <f t="shared" si="7"/>
        <v>11.812896715197555</v>
      </c>
      <c r="J179" s="158">
        <f t="shared" si="8"/>
        <v>19.004874531083345</v>
      </c>
    </row>
    <row r="180" spans="1:10" hidden="1" x14ac:dyDescent="0.25">
      <c r="A180" s="93">
        <v>179</v>
      </c>
      <c r="B180" s="62" t="s">
        <v>22</v>
      </c>
      <c r="C180" s="26">
        <v>44071</v>
      </c>
      <c r="D180" s="4">
        <v>7486</v>
      </c>
      <c r="E180" s="29">
        <f t="shared" si="10"/>
        <v>136933</v>
      </c>
      <c r="F180" s="4">
        <f>26+24+54+39+1</f>
        <v>144</v>
      </c>
      <c r="G180" s="4"/>
      <c r="H180" s="93">
        <f t="shared" si="6"/>
        <v>138998</v>
      </c>
      <c r="I180" s="93">
        <f t="shared" si="7"/>
        <v>11.842214823520106</v>
      </c>
      <c r="J180" s="158">
        <f t="shared" si="8"/>
        <v>18.936375470224494</v>
      </c>
    </row>
    <row r="181" spans="1:10" hidden="1" x14ac:dyDescent="0.25">
      <c r="A181" s="93">
        <v>180</v>
      </c>
      <c r="B181" s="62" t="s">
        <v>22</v>
      </c>
      <c r="C181" s="26">
        <v>44072</v>
      </c>
      <c r="D181" s="4">
        <v>5545</v>
      </c>
      <c r="E181" s="29">
        <f t="shared" si="10"/>
        <v>139668</v>
      </c>
      <c r="F181" s="4">
        <v>41</v>
      </c>
      <c r="G181" s="4"/>
      <c r="H181" s="93">
        <f t="shared" si="6"/>
        <v>142478</v>
      </c>
      <c r="I181" s="93">
        <f t="shared" si="7"/>
        <v>11.866942880807191</v>
      </c>
      <c r="J181" s="158">
        <f t="shared" si="8"/>
        <v>19.053485991688628</v>
      </c>
    </row>
    <row r="182" spans="1:10" hidden="1" x14ac:dyDescent="0.25">
      <c r="A182" s="93">
        <v>181</v>
      </c>
      <c r="B182" s="62" t="s">
        <v>22</v>
      </c>
      <c r="C182" s="26">
        <v>44073</v>
      </c>
      <c r="D182" s="4">
        <v>3887</v>
      </c>
      <c r="E182" s="29">
        <f t="shared" si="10"/>
        <v>142997</v>
      </c>
      <c r="F182" s="4">
        <v>37</v>
      </c>
      <c r="G182" s="4"/>
      <c r="H182" s="93">
        <f t="shared" si="6"/>
        <v>143555</v>
      </c>
      <c r="I182" s="93">
        <f t="shared" si="7"/>
        <v>11.874473516011935</v>
      </c>
      <c r="J182" s="158">
        <f t="shared" si="8"/>
        <v>20.387136667413909</v>
      </c>
    </row>
    <row r="183" spans="1:10" hidden="1" x14ac:dyDescent="0.25">
      <c r="A183" s="93">
        <v>182</v>
      </c>
      <c r="B183" s="62" t="s">
        <v>22</v>
      </c>
      <c r="C183" s="26">
        <v>44074</v>
      </c>
      <c r="D183" s="4">
        <v>5141</v>
      </c>
      <c r="E183" s="29">
        <f t="shared" si="10"/>
        <v>149451</v>
      </c>
      <c r="F183" s="4">
        <f>14+12+1+55+40+2</f>
        <v>124</v>
      </c>
      <c r="G183" s="4"/>
      <c r="H183" s="93">
        <f t="shared" si="6"/>
        <v>148138</v>
      </c>
      <c r="I183" s="93">
        <f t="shared" si="7"/>
        <v>11.905899550733604</v>
      </c>
      <c r="J183" s="158">
        <f t="shared" si="8"/>
        <v>23.313867685546224</v>
      </c>
    </row>
    <row r="184" spans="1:10" hidden="1" x14ac:dyDescent="0.25">
      <c r="A184" s="93">
        <v>183</v>
      </c>
      <c r="B184" s="62" t="s">
        <v>22</v>
      </c>
      <c r="C184" s="26">
        <v>44075</v>
      </c>
      <c r="D184" s="4">
        <v>6157</v>
      </c>
      <c r="E184" s="29">
        <f t="shared" si="10"/>
        <v>154520</v>
      </c>
      <c r="F184" s="4">
        <f>21+24+69+63</f>
        <v>177</v>
      </c>
      <c r="G184" s="4"/>
      <c r="H184" s="93">
        <f t="shared" si="6"/>
        <v>155608</v>
      </c>
      <c r="I184" s="93">
        <f t="shared" si="7"/>
        <v>11.955095303286528</v>
      </c>
      <c r="J184" s="158">
        <f t="shared" si="8"/>
        <v>24.650121649343813</v>
      </c>
    </row>
    <row r="185" spans="1:10" hidden="1" x14ac:dyDescent="0.25">
      <c r="A185" s="93">
        <v>184</v>
      </c>
      <c r="B185" s="62" t="s">
        <v>22</v>
      </c>
      <c r="C185" s="26">
        <v>44076</v>
      </c>
      <c r="D185" s="4">
        <v>6235</v>
      </c>
      <c r="E185" s="29">
        <f t="shared" si="10"/>
        <v>157502</v>
      </c>
      <c r="F185" s="4">
        <f>22+12+45+30</f>
        <v>109</v>
      </c>
      <c r="G185" s="4"/>
      <c r="H185" s="93">
        <f t="shared" si="6"/>
        <v>160755</v>
      </c>
      <c r="I185" s="93">
        <f t="shared" si="7"/>
        <v>11.987636745815207</v>
      </c>
      <c r="J185" s="158">
        <f t="shared" si="8"/>
        <v>24.352555513754844</v>
      </c>
    </row>
    <row r="186" spans="1:10" hidden="1" x14ac:dyDescent="0.25">
      <c r="A186" s="93">
        <v>185</v>
      </c>
      <c r="B186" s="62" t="s">
        <v>22</v>
      </c>
      <c r="C186" s="26">
        <v>44077</v>
      </c>
      <c r="D186" s="4">
        <v>6990</v>
      </c>
      <c r="E186" s="29">
        <f t="shared" si="10"/>
        <v>163659</v>
      </c>
      <c r="F186" s="4">
        <f>17+9+78+79</f>
        <v>183</v>
      </c>
      <c r="G186" s="4"/>
      <c r="H186" s="93">
        <f t="shared" si="6"/>
        <v>164492</v>
      </c>
      <c r="I186" s="93">
        <f t="shared" si="7"/>
        <v>12.010617215786134</v>
      </c>
      <c r="J186" s="158">
        <f t="shared" si="8"/>
        <v>24.189232342954906</v>
      </c>
    </row>
    <row r="187" spans="1:10" hidden="1" x14ac:dyDescent="0.25">
      <c r="A187" s="93">
        <v>186</v>
      </c>
      <c r="B187" s="62" t="s">
        <v>22</v>
      </c>
      <c r="C187" s="26">
        <v>44078</v>
      </c>
      <c r="D187" s="4">
        <v>5682</v>
      </c>
      <c r="E187" s="29">
        <f t="shared" si="10"/>
        <v>166927</v>
      </c>
      <c r="F187" s="4">
        <f>47+40+49+40</f>
        <v>176</v>
      </c>
      <c r="G187" s="4"/>
      <c r="H187" s="93">
        <f t="shared" si="6"/>
        <v>169341</v>
      </c>
      <c r="I187" s="93">
        <f t="shared" si="7"/>
        <v>12.039669712458151</v>
      </c>
      <c r="J187" s="158">
        <f t="shared" si="8"/>
        <v>23.390405038232892</v>
      </c>
    </row>
    <row r="188" spans="1:10" hidden="1" x14ac:dyDescent="0.25">
      <c r="A188" s="93">
        <v>187</v>
      </c>
      <c r="B188" s="62" t="s">
        <v>22</v>
      </c>
      <c r="C188" s="26">
        <v>44079</v>
      </c>
      <c r="D188" s="4">
        <v>5320</v>
      </c>
      <c r="E188" s="29">
        <f t="shared" si="10"/>
        <v>81255</v>
      </c>
      <c r="F188" s="4">
        <f>24+17+1+14+15</f>
        <v>71</v>
      </c>
      <c r="G188" s="4"/>
      <c r="H188" s="93">
        <f t="shared" si="6"/>
        <v>172247</v>
      </c>
      <c r="I188" s="93">
        <f t="shared" si="7"/>
        <v>12.056684772178517</v>
      </c>
      <c r="J188" s="158">
        <f t="shared" si="8"/>
        <v>23.281655734087614</v>
      </c>
    </row>
    <row r="189" spans="1:10" hidden="1" x14ac:dyDescent="0.25">
      <c r="A189" s="93">
        <v>188</v>
      </c>
      <c r="B189" s="62" t="s">
        <v>22</v>
      </c>
      <c r="C189" s="26">
        <v>44080</v>
      </c>
      <c r="D189" s="4">
        <v>3269</v>
      </c>
      <c r="E189" s="29">
        <f t="shared" si="10"/>
        <v>81593</v>
      </c>
      <c r="F189" s="4">
        <f>26+23+11+9</f>
        <v>69</v>
      </c>
      <c r="G189" s="4"/>
      <c r="H189" s="93">
        <f t="shared" si="6"/>
        <v>84524</v>
      </c>
      <c r="I189" s="93">
        <f t="shared" si="7"/>
        <v>11.344790796686818</v>
      </c>
      <c r="J189" s="158">
        <f t="shared" si="8"/>
        <v>-21.748643109722089</v>
      </c>
    </row>
    <row r="190" spans="1:10" hidden="1" x14ac:dyDescent="0.25">
      <c r="A190" s="93">
        <v>189</v>
      </c>
      <c r="B190" s="62" t="s">
        <v>22</v>
      </c>
      <c r="C190" s="26">
        <v>44081</v>
      </c>
      <c r="D190" s="4">
        <v>4633</v>
      </c>
      <c r="E190" s="29">
        <f t="shared" si="10"/>
        <v>85608</v>
      </c>
      <c r="F190" s="4">
        <f>7+9+64+60</f>
        <v>140</v>
      </c>
      <c r="G190" s="4"/>
      <c r="H190" s="93">
        <f t="shared" si="6"/>
        <v>86226</v>
      </c>
      <c r="I190" s="93">
        <f t="shared" si="7"/>
        <v>11.364727035302302</v>
      </c>
      <c r="J190" s="158">
        <f t="shared" si="8"/>
        <v>-8.8171526034759626</v>
      </c>
    </row>
    <row r="191" spans="1:10" hidden="1" x14ac:dyDescent="0.25">
      <c r="A191" s="93">
        <v>190</v>
      </c>
      <c r="B191" s="62" t="s">
        <v>22</v>
      </c>
      <c r="C191" s="26">
        <v>44082</v>
      </c>
      <c r="D191" s="4">
        <v>6909</v>
      </c>
      <c r="E191" s="29">
        <f t="shared" si="10"/>
        <v>91963</v>
      </c>
      <c r="F191" s="4">
        <f>20+9+85+70</f>
        <v>184</v>
      </c>
      <c r="G191" s="4"/>
      <c r="H191" s="93">
        <f t="shared" si="6"/>
        <v>92517</v>
      </c>
      <c r="I191" s="93">
        <f t="shared" si="7"/>
        <v>11.43514769039813</v>
      </c>
      <c r="J191" s="158">
        <f t="shared" si="8"/>
        <v>-6.6659098603415998</v>
      </c>
    </row>
    <row r="192" spans="1:10" hidden="1" x14ac:dyDescent="0.25">
      <c r="A192" s="93">
        <v>191</v>
      </c>
      <c r="B192" s="62" t="s">
        <v>22</v>
      </c>
      <c r="C192" s="26">
        <v>44083</v>
      </c>
      <c r="D192" s="4">
        <v>6266</v>
      </c>
      <c r="E192" s="29">
        <f t="shared" si="10"/>
        <v>94299</v>
      </c>
      <c r="F192" s="4">
        <f>16+12+1+70+55</f>
        <v>154</v>
      </c>
      <c r="G192" s="4"/>
      <c r="H192" s="93">
        <f t="shared" si="6"/>
        <v>98229</v>
      </c>
      <c r="I192" s="93">
        <f t="shared" si="7"/>
        <v>11.495056766427746</v>
      </c>
      <c r="J192" s="158">
        <f t="shared" si="8"/>
        <v>-6.4250199948899178</v>
      </c>
    </row>
    <row r="193" spans="1:10" hidden="1" x14ac:dyDescent="0.25">
      <c r="A193" s="93">
        <v>192</v>
      </c>
      <c r="B193" s="62" t="s">
        <v>22</v>
      </c>
      <c r="C193" s="26">
        <v>44084</v>
      </c>
      <c r="D193" s="1">
        <v>6252</v>
      </c>
      <c r="E193" s="29">
        <f t="shared" si="10"/>
        <v>97479</v>
      </c>
      <c r="F193" s="4">
        <f>29+9+62+41</f>
        <v>141</v>
      </c>
      <c r="G193" s="4"/>
      <c r="H193" s="93">
        <f t="shared" si="6"/>
        <v>100551</v>
      </c>
      <c r="I193" s="93">
        <f t="shared" si="7"/>
        <v>11.51842034045219</v>
      </c>
      <c r="J193" s="158">
        <f t="shared" si="8"/>
        <v>-7.2661308810958163</v>
      </c>
    </row>
    <row r="194" spans="1:10" hidden="1" x14ac:dyDescent="0.25">
      <c r="A194" s="93">
        <v>193</v>
      </c>
      <c r="B194" s="62" t="s">
        <v>22</v>
      </c>
      <c r="C194" s="26">
        <v>44085</v>
      </c>
      <c r="D194" s="4">
        <v>5732</v>
      </c>
      <c r="E194" s="29">
        <f t="shared" si="10"/>
        <v>195931</v>
      </c>
      <c r="F194" s="4">
        <v>128</v>
      </c>
      <c r="G194" s="4"/>
      <c r="H194" s="93">
        <f t="shared" si="6"/>
        <v>103211</v>
      </c>
      <c r="I194" s="93">
        <f t="shared" si="7"/>
        <v>11.544530715496666</v>
      </c>
      <c r="J194" s="158">
        <f t="shared" si="8"/>
        <v>-10.330655095339649</v>
      </c>
    </row>
    <row r="195" spans="1:10" hidden="1" x14ac:dyDescent="0.25">
      <c r="A195" s="93">
        <v>194</v>
      </c>
      <c r="B195" s="62" t="s">
        <v>22</v>
      </c>
      <c r="C195" s="26">
        <v>44086</v>
      </c>
      <c r="D195" s="4">
        <v>5862</v>
      </c>
      <c r="E195" s="29">
        <f t="shared" si="10"/>
        <v>105038</v>
      </c>
      <c r="F195" s="4">
        <f>15+15+18+6</f>
        <v>54</v>
      </c>
      <c r="G195" s="4"/>
      <c r="H195" s="93">
        <f t="shared" ref="H195:H258" si="11">IF(EXACT(B195,B194),D195+E194,E195)</f>
        <v>201793</v>
      </c>
      <c r="I195" s="93">
        <f t="shared" si="7"/>
        <v>12.214997698490297</v>
      </c>
      <c r="J195" s="158">
        <f t="shared" si="8"/>
        <v>22.156408884309506</v>
      </c>
    </row>
    <row r="196" spans="1:10" hidden="1" x14ac:dyDescent="0.25">
      <c r="A196" s="93">
        <v>195</v>
      </c>
      <c r="B196" s="62" t="s">
        <v>22</v>
      </c>
      <c r="C196" s="26">
        <v>44087</v>
      </c>
      <c r="D196" s="4">
        <v>3689</v>
      </c>
      <c r="E196" s="29">
        <f t="shared" si="10"/>
        <v>107158</v>
      </c>
      <c r="F196" s="4">
        <f>11+3+11+13</f>
        <v>38</v>
      </c>
      <c r="G196" s="4"/>
      <c r="H196" s="93">
        <f t="shared" si="11"/>
        <v>108727</v>
      </c>
      <c r="I196" s="93">
        <f t="shared" si="7"/>
        <v>11.596595432329993</v>
      </c>
      <c r="J196" s="158">
        <f t="shared" si="8"/>
        <v>9.146866336814572</v>
      </c>
    </row>
    <row r="197" spans="1:10" hidden="1" x14ac:dyDescent="0.25">
      <c r="A197" s="93">
        <v>196</v>
      </c>
      <c r="B197" s="62" t="s">
        <v>22</v>
      </c>
      <c r="C197" s="26">
        <v>44088</v>
      </c>
      <c r="D197" s="4">
        <v>4863</v>
      </c>
      <c r="E197" s="29">
        <f t="shared" si="10"/>
        <v>112576</v>
      </c>
      <c r="F197" s="4">
        <f>7+4+96+51</f>
        <v>158</v>
      </c>
      <c r="G197" s="4"/>
      <c r="H197" s="93">
        <f t="shared" si="11"/>
        <v>112021</v>
      </c>
      <c r="I197" s="93">
        <f t="shared" si="7"/>
        <v>11.626441632701303</v>
      </c>
      <c r="J197" s="158">
        <f t="shared" si="8"/>
        <v>12.066790215365357</v>
      </c>
    </row>
    <row r="198" spans="1:10" hidden="1" x14ac:dyDescent="0.25">
      <c r="A198" s="93">
        <v>197</v>
      </c>
      <c r="B198" s="62" t="s">
        <v>22</v>
      </c>
      <c r="C198" s="26">
        <v>44089</v>
      </c>
      <c r="D198" s="4">
        <v>6001</v>
      </c>
      <c r="E198" s="29">
        <f t="shared" si="10"/>
        <v>117082</v>
      </c>
      <c r="F198" s="4">
        <f>16+11+32+41</f>
        <v>100</v>
      </c>
      <c r="G198" s="4"/>
      <c r="H198" s="93">
        <f t="shared" si="11"/>
        <v>118577</v>
      </c>
      <c r="I198" s="93">
        <f t="shared" si="7"/>
        <v>11.683317817565376</v>
      </c>
      <c r="J198" s="158">
        <f t="shared" si="8"/>
        <v>17.648519642686459</v>
      </c>
    </row>
    <row r="199" spans="1:10" hidden="1" x14ac:dyDescent="0.25">
      <c r="A199" s="93">
        <v>198</v>
      </c>
      <c r="B199" s="62" t="s">
        <v>22</v>
      </c>
      <c r="C199" s="26">
        <v>44090</v>
      </c>
      <c r="D199" s="4">
        <v>6078</v>
      </c>
      <c r="E199" s="29">
        <f t="shared" si="10"/>
        <v>119565</v>
      </c>
      <c r="F199" s="4">
        <f>26+23+68+48</f>
        <v>165</v>
      </c>
      <c r="G199" s="4"/>
      <c r="H199" s="93">
        <f t="shared" si="11"/>
        <v>123160</v>
      </c>
      <c r="I199" s="93">
        <f t="shared" si="7"/>
        <v>11.721239602038438</v>
      </c>
      <c r="J199" s="158">
        <f t="shared" si="8"/>
        <v>28.610106820135048</v>
      </c>
    </row>
    <row r="200" spans="1:10" hidden="1" x14ac:dyDescent="0.25">
      <c r="A200" s="93">
        <v>199</v>
      </c>
      <c r="B200" s="62" t="s">
        <v>22</v>
      </c>
      <c r="C200" s="26">
        <v>44091</v>
      </c>
      <c r="D200" s="4">
        <v>6319</v>
      </c>
      <c r="E200" s="29">
        <f t="shared" si="10"/>
        <v>126544</v>
      </c>
      <c r="F200" s="4">
        <f>28+34+87+65</f>
        <v>214</v>
      </c>
      <c r="G200" s="4"/>
      <c r="H200" s="93">
        <f t="shared" si="11"/>
        <v>125884</v>
      </c>
      <c r="I200" s="93">
        <f t="shared" si="7"/>
        <v>11.743116126968371</v>
      </c>
      <c r="J200" s="158">
        <f t="shared" si="8"/>
        <v>65.330968152892183</v>
      </c>
    </row>
    <row r="201" spans="1:10" hidden="1" x14ac:dyDescent="0.25">
      <c r="A201" s="93">
        <v>200</v>
      </c>
      <c r="B201" s="62" t="s">
        <v>22</v>
      </c>
      <c r="C201" s="26">
        <v>44092</v>
      </c>
      <c r="D201" s="4">
        <v>5708</v>
      </c>
      <c r="E201" s="29">
        <f t="shared" si="10"/>
        <v>129175</v>
      </c>
      <c r="F201" s="4">
        <f>5+5+45+37</f>
        <v>92</v>
      </c>
      <c r="G201" s="4"/>
      <c r="H201" s="93">
        <f t="shared" si="11"/>
        <v>132252</v>
      </c>
      <c r="I201" s="93">
        <f t="shared" si="7"/>
        <v>11.792464472479542</v>
      </c>
      <c r="J201" s="158">
        <f t="shared" si="8"/>
        <v>-301.58240553106373</v>
      </c>
    </row>
    <row r="202" spans="1:10" hidden="1" x14ac:dyDescent="0.25">
      <c r="A202" s="93">
        <v>201</v>
      </c>
      <c r="B202" s="62" t="s">
        <v>22</v>
      </c>
      <c r="C202" s="26">
        <v>44093</v>
      </c>
      <c r="D202" s="4">
        <v>3877</v>
      </c>
      <c r="E202" s="29">
        <f t="shared" si="10"/>
        <v>132457</v>
      </c>
      <c r="F202" s="4">
        <f>10+14+13+19</f>
        <v>56</v>
      </c>
      <c r="G202" s="4"/>
      <c r="H202" s="93">
        <f t="shared" si="11"/>
        <v>133052</v>
      </c>
      <c r="I202" s="93">
        <f t="shared" si="7"/>
        <v>11.798495308235735</v>
      </c>
      <c r="J202" s="158">
        <f t="shared" si="8"/>
        <v>-37.607140848802956</v>
      </c>
    </row>
    <row r="203" spans="1:10" hidden="1" x14ac:dyDescent="0.25">
      <c r="A203" s="93">
        <v>202</v>
      </c>
      <c r="B203" s="62" t="s">
        <v>22</v>
      </c>
      <c r="C203" s="26">
        <v>44094</v>
      </c>
      <c r="D203" s="4">
        <v>3645</v>
      </c>
      <c r="E203" s="29">
        <f t="shared" si="10"/>
        <v>135157</v>
      </c>
      <c r="F203" s="4">
        <f>16+19+47+35+1</f>
        <v>118</v>
      </c>
      <c r="G203" s="4"/>
      <c r="H203" s="93">
        <f t="shared" si="11"/>
        <v>136102</v>
      </c>
      <c r="I203" s="93">
        <f t="shared" si="7"/>
        <v>11.821159883608734</v>
      </c>
      <c r="J203" s="158">
        <f t="shared" si="8"/>
        <v>20.932449774728877</v>
      </c>
    </row>
    <row r="204" spans="1:10" hidden="1" x14ac:dyDescent="0.25">
      <c r="A204" s="93">
        <v>203</v>
      </c>
      <c r="B204" s="62" t="s">
        <v>22</v>
      </c>
      <c r="C204" s="26">
        <v>44095</v>
      </c>
      <c r="D204" s="4">
        <v>3700</v>
      </c>
      <c r="E204" s="29">
        <f t="shared" si="10"/>
        <v>140633</v>
      </c>
      <c r="F204" s="4">
        <v>276</v>
      </c>
      <c r="G204" s="4"/>
      <c r="H204" s="93">
        <f t="shared" si="11"/>
        <v>138857</v>
      </c>
      <c r="I204" s="93">
        <f t="shared" si="7"/>
        <v>11.841199905580149</v>
      </c>
      <c r="J204" s="158">
        <f t="shared" si="8"/>
        <v>23.537989097487916</v>
      </c>
    </row>
    <row r="205" spans="1:10" hidden="1" x14ac:dyDescent="0.25">
      <c r="A205" s="93">
        <v>204</v>
      </c>
      <c r="B205" s="62" t="s">
        <v>22</v>
      </c>
      <c r="C205" s="26">
        <v>44096</v>
      </c>
      <c r="D205" s="4">
        <v>5344</v>
      </c>
      <c r="E205" s="29">
        <f t="shared" si="10"/>
        <v>145012</v>
      </c>
      <c r="F205" s="4">
        <f>179+159</f>
        <v>338</v>
      </c>
      <c r="G205" s="4"/>
      <c r="H205" s="93">
        <f t="shared" si="11"/>
        <v>145977</v>
      </c>
      <c r="I205" s="93">
        <f t="shared" si="7"/>
        <v>11.891204354034075</v>
      </c>
      <c r="J205" s="158">
        <f t="shared" si="8"/>
        <v>25.368220623812075</v>
      </c>
    </row>
    <row r="206" spans="1:10" hidden="1" x14ac:dyDescent="0.25">
      <c r="A206" s="93">
        <v>205</v>
      </c>
      <c r="B206" s="62" t="s">
        <v>22</v>
      </c>
      <c r="C206" s="26">
        <v>44097</v>
      </c>
      <c r="D206" s="4">
        <v>5389</v>
      </c>
      <c r="E206" s="29">
        <f t="shared" si="10"/>
        <v>148386</v>
      </c>
      <c r="F206" s="4">
        <f>160+131</f>
        <v>291</v>
      </c>
      <c r="G206" s="4"/>
      <c r="H206" s="93">
        <f t="shared" si="11"/>
        <v>150401</v>
      </c>
      <c r="I206" s="93">
        <f t="shared" si="7"/>
        <v>11.921060339411943</v>
      </c>
      <c r="J206" s="158">
        <f t="shared" si="8"/>
        <v>25.226568857573781</v>
      </c>
    </row>
    <row r="207" spans="1:10" hidden="1" x14ac:dyDescent="0.25">
      <c r="A207" s="93">
        <v>206</v>
      </c>
      <c r="B207" s="62" t="s">
        <v>22</v>
      </c>
      <c r="C207" s="26">
        <v>44098</v>
      </c>
      <c r="D207" s="4">
        <v>6122</v>
      </c>
      <c r="E207" s="29">
        <f t="shared" si="10"/>
        <v>155573</v>
      </c>
      <c r="F207" s="4">
        <f>162+117+3</f>
        <v>282</v>
      </c>
      <c r="G207" s="4"/>
      <c r="H207" s="93">
        <f t="shared" si="11"/>
        <v>154508</v>
      </c>
      <c r="I207" s="93">
        <f t="shared" si="7"/>
        <v>11.948001153914678</v>
      </c>
      <c r="J207" s="158">
        <f t="shared" si="8"/>
        <v>24.511994881517488</v>
      </c>
    </row>
    <row r="208" spans="1:10" hidden="1" x14ac:dyDescent="0.25">
      <c r="A208" s="93">
        <v>1</v>
      </c>
      <c r="B208" s="5" t="s">
        <v>35</v>
      </c>
      <c r="C208" s="26">
        <v>43893</v>
      </c>
      <c r="D208" s="4">
        <v>0</v>
      </c>
      <c r="E208" s="29">
        <v>0</v>
      </c>
      <c r="G208" s="4"/>
      <c r="H208" s="93">
        <f t="shared" si="11"/>
        <v>0</v>
      </c>
      <c r="I208" s="93" t="e">
        <f t="shared" si="7"/>
        <v>#NUM!</v>
      </c>
    </row>
    <row r="209" spans="1:10" hidden="1" x14ac:dyDescent="0.25">
      <c r="A209" s="93">
        <v>2</v>
      </c>
      <c r="B209" s="5" t="s">
        <v>35</v>
      </c>
      <c r="C209" s="26">
        <v>43894</v>
      </c>
      <c r="D209" s="4">
        <v>0</v>
      </c>
      <c r="E209" s="29">
        <v>0</v>
      </c>
      <c r="G209" s="4"/>
      <c r="H209" s="93">
        <f t="shared" si="11"/>
        <v>0</v>
      </c>
      <c r="I209" s="93" t="e">
        <f t="shared" ref="I209:I272" si="12">LN(H209)</f>
        <v>#NUM!</v>
      </c>
    </row>
    <row r="210" spans="1:10" hidden="1" x14ac:dyDescent="0.25">
      <c r="A210" s="93">
        <v>3</v>
      </c>
      <c r="B210" s="5" t="s">
        <v>35</v>
      </c>
      <c r="C210" s="26">
        <v>43895</v>
      </c>
      <c r="D210" s="4">
        <v>0</v>
      </c>
      <c r="E210" s="29">
        <v>0</v>
      </c>
      <c r="G210" s="4"/>
      <c r="H210" s="93">
        <f t="shared" si="11"/>
        <v>0</v>
      </c>
      <c r="I210" s="93" t="e">
        <f t="shared" si="12"/>
        <v>#NUM!</v>
      </c>
    </row>
    <row r="211" spans="1:10" hidden="1" x14ac:dyDescent="0.25">
      <c r="A211" s="93">
        <v>4</v>
      </c>
      <c r="B211" s="5" t="s">
        <v>35</v>
      </c>
      <c r="C211" s="26">
        <v>43896</v>
      </c>
      <c r="D211" s="4">
        <v>0</v>
      </c>
      <c r="E211" s="29">
        <v>0</v>
      </c>
      <c r="G211" s="4"/>
      <c r="H211" s="93">
        <f t="shared" si="11"/>
        <v>0</v>
      </c>
      <c r="I211" s="93" t="e">
        <f t="shared" si="12"/>
        <v>#NUM!</v>
      </c>
    </row>
    <row r="212" spans="1:10" hidden="1" x14ac:dyDescent="0.25">
      <c r="A212" s="93">
        <v>5</v>
      </c>
      <c r="B212" s="5" t="s">
        <v>35</v>
      </c>
      <c r="C212" s="26">
        <v>43897</v>
      </c>
      <c r="D212" s="4">
        <v>0</v>
      </c>
      <c r="E212" s="29">
        <v>0</v>
      </c>
      <c r="G212" s="4"/>
      <c r="H212" s="93">
        <f t="shared" si="11"/>
        <v>0</v>
      </c>
      <c r="I212" s="93" t="e">
        <f t="shared" si="12"/>
        <v>#NUM!</v>
      </c>
    </row>
    <row r="213" spans="1:10" hidden="1" x14ac:dyDescent="0.25">
      <c r="A213" s="93">
        <v>6</v>
      </c>
      <c r="B213" s="5" t="s">
        <v>35</v>
      </c>
      <c r="C213" s="26">
        <v>43898</v>
      </c>
      <c r="D213" s="4">
        <v>0</v>
      </c>
      <c r="E213" s="29">
        <v>0</v>
      </c>
      <c r="G213" s="4"/>
      <c r="H213" s="93">
        <f t="shared" si="11"/>
        <v>0</v>
      </c>
      <c r="I213" s="93" t="e">
        <f t="shared" si="12"/>
        <v>#NUM!</v>
      </c>
    </row>
    <row r="214" spans="1:10" hidden="1" x14ac:dyDescent="0.25">
      <c r="A214" s="93">
        <v>7</v>
      </c>
      <c r="B214" s="5" t="s">
        <v>35</v>
      </c>
      <c r="C214" s="26">
        <v>43899</v>
      </c>
      <c r="D214" s="4">
        <v>0</v>
      </c>
      <c r="E214" s="29">
        <v>0</v>
      </c>
      <c r="G214" s="4"/>
      <c r="H214" s="93">
        <f t="shared" si="11"/>
        <v>0</v>
      </c>
      <c r="I214" s="93" t="e">
        <f t="shared" si="12"/>
        <v>#NUM!</v>
      </c>
    </row>
    <row r="215" spans="1:10" hidden="1" x14ac:dyDescent="0.25">
      <c r="A215" s="93">
        <v>8</v>
      </c>
      <c r="B215" s="5" t="s">
        <v>35</v>
      </c>
      <c r="C215" s="26">
        <v>43900</v>
      </c>
      <c r="D215" s="4">
        <v>0</v>
      </c>
      <c r="E215" s="29">
        <v>0</v>
      </c>
      <c r="G215" s="4"/>
      <c r="H215" s="93">
        <f t="shared" si="11"/>
        <v>0</v>
      </c>
      <c r="I215" s="93" t="e">
        <f t="shared" si="12"/>
        <v>#NUM!</v>
      </c>
    </row>
    <row r="216" spans="1:10" hidden="1" x14ac:dyDescent="0.25">
      <c r="A216" s="93">
        <v>9</v>
      </c>
      <c r="B216" s="5" t="s">
        <v>35</v>
      </c>
      <c r="C216" s="26">
        <v>43901</v>
      </c>
      <c r="D216" s="4">
        <v>0</v>
      </c>
      <c r="E216" s="29">
        <v>0</v>
      </c>
      <c r="G216" s="4"/>
      <c r="H216" s="93">
        <f t="shared" si="11"/>
        <v>0</v>
      </c>
      <c r="I216" s="93" t="e">
        <f t="shared" si="12"/>
        <v>#NUM!</v>
      </c>
    </row>
    <row r="217" spans="1:10" hidden="1" x14ac:dyDescent="0.25">
      <c r="A217" s="93">
        <v>10</v>
      </c>
      <c r="B217" s="5" t="s">
        <v>35</v>
      </c>
      <c r="C217" s="26">
        <v>43902</v>
      </c>
      <c r="D217" s="4">
        <v>0</v>
      </c>
      <c r="E217" s="29">
        <v>0</v>
      </c>
      <c r="G217" s="4"/>
      <c r="H217" s="93">
        <f t="shared" si="11"/>
        <v>0</v>
      </c>
      <c r="I217" s="93" t="e">
        <f t="shared" si="12"/>
        <v>#NUM!</v>
      </c>
    </row>
    <row r="218" spans="1:10" hidden="1" x14ac:dyDescent="0.25">
      <c r="A218" s="93">
        <v>11</v>
      </c>
      <c r="B218" s="5" t="s">
        <v>35</v>
      </c>
      <c r="C218" s="26">
        <v>43903</v>
      </c>
      <c r="D218" s="4">
        <v>0</v>
      </c>
      <c r="E218" s="29">
        <v>0</v>
      </c>
      <c r="G218" s="4"/>
      <c r="H218" s="93">
        <f t="shared" si="11"/>
        <v>0</v>
      </c>
      <c r="I218" s="93" t="e">
        <f t="shared" si="12"/>
        <v>#NUM!</v>
      </c>
    </row>
    <row r="219" spans="1:10" hidden="1" x14ac:dyDescent="0.25">
      <c r="A219" s="93">
        <v>12</v>
      </c>
      <c r="B219" s="5" t="s">
        <v>35</v>
      </c>
      <c r="C219" s="26">
        <v>43904</v>
      </c>
      <c r="D219" s="4">
        <v>0</v>
      </c>
      <c r="E219" s="29">
        <v>0</v>
      </c>
      <c r="G219" s="4"/>
      <c r="H219" s="93">
        <f t="shared" si="11"/>
        <v>0</v>
      </c>
      <c r="I219" s="93" t="e">
        <f t="shared" si="12"/>
        <v>#NUM!</v>
      </c>
    </row>
    <row r="220" spans="1:10" hidden="1" x14ac:dyDescent="0.25">
      <c r="A220" s="93">
        <v>13</v>
      </c>
      <c r="B220" s="5" t="s">
        <v>35</v>
      </c>
      <c r="C220" s="26">
        <v>43905</v>
      </c>
      <c r="D220" s="4">
        <v>0</v>
      </c>
      <c r="E220" s="29">
        <v>0</v>
      </c>
      <c r="G220" s="4"/>
      <c r="H220" s="93">
        <f t="shared" si="11"/>
        <v>0</v>
      </c>
      <c r="I220" s="93" t="e">
        <f t="shared" si="12"/>
        <v>#NUM!</v>
      </c>
    </row>
    <row r="221" spans="1:10" hidden="1" x14ac:dyDescent="0.25">
      <c r="A221" s="93">
        <v>14</v>
      </c>
      <c r="B221" s="5" t="s">
        <v>35</v>
      </c>
      <c r="C221" s="26">
        <v>43906</v>
      </c>
      <c r="D221" s="4">
        <v>0</v>
      </c>
      <c r="E221" s="29">
        <v>0</v>
      </c>
      <c r="G221" s="4"/>
      <c r="H221" s="93">
        <f t="shared" si="11"/>
        <v>0</v>
      </c>
      <c r="I221" s="93" t="e">
        <f t="shared" si="12"/>
        <v>#NUM!</v>
      </c>
    </row>
    <row r="222" spans="1:10" hidden="1" x14ac:dyDescent="0.25">
      <c r="A222" s="93">
        <v>15</v>
      </c>
      <c r="B222" s="5" t="s">
        <v>35</v>
      </c>
      <c r="C222" s="26">
        <v>43907</v>
      </c>
      <c r="D222" s="4">
        <v>0</v>
      </c>
      <c r="E222" s="29">
        <v>0</v>
      </c>
      <c r="G222" s="4"/>
      <c r="H222" s="93">
        <f t="shared" si="11"/>
        <v>0</v>
      </c>
      <c r="I222" s="93" t="e">
        <f t="shared" si="12"/>
        <v>#NUM!</v>
      </c>
      <c r="J222" s="158" t="e">
        <f>LN(2)/SLOPE(I215:I222,A215:A222)</f>
        <v>#NUM!</v>
      </c>
    </row>
    <row r="223" spans="1:10" hidden="1" x14ac:dyDescent="0.25">
      <c r="A223" s="93">
        <v>16</v>
      </c>
      <c r="B223" s="5" t="s">
        <v>35</v>
      </c>
      <c r="C223" s="26">
        <v>43908</v>
      </c>
      <c r="D223" s="4">
        <v>0</v>
      </c>
      <c r="E223" s="29">
        <v>0</v>
      </c>
      <c r="G223" s="4"/>
      <c r="H223" s="93">
        <f t="shared" si="11"/>
        <v>0</v>
      </c>
      <c r="I223" s="93" t="e">
        <f t="shared" si="12"/>
        <v>#NUM!</v>
      </c>
      <c r="J223" s="158" t="e">
        <f t="shared" ref="J223:J286" si="13">LN(2)/SLOPE(I216:I223,A216:A223)</f>
        <v>#NUM!</v>
      </c>
    </row>
    <row r="224" spans="1:10" hidden="1" x14ac:dyDescent="0.25">
      <c r="A224" s="93">
        <v>17</v>
      </c>
      <c r="B224" s="5" t="s">
        <v>35</v>
      </c>
      <c r="C224" s="26">
        <v>43909</v>
      </c>
      <c r="D224" s="4">
        <v>0</v>
      </c>
      <c r="E224" s="29">
        <v>0</v>
      </c>
      <c r="G224" s="4"/>
      <c r="H224" s="93">
        <f t="shared" si="11"/>
        <v>0</v>
      </c>
      <c r="I224" s="93" t="e">
        <f t="shared" si="12"/>
        <v>#NUM!</v>
      </c>
      <c r="J224" s="158" t="e">
        <f t="shared" si="13"/>
        <v>#NUM!</v>
      </c>
    </row>
    <row r="225" spans="1:10" hidden="1" x14ac:dyDescent="0.25">
      <c r="A225" s="93">
        <v>18</v>
      </c>
      <c r="B225" s="5" t="s">
        <v>35</v>
      </c>
      <c r="C225" s="26">
        <v>43910</v>
      </c>
      <c r="D225" s="4">
        <v>0</v>
      </c>
      <c r="E225" s="29">
        <v>0</v>
      </c>
      <c r="G225" s="4"/>
      <c r="H225" s="93">
        <f t="shared" si="11"/>
        <v>0</v>
      </c>
      <c r="I225" s="93" t="e">
        <f t="shared" si="12"/>
        <v>#NUM!</v>
      </c>
      <c r="J225" s="158" t="e">
        <f t="shared" si="13"/>
        <v>#NUM!</v>
      </c>
    </row>
    <row r="226" spans="1:10" hidden="1" x14ac:dyDescent="0.25">
      <c r="A226" s="93">
        <v>19</v>
      </c>
      <c r="B226" s="5" t="s">
        <v>35</v>
      </c>
      <c r="C226" s="26">
        <v>43911</v>
      </c>
      <c r="D226" s="4">
        <v>0</v>
      </c>
      <c r="E226" s="29">
        <v>0</v>
      </c>
      <c r="G226" s="4"/>
      <c r="H226" s="93">
        <f t="shared" si="11"/>
        <v>0</v>
      </c>
      <c r="I226" s="93" t="e">
        <f t="shared" si="12"/>
        <v>#NUM!</v>
      </c>
      <c r="J226" s="158" t="e">
        <f t="shared" si="13"/>
        <v>#NUM!</v>
      </c>
    </row>
    <row r="227" spans="1:10" hidden="1" x14ac:dyDescent="0.25">
      <c r="A227" s="93">
        <v>20</v>
      </c>
      <c r="B227" s="5" t="s">
        <v>35</v>
      </c>
      <c r="C227" s="26">
        <v>43912</v>
      </c>
      <c r="D227" s="4">
        <v>0</v>
      </c>
      <c r="E227" s="29">
        <v>0</v>
      </c>
      <c r="G227" s="4"/>
      <c r="H227" s="93">
        <f t="shared" si="11"/>
        <v>0</v>
      </c>
      <c r="I227" s="93" t="e">
        <f t="shared" si="12"/>
        <v>#NUM!</v>
      </c>
      <c r="J227" s="158" t="e">
        <f t="shared" si="13"/>
        <v>#NUM!</v>
      </c>
    </row>
    <row r="228" spans="1:10" hidden="1" x14ac:dyDescent="0.25">
      <c r="A228" s="93">
        <v>21</v>
      </c>
      <c r="B228" s="5" t="s">
        <v>35</v>
      </c>
      <c r="C228" s="26">
        <v>43913</v>
      </c>
      <c r="D228" s="4">
        <v>0</v>
      </c>
      <c r="E228" s="29">
        <v>0</v>
      </c>
      <c r="G228" s="4"/>
      <c r="H228" s="93">
        <f t="shared" si="11"/>
        <v>0</v>
      </c>
      <c r="I228" s="93" t="e">
        <f t="shared" si="12"/>
        <v>#NUM!</v>
      </c>
      <c r="J228" s="158" t="e">
        <f t="shared" si="13"/>
        <v>#NUM!</v>
      </c>
    </row>
    <row r="229" spans="1:10" hidden="1" x14ac:dyDescent="0.25">
      <c r="A229" s="93">
        <v>22</v>
      </c>
      <c r="B229" s="5" t="s">
        <v>35</v>
      </c>
      <c r="C229" s="26">
        <v>43914</v>
      </c>
      <c r="D229" s="4">
        <v>0</v>
      </c>
      <c r="E229" s="29">
        <v>0</v>
      </c>
      <c r="G229" s="4"/>
      <c r="H229" s="93">
        <f t="shared" si="11"/>
        <v>0</v>
      </c>
      <c r="I229" s="93" t="e">
        <f t="shared" si="12"/>
        <v>#NUM!</v>
      </c>
      <c r="J229" s="158" t="e">
        <f t="shared" si="13"/>
        <v>#NUM!</v>
      </c>
    </row>
    <row r="230" spans="1:10" hidden="1" x14ac:dyDescent="0.25">
      <c r="A230" s="93">
        <v>23</v>
      </c>
      <c r="B230" s="5" t="s">
        <v>35</v>
      </c>
      <c r="C230" s="26">
        <v>43915</v>
      </c>
      <c r="D230" s="4">
        <v>0</v>
      </c>
      <c r="E230" s="29">
        <v>0</v>
      </c>
      <c r="G230" s="4"/>
      <c r="H230" s="93">
        <f t="shared" si="11"/>
        <v>0</v>
      </c>
      <c r="I230" s="93" t="e">
        <f t="shared" si="12"/>
        <v>#NUM!</v>
      </c>
      <c r="J230" s="158" t="e">
        <f t="shared" si="13"/>
        <v>#NUM!</v>
      </c>
    </row>
    <row r="231" spans="1:10" hidden="1" x14ac:dyDescent="0.25">
      <c r="A231" s="93">
        <v>24</v>
      </c>
      <c r="B231" s="5" t="s">
        <v>35</v>
      </c>
      <c r="C231" s="26">
        <v>43916</v>
      </c>
      <c r="D231" s="4">
        <v>0</v>
      </c>
      <c r="E231" s="29">
        <v>0</v>
      </c>
      <c r="G231" s="4"/>
      <c r="H231" s="93">
        <f t="shared" si="11"/>
        <v>0</v>
      </c>
      <c r="I231" s="93" t="e">
        <f t="shared" si="12"/>
        <v>#NUM!</v>
      </c>
      <c r="J231" s="158" t="e">
        <f t="shared" si="13"/>
        <v>#NUM!</v>
      </c>
    </row>
    <row r="232" spans="1:10" hidden="1" x14ac:dyDescent="0.25">
      <c r="A232" s="93">
        <v>25</v>
      </c>
      <c r="B232" s="5" t="s">
        <v>35</v>
      </c>
      <c r="C232" s="26">
        <v>43917</v>
      </c>
      <c r="D232" s="4">
        <v>0</v>
      </c>
      <c r="E232" s="29">
        <v>0</v>
      </c>
      <c r="G232" s="4"/>
      <c r="H232" s="93">
        <f t="shared" si="11"/>
        <v>0</v>
      </c>
      <c r="I232" s="93" t="e">
        <f t="shared" si="12"/>
        <v>#NUM!</v>
      </c>
      <c r="J232" s="158" t="e">
        <f t="shared" si="13"/>
        <v>#NUM!</v>
      </c>
    </row>
    <row r="233" spans="1:10" hidden="1" x14ac:dyDescent="0.25">
      <c r="A233" s="93">
        <v>26</v>
      </c>
      <c r="B233" s="5" t="s">
        <v>35</v>
      </c>
      <c r="C233" s="26">
        <v>43918</v>
      </c>
      <c r="D233" s="4">
        <v>0</v>
      </c>
      <c r="E233" s="29">
        <v>0</v>
      </c>
      <c r="G233" s="4"/>
      <c r="H233" s="93">
        <f t="shared" si="11"/>
        <v>0</v>
      </c>
      <c r="I233" s="93" t="e">
        <f t="shared" si="12"/>
        <v>#NUM!</v>
      </c>
      <c r="J233" s="158" t="e">
        <f t="shared" si="13"/>
        <v>#NUM!</v>
      </c>
    </row>
    <row r="234" spans="1:10" hidden="1" x14ac:dyDescent="0.25">
      <c r="A234" s="93">
        <v>27</v>
      </c>
      <c r="B234" s="5" t="s">
        <v>35</v>
      </c>
      <c r="C234" s="26">
        <v>43919</v>
      </c>
      <c r="D234" s="4">
        <v>0</v>
      </c>
      <c r="E234" s="29">
        <v>0</v>
      </c>
      <c r="G234" s="4"/>
      <c r="H234" s="93">
        <f t="shared" si="11"/>
        <v>0</v>
      </c>
      <c r="I234" s="93" t="e">
        <f t="shared" si="12"/>
        <v>#NUM!</v>
      </c>
      <c r="J234" s="158" t="e">
        <f t="shared" si="13"/>
        <v>#NUM!</v>
      </c>
    </row>
    <row r="235" spans="1:10" hidden="1" x14ac:dyDescent="0.25">
      <c r="A235" s="93">
        <v>28</v>
      </c>
      <c r="B235" s="5" t="s">
        <v>35</v>
      </c>
      <c r="C235" s="26">
        <v>43920</v>
      </c>
      <c r="D235" s="4">
        <v>0</v>
      </c>
      <c r="E235" s="29">
        <v>0</v>
      </c>
      <c r="G235" s="4"/>
      <c r="H235" s="93">
        <f t="shared" si="11"/>
        <v>0</v>
      </c>
      <c r="I235" s="93" t="e">
        <f t="shared" si="12"/>
        <v>#NUM!</v>
      </c>
      <c r="J235" s="158" t="e">
        <f t="shared" si="13"/>
        <v>#NUM!</v>
      </c>
    </row>
    <row r="236" spans="1:10" hidden="1" x14ac:dyDescent="0.25">
      <c r="A236" s="93">
        <v>29</v>
      </c>
      <c r="B236" s="5" t="s">
        <v>35</v>
      </c>
      <c r="C236" s="26">
        <v>43921</v>
      </c>
      <c r="D236" s="4">
        <v>0</v>
      </c>
      <c r="E236" s="29">
        <v>0</v>
      </c>
      <c r="G236" s="4"/>
      <c r="H236" s="93">
        <f t="shared" si="11"/>
        <v>0</v>
      </c>
      <c r="I236" s="93" t="e">
        <f t="shared" si="12"/>
        <v>#NUM!</v>
      </c>
      <c r="J236" s="158" t="e">
        <f t="shared" si="13"/>
        <v>#NUM!</v>
      </c>
    </row>
    <row r="237" spans="1:10" hidden="1" x14ac:dyDescent="0.25">
      <c r="A237" s="93">
        <v>30</v>
      </c>
      <c r="B237" s="5" t="s">
        <v>35</v>
      </c>
      <c r="C237" s="26">
        <v>43922</v>
      </c>
      <c r="D237" s="4">
        <v>0</v>
      </c>
      <c r="E237" s="29">
        <v>0</v>
      </c>
      <c r="G237" s="4"/>
      <c r="H237" s="93">
        <f t="shared" si="11"/>
        <v>0</v>
      </c>
      <c r="I237" s="93" t="e">
        <f t="shared" si="12"/>
        <v>#NUM!</v>
      </c>
      <c r="J237" s="158" t="e">
        <f t="shared" si="13"/>
        <v>#NUM!</v>
      </c>
    </row>
    <row r="238" spans="1:10" hidden="1" x14ac:dyDescent="0.25">
      <c r="A238" s="93">
        <v>31</v>
      </c>
      <c r="B238" s="5" t="s">
        <v>35</v>
      </c>
      <c r="C238" s="26">
        <v>43923</v>
      </c>
      <c r="D238" s="4">
        <v>0</v>
      </c>
      <c r="E238" s="29">
        <v>0</v>
      </c>
      <c r="G238" s="4"/>
      <c r="H238" s="93">
        <f t="shared" si="11"/>
        <v>0</v>
      </c>
      <c r="I238" s="93" t="e">
        <f t="shared" si="12"/>
        <v>#NUM!</v>
      </c>
      <c r="J238" s="158" t="e">
        <f t="shared" si="13"/>
        <v>#NUM!</v>
      </c>
    </row>
    <row r="239" spans="1:10" hidden="1" x14ac:dyDescent="0.25">
      <c r="A239" s="93">
        <v>32</v>
      </c>
      <c r="B239" s="5" t="s">
        <v>35</v>
      </c>
      <c r="C239" s="26">
        <v>43924</v>
      </c>
      <c r="D239" s="4">
        <v>0</v>
      </c>
      <c r="E239" s="29">
        <v>0</v>
      </c>
      <c r="G239" s="4"/>
      <c r="H239" s="93">
        <f t="shared" si="11"/>
        <v>0</v>
      </c>
      <c r="I239" s="93" t="e">
        <f t="shared" si="12"/>
        <v>#NUM!</v>
      </c>
      <c r="J239" s="158" t="e">
        <f t="shared" si="13"/>
        <v>#NUM!</v>
      </c>
    </row>
    <row r="240" spans="1:10" hidden="1" x14ac:dyDescent="0.25">
      <c r="A240" s="93">
        <v>33</v>
      </c>
      <c r="B240" s="5" t="s">
        <v>35</v>
      </c>
      <c r="C240" s="26">
        <v>43925</v>
      </c>
      <c r="D240" s="4">
        <v>0</v>
      </c>
      <c r="E240" s="29">
        <v>0</v>
      </c>
      <c r="G240" s="4"/>
      <c r="H240" s="93">
        <f t="shared" si="11"/>
        <v>0</v>
      </c>
      <c r="I240" s="93" t="e">
        <f t="shared" si="12"/>
        <v>#NUM!</v>
      </c>
      <c r="J240" s="158" t="e">
        <f t="shared" si="13"/>
        <v>#NUM!</v>
      </c>
    </row>
    <row r="241" spans="1:10" hidden="1" x14ac:dyDescent="0.25">
      <c r="A241" s="93">
        <v>34</v>
      </c>
      <c r="B241" s="5" t="s">
        <v>35</v>
      </c>
      <c r="C241" s="26">
        <v>43926</v>
      </c>
      <c r="D241" s="4">
        <v>0</v>
      </c>
      <c r="E241" s="29">
        <v>0</v>
      </c>
      <c r="G241" s="4"/>
      <c r="H241" s="93">
        <f t="shared" si="11"/>
        <v>0</v>
      </c>
      <c r="I241" s="93" t="e">
        <f t="shared" si="12"/>
        <v>#NUM!</v>
      </c>
      <c r="J241" s="158" t="e">
        <f t="shared" si="13"/>
        <v>#NUM!</v>
      </c>
    </row>
    <row r="242" spans="1:10" hidden="1" x14ac:dyDescent="0.25">
      <c r="A242" s="93">
        <v>35</v>
      </c>
      <c r="B242" s="5" t="s">
        <v>35</v>
      </c>
      <c r="C242" s="26">
        <v>43927</v>
      </c>
      <c r="D242" s="4">
        <v>0</v>
      </c>
      <c r="E242" s="29">
        <v>0</v>
      </c>
      <c r="G242" s="4"/>
      <c r="H242" s="93">
        <f t="shared" si="11"/>
        <v>0</v>
      </c>
      <c r="I242" s="93" t="e">
        <f t="shared" si="12"/>
        <v>#NUM!</v>
      </c>
      <c r="J242" s="158" t="e">
        <f t="shared" si="13"/>
        <v>#NUM!</v>
      </c>
    </row>
    <row r="243" spans="1:10" hidden="1" x14ac:dyDescent="0.25">
      <c r="A243" s="93">
        <v>36</v>
      </c>
      <c r="B243" s="5" t="s">
        <v>35</v>
      </c>
      <c r="C243" s="26">
        <v>43928</v>
      </c>
      <c r="D243" s="4">
        <v>0</v>
      </c>
      <c r="E243" s="29">
        <v>0</v>
      </c>
      <c r="G243" s="4"/>
      <c r="H243" s="93">
        <f t="shared" si="11"/>
        <v>0</v>
      </c>
      <c r="I243" s="93" t="e">
        <f t="shared" si="12"/>
        <v>#NUM!</v>
      </c>
      <c r="J243" s="158" t="e">
        <f t="shared" si="13"/>
        <v>#NUM!</v>
      </c>
    </row>
    <row r="244" spans="1:10" hidden="1" x14ac:dyDescent="0.25">
      <c r="A244" s="93">
        <v>37</v>
      </c>
      <c r="B244" s="5" t="s">
        <v>35</v>
      </c>
      <c r="C244" s="26">
        <v>43929</v>
      </c>
      <c r="D244" s="4">
        <v>0</v>
      </c>
      <c r="E244" s="29">
        <v>0</v>
      </c>
      <c r="G244" s="4"/>
      <c r="H244" s="93">
        <f t="shared" si="11"/>
        <v>0</v>
      </c>
      <c r="I244" s="93" t="e">
        <f t="shared" si="12"/>
        <v>#NUM!</v>
      </c>
      <c r="J244" s="158" t="e">
        <f t="shared" si="13"/>
        <v>#NUM!</v>
      </c>
    </row>
    <row r="245" spans="1:10" hidden="1" x14ac:dyDescent="0.25">
      <c r="A245" s="93">
        <v>38</v>
      </c>
      <c r="B245" s="5" t="s">
        <v>35</v>
      </c>
      <c r="C245" s="26">
        <v>43930</v>
      </c>
      <c r="D245" s="4">
        <v>0</v>
      </c>
      <c r="E245" s="29">
        <v>0</v>
      </c>
      <c r="G245" s="4"/>
      <c r="H245" s="93">
        <f t="shared" si="11"/>
        <v>0</v>
      </c>
      <c r="I245" s="93" t="e">
        <f t="shared" si="12"/>
        <v>#NUM!</v>
      </c>
      <c r="J245" s="158" t="e">
        <f t="shared" si="13"/>
        <v>#NUM!</v>
      </c>
    </row>
    <row r="246" spans="1:10" hidden="1" x14ac:dyDescent="0.25">
      <c r="A246" s="93">
        <v>39</v>
      </c>
      <c r="B246" s="5" t="s">
        <v>35</v>
      </c>
      <c r="C246" s="26">
        <v>43931</v>
      </c>
      <c r="D246" s="4">
        <v>0</v>
      </c>
      <c r="E246" s="29">
        <v>0</v>
      </c>
      <c r="G246" s="4"/>
      <c r="H246" s="93">
        <f t="shared" si="11"/>
        <v>0</v>
      </c>
      <c r="I246" s="93" t="e">
        <f t="shared" si="12"/>
        <v>#NUM!</v>
      </c>
      <c r="J246" s="158" t="e">
        <f t="shared" si="13"/>
        <v>#NUM!</v>
      </c>
    </row>
    <row r="247" spans="1:10" hidden="1" x14ac:dyDescent="0.25">
      <c r="A247" s="93">
        <v>40</v>
      </c>
      <c r="B247" s="5" t="s">
        <v>35</v>
      </c>
      <c r="C247" s="26">
        <v>43932</v>
      </c>
      <c r="D247" s="4">
        <v>0</v>
      </c>
      <c r="E247" s="29">
        <v>0</v>
      </c>
      <c r="G247" s="4"/>
      <c r="H247" s="93">
        <f t="shared" si="11"/>
        <v>0</v>
      </c>
      <c r="I247" s="93" t="e">
        <f t="shared" si="12"/>
        <v>#NUM!</v>
      </c>
      <c r="J247" s="158" t="e">
        <f t="shared" si="13"/>
        <v>#NUM!</v>
      </c>
    </row>
    <row r="248" spans="1:10" hidden="1" x14ac:dyDescent="0.25">
      <c r="A248" s="93">
        <v>41</v>
      </c>
      <c r="B248" s="5" t="s">
        <v>35</v>
      </c>
      <c r="C248" s="26">
        <v>43933</v>
      </c>
      <c r="D248" s="4">
        <v>0</v>
      </c>
      <c r="E248" s="29">
        <v>0</v>
      </c>
      <c r="G248" s="4"/>
      <c r="H248" s="93">
        <f t="shared" si="11"/>
        <v>0</v>
      </c>
      <c r="I248" s="93" t="e">
        <f t="shared" si="12"/>
        <v>#NUM!</v>
      </c>
      <c r="J248" s="158" t="e">
        <f t="shared" si="13"/>
        <v>#NUM!</v>
      </c>
    </row>
    <row r="249" spans="1:10" hidden="1" x14ac:dyDescent="0.25">
      <c r="A249" s="93">
        <v>42</v>
      </c>
      <c r="B249" s="5" t="s">
        <v>35</v>
      </c>
      <c r="C249" s="26">
        <v>43934</v>
      </c>
      <c r="D249" s="4">
        <v>0</v>
      </c>
      <c r="E249" s="29">
        <v>0</v>
      </c>
      <c r="G249" s="4"/>
      <c r="H249" s="93">
        <f t="shared" si="11"/>
        <v>0</v>
      </c>
      <c r="I249" s="93" t="e">
        <f t="shared" si="12"/>
        <v>#NUM!</v>
      </c>
      <c r="J249" s="158" t="e">
        <f t="shared" si="13"/>
        <v>#NUM!</v>
      </c>
    </row>
    <row r="250" spans="1:10" hidden="1" x14ac:dyDescent="0.25">
      <c r="A250" s="93">
        <v>43</v>
      </c>
      <c r="B250" s="5" t="s">
        <v>35</v>
      </c>
      <c r="C250" s="26">
        <v>43935</v>
      </c>
      <c r="D250" s="4">
        <v>0</v>
      </c>
      <c r="E250" s="29">
        <v>0</v>
      </c>
      <c r="G250" s="4"/>
      <c r="H250" s="93">
        <f t="shared" si="11"/>
        <v>0</v>
      </c>
      <c r="I250" s="93" t="e">
        <f t="shared" si="12"/>
        <v>#NUM!</v>
      </c>
      <c r="J250" s="158" t="e">
        <f t="shared" si="13"/>
        <v>#NUM!</v>
      </c>
    </row>
    <row r="251" spans="1:10" hidden="1" x14ac:dyDescent="0.25">
      <c r="A251" s="93">
        <v>44</v>
      </c>
      <c r="B251" s="5" t="s">
        <v>35</v>
      </c>
      <c r="C251" s="26">
        <v>43936</v>
      </c>
      <c r="D251" s="4">
        <v>0</v>
      </c>
      <c r="E251" s="29">
        <v>0</v>
      </c>
      <c r="G251" s="4"/>
      <c r="H251" s="93">
        <f t="shared" si="11"/>
        <v>0</v>
      </c>
      <c r="I251" s="93" t="e">
        <f t="shared" si="12"/>
        <v>#NUM!</v>
      </c>
      <c r="J251" s="158" t="e">
        <f t="shared" si="13"/>
        <v>#NUM!</v>
      </c>
    </row>
    <row r="252" spans="1:10" hidden="1" x14ac:dyDescent="0.25">
      <c r="A252" s="93">
        <v>45</v>
      </c>
      <c r="B252" s="5" t="s">
        <v>35</v>
      </c>
      <c r="C252" s="26">
        <v>43937</v>
      </c>
      <c r="D252" s="4">
        <v>0</v>
      </c>
      <c r="E252" s="29">
        <v>0</v>
      </c>
      <c r="G252" s="4"/>
      <c r="H252" s="93">
        <f t="shared" si="11"/>
        <v>0</v>
      </c>
      <c r="I252" s="93" t="e">
        <f t="shared" si="12"/>
        <v>#NUM!</v>
      </c>
      <c r="J252" s="158" t="e">
        <f t="shared" si="13"/>
        <v>#NUM!</v>
      </c>
    </row>
    <row r="253" spans="1:10" hidden="1" x14ac:dyDescent="0.25">
      <c r="A253" s="93">
        <v>46</v>
      </c>
      <c r="B253" s="5" t="s">
        <v>35</v>
      </c>
      <c r="C253" s="26">
        <v>43938</v>
      </c>
      <c r="D253" s="4">
        <v>0</v>
      </c>
      <c r="E253" s="29">
        <v>0</v>
      </c>
      <c r="G253" s="4"/>
      <c r="H253" s="93">
        <f t="shared" si="11"/>
        <v>0</v>
      </c>
      <c r="I253" s="93" t="e">
        <f t="shared" si="12"/>
        <v>#NUM!</v>
      </c>
      <c r="J253" s="158" t="e">
        <f t="shared" si="13"/>
        <v>#NUM!</v>
      </c>
    </row>
    <row r="254" spans="1:10" hidden="1" x14ac:dyDescent="0.25">
      <c r="A254" s="93">
        <v>47</v>
      </c>
      <c r="B254" s="5" t="s">
        <v>35</v>
      </c>
      <c r="C254" s="26">
        <v>43939</v>
      </c>
      <c r="D254" s="4">
        <v>0</v>
      </c>
      <c r="E254" s="29">
        <v>0</v>
      </c>
      <c r="G254" s="4"/>
      <c r="H254" s="93">
        <f t="shared" si="11"/>
        <v>0</v>
      </c>
      <c r="I254" s="93" t="e">
        <f t="shared" si="12"/>
        <v>#NUM!</v>
      </c>
      <c r="J254" s="158" t="e">
        <f t="shared" si="13"/>
        <v>#NUM!</v>
      </c>
    </row>
    <row r="255" spans="1:10" hidden="1" x14ac:dyDescent="0.25">
      <c r="A255" s="93">
        <v>48</v>
      </c>
      <c r="B255" s="5" t="s">
        <v>35</v>
      </c>
      <c r="C255" s="26">
        <v>43940</v>
      </c>
      <c r="D255" s="4">
        <v>0</v>
      </c>
      <c r="E255" s="29">
        <v>0</v>
      </c>
      <c r="G255" s="4"/>
      <c r="H255" s="93">
        <f t="shared" si="11"/>
        <v>0</v>
      </c>
      <c r="I255" s="93" t="e">
        <f t="shared" si="12"/>
        <v>#NUM!</v>
      </c>
      <c r="J255" s="158" t="e">
        <f t="shared" si="13"/>
        <v>#NUM!</v>
      </c>
    </row>
    <row r="256" spans="1:10" hidden="1" x14ac:dyDescent="0.25">
      <c r="A256" s="93">
        <v>49</v>
      </c>
      <c r="B256" s="5" t="s">
        <v>35</v>
      </c>
      <c r="C256" s="26">
        <v>43941</v>
      </c>
      <c r="D256" s="4">
        <v>0</v>
      </c>
      <c r="E256" s="29">
        <v>0</v>
      </c>
      <c r="G256" s="4"/>
      <c r="H256" s="93">
        <f t="shared" si="11"/>
        <v>0</v>
      </c>
      <c r="I256" s="93" t="e">
        <f t="shared" si="12"/>
        <v>#NUM!</v>
      </c>
      <c r="J256" s="158" t="e">
        <f t="shared" si="13"/>
        <v>#NUM!</v>
      </c>
    </row>
    <row r="257" spans="1:10" hidden="1" x14ac:dyDescent="0.25">
      <c r="A257" s="93">
        <v>50</v>
      </c>
      <c r="B257" s="5" t="s">
        <v>35</v>
      </c>
      <c r="C257" s="26">
        <v>43942</v>
      </c>
      <c r="D257" s="4">
        <v>0</v>
      </c>
      <c r="E257" s="29">
        <v>0</v>
      </c>
      <c r="G257" s="4"/>
      <c r="H257" s="93">
        <f t="shared" si="11"/>
        <v>0</v>
      </c>
      <c r="I257" s="93" t="e">
        <f t="shared" si="12"/>
        <v>#NUM!</v>
      </c>
      <c r="J257" s="158" t="e">
        <f t="shared" si="13"/>
        <v>#NUM!</v>
      </c>
    </row>
    <row r="258" spans="1:10" hidden="1" x14ac:dyDescent="0.25">
      <c r="A258" s="93">
        <v>51</v>
      </c>
      <c r="B258" s="5" t="s">
        <v>35</v>
      </c>
      <c r="C258" s="26">
        <v>43943</v>
      </c>
      <c r="D258" s="4">
        <v>0</v>
      </c>
      <c r="E258" s="29">
        <v>0</v>
      </c>
      <c r="G258" s="4"/>
      <c r="H258" s="93">
        <f t="shared" si="11"/>
        <v>0</v>
      </c>
      <c r="I258" s="93" t="e">
        <f t="shared" si="12"/>
        <v>#NUM!</v>
      </c>
      <c r="J258" s="158" t="e">
        <f t="shared" si="13"/>
        <v>#NUM!</v>
      </c>
    </row>
    <row r="259" spans="1:10" hidden="1" x14ac:dyDescent="0.25">
      <c r="A259" s="93">
        <v>52</v>
      </c>
      <c r="B259" s="5" t="s">
        <v>35</v>
      </c>
      <c r="C259" s="26">
        <v>43944</v>
      </c>
      <c r="D259" s="4">
        <v>0</v>
      </c>
      <c r="E259" s="29">
        <v>0</v>
      </c>
      <c r="G259" s="4"/>
      <c r="H259" s="93">
        <f t="shared" ref="H259:H322" si="14">IF(EXACT(B259,B258),D259+E258,E259)</f>
        <v>0</v>
      </c>
      <c r="I259" s="93" t="e">
        <f t="shared" si="12"/>
        <v>#NUM!</v>
      </c>
      <c r="J259" s="158" t="e">
        <f t="shared" si="13"/>
        <v>#NUM!</v>
      </c>
    </row>
    <row r="260" spans="1:10" hidden="1" x14ac:dyDescent="0.25">
      <c r="A260" s="93">
        <v>53</v>
      </c>
      <c r="B260" s="5" t="s">
        <v>35</v>
      </c>
      <c r="C260" s="26">
        <v>43945</v>
      </c>
      <c r="D260" s="4">
        <v>0</v>
      </c>
      <c r="E260" s="29">
        <v>0</v>
      </c>
      <c r="G260" s="4"/>
      <c r="H260" s="93">
        <f t="shared" si="14"/>
        <v>0</v>
      </c>
      <c r="I260" s="93" t="e">
        <f t="shared" si="12"/>
        <v>#NUM!</v>
      </c>
      <c r="J260" s="158" t="e">
        <f t="shared" si="13"/>
        <v>#NUM!</v>
      </c>
    </row>
    <row r="261" spans="1:10" hidden="1" x14ac:dyDescent="0.25">
      <c r="A261" s="93">
        <v>54</v>
      </c>
      <c r="B261" s="5" t="s">
        <v>35</v>
      </c>
      <c r="C261" s="26">
        <v>43946</v>
      </c>
      <c r="D261" s="4">
        <v>0</v>
      </c>
      <c r="E261" s="29">
        <v>0</v>
      </c>
      <c r="G261" s="4"/>
      <c r="H261" s="93">
        <f t="shared" si="14"/>
        <v>0</v>
      </c>
      <c r="I261" s="93" t="e">
        <f t="shared" si="12"/>
        <v>#NUM!</v>
      </c>
      <c r="J261" s="158" t="e">
        <f t="shared" si="13"/>
        <v>#NUM!</v>
      </c>
    </row>
    <row r="262" spans="1:10" hidden="1" x14ac:dyDescent="0.25">
      <c r="A262" s="93">
        <v>55</v>
      </c>
      <c r="B262" s="5" t="s">
        <v>35</v>
      </c>
      <c r="C262" s="26">
        <v>43947</v>
      </c>
      <c r="D262" s="4">
        <v>0</v>
      </c>
      <c r="E262" s="29">
        <v>0</v>
      </c>
      <c r="G262" s="4"/>
      <c r="H262" s="93">
        <f t="shared" si="14"/>
        <v>0</v>
      </c>
      <c r="I262" s="93" t="e">
        <f t="shared" si="12"/>
        <v>#NUM!</v>
      </c>
      <c r="J262" s="158" t="e">
        <f t="shared" si="13"/>
        <v>#NUM!</v>
      </c>
    </row>
    <row r="263" spans="1:10" hidden="1" x14ac:dyDescent="0.25">
      <c r="A263" s="93">
        <v>56</v>
      </c>
      <c r="B263" s="5" t="s">
        <v>35</v>
      </c>
      <c r="C263" s="26">
        <v>43948</v>
      </c>
      <c r="D263" s="4">
        <v>0</v>
      </c>
      <c r="E263" s="29">
        <v>0</v>
      </c>
      <c r="G263" s="4"/>
      <c r="H263" s="93">
        <f t="shared" si="14"/>
        <v>0</v>
      </c>
      <c r="I263" s="93" t="e">
        <f t="shared" si="12"/>
        <v>#NUM!</v>
      </c>
      <c r="J263" s="158" t="e">
        <f t="shared" si="13"/>
        <v>#NUM!</v>
      </c>
    </row>
    <row r="264" spans="1:10" hidden="1" x14ac:dyDescent="0.25">
      <c r="A264" s="93">
        <v>57</v>
      </c>
      <c r="B264" s="5" t="s">
        <v>35</v>
      </c>
      <c r="C264" s="26">
        <v>43949</v>
      </c>
      <c r="D264" s="4">
        <v>0</v>
      </c>
      <c r="E264" s="29">
        <v>0</v>
      </c>
      <c r="G264" s="4"/>
      <c r="H264" s="93">
        <f t="shared" si="14"/>
        <v>0</v>
      </c>
      <c r="I264" s="93" t="e">
        <f t="shared" si="12"/>
        <v>#NUM!</v>
      </c>
      <c r="J264" s="158" t="e">
        <f t="shared" si="13"/>
        <v>#NUM!</v>
      </c>
    </row>
    <row r="265" spans="1:10" hidden="1" x14ac:dyDescent="0.25">
      <c r="A265" s="93">
        <v>58</v>
      </c>
      <c r="B265" s="5" t="s">
        <v>35</v>
      </c>
      <c r="C265" s="26">
        <v>43950</v>
      </c>
      <c r="D265" s="4">
        <v>0</v>
      </c>
      <c r="E265" s="29">
        <v>0</v>
      </c>
      <c r="G265" s="4"/>
      <c r="H265" s="93">
        <f t="shared" si="14"/>
        <v>0</v>
      </c>
      <c r="I265" s="93" t="e">
        <f t="shared" si="12"/>
        <v>#NUM!</v>
      </c>
      <c r="J265" s="158" t="e">
        <f t="shared" si="13"/>
        <v>#NUM!</v>
      </c>
    </row>
    <row r="266" spans="1:10" hidden="1" x14ac:dyDescent="0.25">
      <c r="A266" s="93">
        <v>59</v>
      </c>
      <c r="B266" s="5" t="s">
        <v>35</v>
      </c>
      <c r="C266" s="26">
        <v>43951</v>
      </c>
      <c r="D266" s="4">
        <v>0</v>
      </c>
      <c r="E266" s="29">
        <v>0</v>
      </c>
      <c r="G266" s="4"/>
      <c r="H266" s="93">
        <f t="shared" si="14"/>
        <v>0</v>
      </c>
      <c r="I266" s="93" t="e">
        <f t="shared" si="12"/>
        <v>#NUM!</v>
      </c>
      <c r="J266" s="158" t="e">
        <f t="shared" si="13"/>
        <v>#NUM!</v>
      </c>
    </row>
    <row r="267" spans="1:10" hidden="1" x14ac:dyDescent="0.25">
      <c r="A267" s="93">
        <v>60</v>
      </c>
      <c r="B267" s="5" t="s">
        <v>35</v>
      </c>
      <c r="C267" s="26">
        <v>43952</v>
      </c>
      <c r="D267" s="4">
        <v>0</v>
      </c>
      <c r="E267" s="29">
        <v>0</v>
      </c>
      <c r="G267" s="4"/>
      <c r="H267" s="93">
        <f t="shared" si="14"/>
        <v>0</v>
      </c>
      <c r="I267" s="93" t="e">
        <f t="shared" si="12"/>
        <v>#NUM!</v>
      </c>
      <c r="J267" s="158" t="e">
        <f t="shared" si="13"/>
        <v>#NUM!</v>
      </c>
    </row>
    <row r="268" spans="1:10" hidden="1" x14ac:dyDescent="0.25">
      <c r="A268" s="93">
        <v>61</v>
      </c>
      <c r="B268" s="5" t="s">
        <v>35</v>
      </c>
      <c r="C268" s="26">
        <v>43953</v>
      </c>
      <c r="D268" s="4">
        <v>0</v>
      </c>
      <c r="E268" s="29">
        <v>0</v>
      </c>
      <c r="G268" s="4"/>
      <c r="H268" s="93">
        <f t="shared" si="14"/>
        <v>0</v>
      </c>
      <c r="I268" s="93" t="e">
        <f t="shared" si="12"/>
        <v>#NUM!</v>
      </c>
      <c r="J268" s="158" t="e">
        <f t="shared" si="13"/>
        <v>#NUM!</v>
      </c>
    </row>
    <row r="269" spans="1:10" hidden="1" x14ac:dyDescent="0.25">
      <c r="A269" s="93">
        <v>62</v>
      </c>
      <c r="B269" s="5" t="s">
        <v>35</v>
      </c>
      <c r="C269" s="26">
        <v>43954</v>
      </c>
      <c r="D269" s="4">
        <v>0</v>
      </c>
      <c r="E269" s="29">
        <v>0</v>
      </c>
      <c r="G269" s="4"/>
      <c r="H269" s="93">
        <f t="shared" si="14"/>
        <v>0</v>
      </c>
      <c r="I269" s="93" t="e">
        <f t="shared" si="12"/>
        <v>#NUM!</v>
      </c>
      <c r="J269" s="158" t="e">
        <f t="shared" si="13"/>
        <v>#NUM!</v>
      </c>
    </row>
    <row r="270" spans="1:10" hidden="1" x14ac:dyDescent="0.25">
      <c r="A270" s="93">
        <v>63</v>
      </c>
      <c r="B270" s="5" t="s">
        <v>35</v>
      </c>
      <c r="C270" s="26">
        <v>43955</v>
      </c>
      <c r="D270" s="4">
        <v>0</v>
      </c>
      <c r="E270" s="29">
        <v>0</v>
      </c>
      <c r="G270" s="4"/>
      <c r="H270" s="93">
        <f t="shared" si="14"/>
        <v>0</v>
      </c>
      <c r="I270" s="93" t="e">
        <f t="shared" si="12"/>
        <v>#NUM!</v>
      </c>
      <c r="J270" s="158" t="e">
        <f t="shared" si="13"/>
        <v>#NUM!</v>
      </c>
    </row>
    <row r="271" spans="1:10" hidden="1" x14ac:dyDescent="0.25">
      <c r="A271" s="93">
        <v>64</v>
      </c>
      <c r="B271" s="5" t="s">
        <v>35</v>
      </c>
      <c r="C271" s="26">
        <v>43956</v>
      </c>
      <c r="D271" s="4">
        <v>0</v>
      </c>
      <c r="E271" s="29">
        <v>0</v>
      </c>
      <c r="G271" s="4"/>
      <c r="H271" s="93">
        <f t="shared" si="14"/>
        <v>0</v>
      </c>
      <c r="I271" s="93" t="e">
        <f t="shared" si="12"/>
        <v>#NUM!</v>
      </c>
      <c r="J271" s="158" t="e">
        <f t="shared" si="13"/>
        <v>#NUM!</v>
      </c>
    </row>
    <row r="272" spans="1:10" hidden="1" x14ac:dyDescent="0.25">
      <c r="A272" s="93">
        <v>65</v>
      </c>
      <c r="B272" s="5" t="s">
        <v>35</v>
      </c>
      <c r="C272" s="26">
        <v>43957</v>
      </c>
      <c r="D272" s="4">
        <v>0</v>
      </c>
      <c r="E272" s="29">
        <v>0</v>
      </c>
      <c r="G272" s="4"/>
      <c r="H272" s="93">
        <f t="shared" si="14"/>
        <v>0</v>
      </c>
      <c r="I272" s="93" t="e">
        <f t="shared" si="12"/>
        <v>#NUM!</v>
      </c>
      <c r="J272" s="158" t="e">
        <f t="shared" si="13"/>
        <v>#NUM!</v>
      </c>
    </row>
    <row r="273" spans="1:10" hidden="1" x14ac:dyDescent="0.25">
      <c r="A273" s="93">
        <v>66</v>
      </c>
      <c r="B273" s="5" t="s">
        <v>35</v>
      </c>
      <c r="C273" s="26">
        <v>43958</v>
      </c>
      <c r="D273" s="4">
        <v>0</v>
      </c>
      <c r="E273" s="29">
        <v>0</v>
      </c>
      <c r="G273" s="4"/>
      <c r="H273" s="93">
        <f t="shared" si="14"/>
        <v>0</v>
      </c>
      <c r="I273" s="93" t="e">
        <f t="shared" ref="I273:I336" si="15">LN(H273)</f>
        <v>#NUM!</v>
      </c>
      <c r="J273" s="158" t="e">
        <f t="shared" si="13"/>
        <v>#NUM!</v>
      </c>
    </row>
    <row r="274" spans="1:10" hidden="1" x14ac:dyDescent="0.25">
      <c r="A274" s="93">
        <v>67</v>
      </c>
      <c r="B274" s="5" t="s">
        <v>35</v>
      </c>
      <c r="C274" s="26">
        <v>43959</v>
      </c>
      <c r="D274" s="4">
        <v>0</v>
      </c>
      <c r="E274" s="29">
        <v>0</v>
      </c>
      <c r="G274" s="4"/>
      <c r="H274" s="93">
        <f t="shared" si="14"/>
        <v>0</v>
      </c>
      <c r="I274" s="93" t="e">
        <f t="shared" si="15"/>
        <v>#NUM!</v>
      </c>
      <c r="J274" s="158" t="e">
        <f t="shared" si="13"/>
        <v>#NUM!</v>
      </c>
    </row>
    <row r="275" spans="1:10" hidden="1" x14ac:dyDescent="0.25">
      <c r="A275" s="93">
        <v>68</v>
      </c>
      <c r="B275" s="5" t="s">
        <v>35</v>
      </c>
      <c r="C275" s="26">
        <v>43960</v>
      </c>
      <c r="D275" s="4">
        <v>0</v>
      </c>
      <c r="E275" s="29">
        <v>0</v>
      </c>
      <c r="G275" s="4"/>
      <c r="H275" s="93">
        <f t="shared" si="14"/>
        <v>0</v>
      </c>
      <c r="I275" s="93" t="e">
        <f t="shared" si="15"/>
        <v>#NUM!</v>
      </c>
      <c r="J275" s="158" t="e">
        <f t="shared" si="13"/>
        <v>#NUM!</v>
      </c>
    </row>
    <row r="276" spans="1:10" hidden="1" x14ac:dyDescent="0.25">
      <c r="A276" s="93">
        <v>69</v>
      </c>
      <c r="B276" s="5" t="s">
        <v>35</v>
      </c>
      <c r="C276" s="26">
        <v>43961</v>
      </c>
      <c r="D276" s="4">
        <v>0</v>
      </c>
      <c r="E276" s="29">
        <v>0</v>
      </c>
      <c r="G276" s="4"/>
      <c r="H276" s="93">
        <f t="shared" si="14"/>
        <v>0</v>
      </c>
      <c r="I276" s="93" t="e">
        <f t="shared" si="15"/>
        <v>#NUM!</v>
      </c>
      <c r="J276" s="158" t="e">
        <f t="shared" si="13"/>
        <v>#NUM!</v>
      </c>
    </row>
    <row r="277" spans="1:10" hidden="1" x14ac:dyDescent="0.25">
      <c r="A277" s="93">
        <v>70</v>
      </c>
      <c r="B277" s="5" t="s">
        <v>35</v>
      </c>
      <c r="C277" s="26">
        <v>43962</v>
      </c>
      <c r="D277" s="4">
        <v>0</v>
      </c>
      <c r="E277" s="29">
        <v>0</v>
      </c>
      <c r="G277" s="4"/>
      <c r="H277" s="93">
        <f t="shared" si="14"/>
        <v>0</v>
      </c>
      <c r="I277" s="93" t="e">
        <f t="shared" si="15"/>
        <v>#NUM!</v>
      </c>
      <c r="J277" s="158" t="e">
        <f t="shared" si="13"/>
        <v>#NUM!</v>
      </c>
    </row>
    <row r="278" spans="1:10" hidden="1" x14ac:dyDescent="0.25">
      <c r="A278" s="93">
        <v>71</v>
      </c>
      <c r="B278" s="5" t="s">
        <v>35</v>
      </c>
      <c r="C278" s="26">
        <v>43963</v>
      </c>
      <c r="D278" s="4">
        <v>0</v>
      </c>
      <c r="E278" s="29">
        <v>0</v>
      </c>
      <c r="G278" s="4"/>
      <c r="H278" s="93">
        <f t="shared" si="14"/>
        <v>0</v>
      </c>
      <c r="I278" s="93" t="e">
        <f t="shared" si="15"/>
        <v>#NUM!</v>
      </c>
      <c r="J278" s="158" t="e">
        <f t="shared" si="13"/>
        <v>#NUM!</v>
      </c>
    </row>
    <row r="279" spans="1:10" hidden="1" x14ac:dyDescent="0.25">
      <c r="A279" s="93">
        <v>72</v>
      </c>
      <c r="B279" s="5" t="s">
        <v>35</v>
      </c>
      <c r="C279" s="26">
        <v>43964</v>
      </c>
      <c r="D279" s="4">
        <v>0</v>
      </c>
      <c r="E279" s="29">
        <v>0</v>
      </c>
      <c r="G279" s="4"/>
      <c r="H279" s="93">
        <f t="shared" si="14"/>
        <v>0</v>
      </c>
      <c r="I279" s="93" t="e">
        <f t="shared" si="15"/>
        <v>#NUM!</v>
      </c>
      <c r="J279" s="158" t="e">
        <f t="shared" si="13"/>
        <v>#NUM!</v>
      </c>
    </row>
    <row r="280" spans="1:10" hidden="1" x14ac:dyDescent="0.25">
      <c r="A280" s="93">
        <v>73</v>
      </c>
      <c r="B280" s="5" t="s">
        <v>35</v>
      </c>
      <c r="C280" s="26">
        <v>43965</v>
      </c>
      <c r="D280" s="4">
        <v>0</v>
      </c>
      <c r="E280" s="29">
        <v>0</v>
      </c>
      <c r="G280" s="4"/>
      <c r="H280" s="93">
        <f t="shared" si="14"/>
        <v>0</v>
      </c>
      <c r="I280" s="93" t="e">
        <f t="shared" si="15"/>
        <v>#NUM!</v>
      </c>
      <c r="J280" s="158" t="e">
        <f t="shared" si="13"/>
        <v>#NUM!</v>
      </c>
    </row>
    <row r="281" spans="1:10" hidden="1" x14ac:dyDescent="0.25">
      <c r="A281" s="93">
        <v>74</v>
      </c>
      <c r="B281" s="5" t="s">
        <v>35</v>
      </c>
      <c r="C281" s="26">
        <v>43966</v>
      </c>
      <c r="D281" s="4">
        <v>0</v>
      </c>
      <c r="E281" s="29">
        <v>0</v>
      </c>
      <c r="G281" s="4"/>
      <c r="H281" s="93">
        <f t="shared" si="14"/>
        <v>0</v>
      </c>
      <c r="I281" s="93" t="e">
        <f t="shared" si="15"/>
        <v>#NUM!</v>
      </c>
      <c r="J281" s="158" t="e">
        <f t="shared" si="13"/>
        <v>#NUM!</v>
      </c>
    </row>
    <row r="282" spans="1:10" hidden="1" x14ac:dyDescent="0.25">
      <c r="A282" s="93">
        <v>75</v>
      </c>
      <c r="B282" s="5" t="s">
        <v>35</v>
      </c>
      <c r="C282" s="26">
        <v>43967</v>
      </c>
      <c r="D282" s="4">
        <v>0</v>
      </c>
      <c r="E282" s="29">
        <v>0</v>
      </c>
      <c r="G282" s="4"/>
      <c r="H282" s="93">
        <f t="shared" si="14"/>
        <v>0</v>
      </c>
      <c r="I282" s="93" t="e">
        <f t="shared" si="15"/>
        <v>#NUM!</v>
      </c>
      <c r="J282" s="158" t="e">
        <f t="shared" si="13"/>
        <v>#NUM!</v>
      </c>
    </row>
    <row r="283" spans="1:10" hidden="1" x14ac:dyDescent="0.25">
      <c r="A283" s="93">
        <v>76</v>
      </c>
      <c r="B283" s="5" t="s">
        <v>35</v>
      </c>
      <c r="C283" s="26">
        <v>43968</v>
      </c>
      <c r="D283" s="4">
        <v>0</v>
      </c>
      <c r="E283" s="29">
        <v>0</v>
      </c>
      <c r="G283" s="4"/>
      <c r="H283" s="93">
        <f t="shared" si="14"/>
        <v>0</v>
      </c>
      <c r="I283" s="93" t="e">
        <f t="shared" si="15"/>
        <v>#NUM!</v>
      </c>
      <c r="J283" s="158" t="e">
        <f t="shared" si="13"/>
        <v>#NUM!</v>
      </c>
    </row>
    <row r="284" spans="1:10" hidden="1" x14ac:dyDescent="0.25">
      <c r="A284" s="93">
        <v>77</v>
      </c>
      <c r="B284" s="5" t="s">
        <v>35</v>
      </c>
      <c r="C284" s="26">
        <v>43969</v>
      </c>
      <c r="D284" s="4">
        <v>0</v>
      </c>
      <c r="E284" s="29">
        <v>0</v>
      </c>
      <c r="G284" s="4"/>
      <c r="H284" s="93">
        <f t="shared" si="14"/>
        <v>0</v>
      </c>
      <c r="I284" s="93" t="e">
        <f t="shared" si="15"/>
        <v>#NUM!</v>
      </c>
      <c r="J284" s="158" t="e">
        <f t="shared" si="13"/>
        <v>#NUM!</v>
      </c>
    </row>
    <row r="285" spans="1:10" hidden="1" x14ac:dyDescent="0.25">
      <c r="A285" s="93">
        <v>78</v>
      </c>
      <c r="B285" s="5" t="s">
        <v>35</v>
      </c>
      <c r="C285" s="26">
        <v>43970</v>
      </c>
      <c r="D285" s="4">
        <v>0</v>
      </c>
      <c r="E285" s="29">
        <v>0</v>
      </c>
      <c r="G285" s="4"/>
      <c r="H285" s="93">
        <f t="shared" si="14"/>
        <v>0</v>
      </c>
      <c r="I285" s="93" t="e">
        <f t="shared" si="15"/>
        <v>#NUM!</v>
      </c>
      <c r="J285" s="158" t="e">
        <f t="shared" si="13"/>
        <v>#NUM!</v>
      </c>
    </row>
    <row r="286" spans="1:10" hidden="1" x14ac:dyDescent="0.25">
      <c r="A286" s="93">
        <v>79</v>
      </c>
      <c r="B286" s="5" t="s">
        <v>35</v>
      </c>
      <c r="C286" s="26">
        <v>43971</v>
      </c>
      <c r="D286" s="4">
        <v>0</v>
      </c>
      <c r="E286" s="29">
        <v>0</v>
      </c>
      <c r="G286" s="4"/>
      <c r="H286" s="93">
        <f t="shared" si="14"/>
        <v>0</v>
      </c>
      <c r="I286" s="93" t="e">
        <f t="shared" si="15"/>
        <v>#NUM!</v>
      </c>
      <c r="J286" s="158" t="e">
        <f t="shared" si="13"/>
        <v>#NUM!</v>
      </c>
    </row>
    <row r="287" spans="1:10" hidden="1" x14ac:dyDescent="0.25">
      <c r="A287" s="93">
        <v>80</v>
      </c>
      <c r="B287" s="5" t="s">
        <v>35</v>
      </c>
      <c r="C287" s="26">
        <v>43972</v>
      </c>
      <c r="D287" s="4">
        <v>0</v>
      </c>
      <c r="E287" s="29">
        <v>0</v>
      </c>
      <c r="G287" s="4"/>
      <c r="H287" s="93">
        <f t="shared" si="14"/>
        <v>0</v>
      </c>
      <c r="I287" s="93" t="e">
        <f t="shared" si="15"/>
        <v>#NUM!</v>
      </c>
      <c r="J287" s="158" t="e">
        <f t="shared" ref="J287:J350" si="16">LN(2)/SLOPE(I280:I287,A280:A287)</f>
        <v>#NUM!</v>
      </c>
    </row>
    <row r="288" spans="1:10" hidden="1" x14ac:dyDescent="0.25">
      <c r="A288" s="93">
        <v>81</v>
      </c>
      <c r="B288" s="5" t="s">
        <v>35</v>
      </c>
      <c r="C288" s="26">
        <v>43973</v>
      </c>
      <c r="D288" s="4">
        <v>0</v>
      </c>
      <c r="E288" s="29">
        <v>0</v>
      </c>
      <c r="G288" s="4"/>
      <c r="H288" s="93">
        <f t="shared" si="14"/>
        <v>0</v>
      </c>
      <c r="I288" s="93" t="e">
        <f t="shared" si="15"/>
        <v>#NUM!</v>
      </c>
      <c r="J288" s="158" t="e">
        <f t="shared" si="16"/>
        <v>#NUM!</v>
      </c>
    </row>
    <row r="289" spans="1:10" hidden="1" x14ac:dyDescent="0.25">
      <c r="A289" s="93">
        <v>82</v>
      </c>
      <c r="B289" s="5" t="s">
        <v>35</v>
      </c>
      <c r="C289" s="26">
        <v>43974</v>
      </c>
      <c r="D289" s="4">
        <v>0</v>
      </c>
      <c r="E289" s="29">
        <v>0</v>
      </c>
      <c r="G289" s="4"/>
      <c r="H289" s="93">
        <f t="shared" si="14"/>
        <v>0</v>
      </c>
      <c r="I289" s="93" t="e">
        <f t="shared" si="15"/>
        <v>#NUM!</v>
      </c>
      <c r="J289" s="158" t="e">
        <f t="shared" si="16"/>
        <v>#NUM!</v>
      </c>
    </row>
    <row r="290" spans="1:10" hidden="1" x14ac:dyDescent="0.25">
      <c r="A290" s="93">
        <v>83</v>
      </c>
      <c r="B290" s="5" t="s">
        <v>35</v>
      </c>
      <c r="C290" s="26">
        <v>43975</v>
      </c>
      <c r="D290" s="4">
        <v>0</v>
      </c>
      <c r="E290" s="29">
        <v>0</v>
      </c>
      <c r="G290" s="4"/>
      <c r="H290" s="93">
        <f t="shared" si="14"/>
        <v>0</v>
      </c>
      <c r="I290" s="93" t="e">
        <f t="shared" si="15"/>
        <v>#NUM!</v>
      </c>
      <c r="J290" s="158" t="e">
        <f t="shared" si="16"/>
        <v>#NUM!</v>
      </c>
    </row>
    <row r="291" spans="1:10" hidden="1" x14ac:dyDescent="0.25">
      <c r="A291" s="93">
        <v>84</v>
      </c>
      <c r="B291" s="5" t="s">
        <v>35</v>
      </c>
      <c r="C291" s="26">
        <v>43976</v>
      </c>
      <c r="D291" s="4">
        <v>0</v>
      </c>
      <c r="E291" s="29">
        <v>0</v>
      </c>
      <c r="G291" s="4"/>
      <c r="H291" s="93">
        <f t="shared" si="14"/>
        <v>0</v>
      </c>
      <c r="I291" s="93" t="e">
        <f t="shared" si="15"/>
        <v>#NUM!</v>
      </c>
      <c r="J291" s="158" t="e">
        <f t="shared" si="16"/>
        <v>#NUM!</v>
      </c>
    </row>
    <row r="292" spans="1:10" hidden="1" x14ac:dyDescent="0.25">
      <c r="A292" s="93">
        <v>85</v>
      </c>
      <c r="B292" s="5" t="s">
        <v>35</v>
      </c>
      <c r="C292" s="26">
        <v>43977</v>
      </c>
      <c r="D292" s="4">
        <v>0</v>
      </c>
      <c r="E292" s="29">
        <v>0</v>
      </c>
      <c r="G292" s="4"/>
      <c r="H292" s="93">
        <f t="shared" si="14"/>
        <v>0</v>
      </c>
      <c r="I292" s="93" t="e">
        <f t="shared" si="15"/>
        <v>#NUM!</v>
      </c>
      <c r="J292" s="158" t="e">
        <f t="shared" si="16"/>
        <v>#NUM!</v>
      </c>
    </row>
    <row r="293" spans="1:10" hidden="1" x14ac:dyDescent="0.25">
      <c r="A293" s="93">
        <v>86</v>
      </c>
      <c r="B293" s="5" t="s">
        <v>35</v>
      </c>
      <c r="C293" s="26">
        <v>43978</v>
      </c>
      <c r="D293" s="4">
        <v>0</v>
      </c>
      <c r="E293" s="29">
        <v>0</v>
      </c>
      <c r="G293" s="4"/>
      <c r="H293" s="93">
        <f t="shared" si="14"/>
        <v>0</v>
      </c>
      <c r="I293" s="93" t="e">
        <f t="shared" si="15"/>
        <v>#NUM!</v>
      </c>
      <c r="J293" s="158" t="e">
        <f t="shared" si="16"/>
        <v>#NUM!</v>
      </c>
    </row>
    <row r="294" spans="1:10" hidden="1" x14ac:dyDescent="0.25">
      <c r="A294" s="93">
        <v>87</v>
      </c>
      <c r="B294" s="5" t="s">
        <v>35</v>
      </c>
      <c r="C294" s="26">
        <v>43979</v>
      </c>
      <c r="D294" s="4">
        <v>0</v>
      </c>
      <c r="E294" s="29">
        <v>0</v>
      </c>
      <c r="G294" s="4"/>
      <c r="H294" s="93">
        <f t="shared" si="14"/>
        <v>0</v>
      </c>
      <c r="I294" s="93" t="e">
        <f t="shared" si="15"/>
        <v>#NUM!</v>
      </c>
      <c r="J294" s="158" t="e">
        <f t="shared" si="16"/>
        <v>#NUM!</v>
      </c>
    </row>
    <row r="295" spans="1:10" hidden="1" x14ac:dyDescent="0.25">
      <c r="A295" s="93">
        <v>88</v>
      </c>
      <c r="B295" s="5" t="s">
        <v>35</v>
      </c>
      <c r="C295" s="26">
        <v>43980</v>
      </c>
      <c r="D295" s="4">
        <v>0</v>
      </c>
      <c r="E295" s="29">
        <v>0</v>
      </c>
      <c r="G295" s="4"/>
      <c r="H295" s="93">
        <f t="shared" si="14"/>
        <v>0</v>
      </c>
      <c r="I295" s="93" t="e">
        <f t="shared" si="15"/>
        <v>#NUM!</v>
      </c>
      <c r="J295" s="158" t="e">
        <f t="shared" si="16"/>
        <v>#NUM!</v>
      </c>
    </row>
    <row r="296" spans="1:10" hidden="1" x14ac:dyDescent="0.25">
      <c r="A296" s="93">
        <v>89</v>
      </c>
      <c r="B296" s="5" t="s">
        <v>35</v>
      </c>
      <c r="C296" s="26">
        <v>43981</v>
      </c>
      <c r="D296" s="4">
        <v>0</v>
      </c>
      <c r="E296" s="29">
        <v>0</v>
      </c>
      <c r="G296" s="4"/>
      <c r="H296" s="93">
        <f t="shared" si="14"/>
        <v>0</v>
      </c>
      <c r="I296" s="93" t="e">
        <f t="shared" si="15"/>
        <v>#NUM!</v>
      </c>
      <c r="J296" s="158" t="e">
        <f t="shared" si="16"/>
        <v>#NUM!</v>
      </c>
    </row>
    <row r="297" spans="1:10" hidden="1" x14ac:dyDescent="0.25">
      <c r="A297" s="93">
        <v>90</v>
      </c>
      <c r="B297" s="5" t="s">
        <v>35</v>
      </c>
      <c r="C297" s="26">
        <v>43982</v>
      </c>
      <c r="D297" s="4">
        <v>0</v>
      </c>
      <c r="E297" s="29">
        <v>0</v>
      </c>
      <c r="G297" s="4"/>
      <c r="H297" s="93">
        <f t="shared" si="14"/>
        <v>0</v>
      </c>
      <c r="I297" s="93" t="e">
        <f t="shared" si="15"/>
        <v>#NUM!</v>
      </c>
      <c r="J297" s="158" t="e">
        <f t="shared" si="16"/>
        <v>#NUM!</v>
      </c>
    </row>
    <row r="298" spans="1:10" hidden="1" x14ac:dyDescent="0.25">
      <c r="A298" s="93">
        <v>91</v>
      </c>
      <c r="B298" s="5" t="s">
        <v>35</v>
      </c>
      <c r="C298" s="26">
        <v>43983</v>
      </c>
      <c r="D298" s="4">
        <v>0</v>
      </c>
      <c r="E298" s="29">
        <v>0</v>
      </c>
      <c r="G298" s="4"/>
      <c r="H298" s="93">
        <f t="shared" si="14"/>
        <v>0</v>
      </c>
      <c r="I298" s="93" t="e">
        <f t="shared" si="15"/>
        <v>#NUM!</v>
      </c>
      <c r="J298" s="158" t="e">
        <f t="shared" si="16"/>
        <v>#NUM!</v>
      </c>
    </row>
    <row r="299" spans="1:10" hidden="1" x14ac:dyDescent="0.25">
      <c r="A299" s="93">
        <v>92</v>
      </c>
      <c r="B299" s="5" t="s">
        <v>35</v>
      </c>
      <c r="C299" s="26">
        <v>43984</v>
      </c>
      <c r="D299" s="4">
        <v>0</v>
      </c>
      <c r="E299" s="29">
        <v>0</v>
      </c>
      <c r="G299" s="4"/>
      <c r="H299" s="93">
        <f t="shared" si="14"/>
        <v>0</v>
      </c>
      <c r="I299" s="93" t="e">
        <f t="shared" si="15"/>
        <v>#NUM!</v>
      </c>
      <c r="J299" s="158" t="e">
        <f t="shared" si="16"/>
        <v>#NUM!</v>
      </c>
    </row>
    <row r="300" spans="1:10" hidden="1" x14ac:dyDescent="0.25">
      <c r="A300" s="93">
        <v>93</v>
      </c>
      <c r="B300" s="5" t="s">
        <v>35</v>
      </c>
      <c r="C300" s="26">
        <v>43985</v>
      </c>
      <c r="D300" s="4">
        <v>0</v>
      </c>
      <c r="E300" s="29">
        <v>0</v>
      </c>
      <c r="G300" s="4"/>
      <c r="H300" s="93">
        <f t="shared" si="14"/>
        <v>0</v>
      </c>
      <c r="I300" s="93" t="e">
        <f t="shared" si="15"/>
        <v>#NUM!</v>
      </c>
      <c r="J300" s="158" t="e">
        <f t="shared" si="16"/>
        <v>#NUM!</v>
      </c>
    </row>
    <row r="301" spans="1:10" hidden="1" x14ac:dyDescent="0.25">
      <c r="A301" s="93">
        <v>94</v>
      </c>
      <c r="B301" s="5" t="s">
        <v>35</v>
      </c>
      <c r="C301" s="26">
        <v>43986</v>
      </c>
      <c r="D301" s="4">
        <v>0</v>
      </c>
      <c r="E301" s="29">
        <v>0</v>
      </c>
      <c r="G301" s="4"/>
      <c r="H301" s="93">
        <f t="shared" si="14"/>
        <v>0</v>
      </c>
      <c r="I301" s="93" t="e">
        <f t="shared" si="15"/>
        <v>#NUM!</v>
      </c>
      <c r="J301" s="158" t="e">
        <f t="shared" si="16"/>
        <v>#NUM!</v>
      </c>
    </row>
    <row r="302" spans="1:10" hidden="1" x14ac:dyDescent="0.25">
      <c r="A302" s="93">
        <v>95</v>
      </c>
      <c r="B302" s="5" t="s">
        <v>35</v>
      </c>
      <c r="C302" s="26">
        <v>43987</v>
      </c>
      <c r="D302" s="4">
        <v>0</v>
      </c>
      <c r="E302" s="29">
        <v>0</v>
      </c>
      <c r="G302" s="4"/>
      <c r="H302" s="93">
        <f t="shared" si="14"/>
        <v>0</v>
      </c>
      <c r="I302" s="93" t="e">
        <f t="shared" si="15"/>
        <v>#NUM!</v>
      </c>
      <c r="J302" s="158" t="e">
        <f t="shared" si="16"/>
        <v>#NUM!</v>
      </c>
    </row>
    <row r="303" spans="1:10" hidden="1" x14ac:dyDescent="0.25">
      <c r="A303" s="93">
        <v>96</v>
      </c>
      <c r="B303" s="5" t="s">
        <v>35</v>
      </c>
      <c r="C303" s="26">
        <v>43988</v>
      </c>
      <c r="D303" s="4">
        <v>0</v>
      </c>
      <c r="E303" s="29">
        <v>0</v>
      </c>
      <c r="G303" s="4"/>
      <c r="H303" s="93">
        <f t="shared" si="14"/>
        <v>0</v>
      </c>
      <c r="I303" s="93" t="e">
        <f t="shared" si="15"/>
        <v>#NUM!</v>
      </c>
      <c r="J303" s="158" t="e">
        <f t="shared" si="16"/>
        <v>#NUM!</v>
      </c>
    </row>
    <row r="304" spans="1:10" hidden="1" x14ac:dyDescent="0.25">
      <c r="A304" s="93">
        <v>97</v>
      </c>
      <c r="B304" s="5" t="s">
        <v>35</v>
      </c>
      <c r="C304" s="26">
        <v>43989</v>
      </c>
      <c r="D304" s="4">
        <v>0</v>
      </c>
      <c r="E304" s="29">
        <v>0</v>
      </c>
      <c r="G304" s="4"/>
      <c r="H304" s="93">
        <f t="shared" si="14"/>
        <v>0</v>
      </c>
      <c r="I304" s="93" t="e">
        <f t="shared" si="15"/>
        <v>#NUM!</v>
      </c>
      <c r="J304" s="158" t="e">
        <f t="shared" si="16"/>
        <v>#NUM!</v>
      </c>
    </row>
    <row r="305" spans="1:10" hidden="1" x14ac:dyDescent="0.25">
      <c r="A305" s="93">
        <v>98</v>
      </c>
      <c r="B305" s="5" t="s">
        <v>35</v>
      </c>
      <c r="C305" s="26">
        <v>43990</v>
      </c>
      <c r="D305" s="4">
        <v>0</v>
      </c>
      <c r="E305" s="29">
        <v>0</v>
      </c>
      <c r="G305" s="4"/>
      <c r="H305" s="93">
        <f t="shared" si="14"/>
        <v>0</v>
      </c>
      <c r="I305" s="93" t="e">
        <f t="shared" si="15"/>
        <v>#NUM!</v>
      </c>
      <c r="J305" s="158" t="e">
        <f t="shared" si="16"/>
        <v>#NUM!</v>
      </c>
    </row>
    <row r="306" spans="1:10" hidden="1" x14ac:dyDescent="0.25">
      <c r="A306" s="93">
        <v>99</v>
      </c>
      <c r="B306" s="5" t="s">
        <v>35</v>
      </c>
      <c r="C306" s="26">
        <v>43991</v>
      </c>
      <c r="D306" s="4">
        <v>0</v>
      </c>
      <c r="E306" s="29">
        <v>0</v>
      </c>
      <c r="G306" s="4"/>
      <c r="H306" s="93">
        <f t="shared" si="14"/>
        <v>0</v>
      </c>
      <c r="I306" s="93" t="e">
        <f t="shared" si="15"/>
        <v>#NUM!</v>
      </c>
      <c r="J306" s="158" t="e">
        <f t="shared" si="16"/>
        <v>#NUM!</v>
      </c>
    </row>
    <row r="307" spans="1:10" hidden="1" x14ac:dyDescent="0.25">
      <c r="A307" s="93">
        <v>100</v>
      </c>
      <c r="B307" s="5" t="s">
        <v>35</v>
      </c>
      <c r="C307" s="26">
        <v>43992</v>
      </c>
      <c r="D307" s="4">
        <v>0</v>
      </c>
      <c r="E307" s="29">
        <v>0</v>
      </c>
      <c r="G307" s="4"/>
      <c r="H307" s="93">
        <f t="shared" si="14"/>
        <v>0</v>
      </c>
      <c r="I307" s="93" t="e">
        <f t="shared" si="15"/>
        <v>#NUM!</v>
      </c>
      <c r="J307" s="158" t="e">
        <f t="shared" si="16"/>
        <v>#NUM!</v>
      </c>
    </row>
    <row r="308" spans="1:10" hidden="1" x14ac:dyDescent="0.25">
      <c r="A308" s="93">
        <v>101</v>
      </c>
      <c r="B308" s="5" t="s">
        <v>35</v>
      </c>
      <c r="C308" s="26">
        <v>43993</v>
      </c>
      <c r="D308" s="4">
        <v>0</v>
      </c>
      <c r="E308" s="29">
        <v>0</v>
      </c>
      <c r="G308" s="4"/>
      <c r="H308" s="93">
        <f t="shared" si="14"/>
        <v>0</v>
      </c>
      <c r="I308" s="93" t="e">
        <f t="shared" si="15"/>
        <v>#NUM!</v>
      </c>
      <c r="J308" s="158" t="e">
        <f t="shared" si="16"/>
        <v>#NUM!</v>
      </c>
    </row>
    <row r="309" spans="1:10" hidden="1" x14ac:dyDescent="0.25">
      <c r="A309" s="93">
        <v>102</v>
      </c>
      <c r="B309" s="5" t="s">
        <v>35</v>
      </c>
      <c r="C309" s="26">
        <v>43994</v>
      </c>
      <c r="D309" s="4">
        <v>0</v>
      </c>
      <c r="E309" s="29">
        <v>0</v>
      </c>
      <c r="G309" s="4"/>
      <c r="H309" s="93">
        <f t="shared" si="14"/>
        <v>0</v>
      </c>
      <c r="I309" s="93" t="e">
        <f t="shared" si="15"/>
        <v>#NUM!</v>
      </c>
      <c r="J309" s="158" t="e">
        <f t="shared" si="16"/>
        <v>#NUM!</v>
      </c>
    </row>
    <row r="310" spans="1:10" hidden="1" x14ac:dyDescent="0.25">
      <c r="A310" s="93">
        <v>103</v>
      </c>
      <c r="B310" s="5" t="s">
        <v>35</v>
      </c>
      <c r="C310" s="26">
        <v>43995</v>
      </c>
      <c r="D310" s="4">
        <v>0</v>
      </c>
      <c r="E310" s="29">
        <v>0</v>
      </c>
      <c r="G310" s="4"/>
      <c r="H310" s="93">
        <f t="shared" si="14"/>
        <v>0</v>
      </c>
      <c r="I310" s="93" t="e">
        <f t="shared" si="15"/>
        <v>#NUM!</v>
      </c>
      <c r="J310" s="158" t="e">
        <f t="shared" si="16"/>
        <v>#NUM!</v>
      </c>
    </row>
    <row r="311" spans="1:10" hidden="1" x14ac:dyDescent="0.25">
      <c r="A311" s="93">
        <v>104</v>
      </c>
      <c r="B311" s="5" t="s">
        <v>35</v>
      </c>
      <c r="C311" s="26">
        <v>43996</v>
      </c>
      <c r="D311" s="4">
        <v>0</v>
      </c>
      <c r="E311" s="29">
        <v>0</v>
      </c>
      <c r="G311" s="4"/>
      <c r="H311" s="93">
        <f t="shared" si="14"/>
        <v>0</v>
      </c>
      <c r="I311" s="93" t="e">
        <f t="shared" si="15"/>
        <v>#NUM!</v>
      </c>
      <c r="J311" s="158" t="e">
        <f t="shared" si="16"/>
        <v>#NUM!</v>
      </c>
    </row>
    <row r="312" spans="1:10" hidden="1" x14ac:dyDescent="0.25">
      <c r="A312" s="93">
        <v>105</v>
      </c>
      <c r="B312" s="5" t="s">
        <v>35</v>
      </c>
      <c r="C312" s="26">
        <v>43997</v>
      </c>
      <c r="D312" s="4">
        <v>0</v>
      </c>
      <c r="E312" s="29">
        <v>0</v>
      </c>
      <c r="G312" s="4"/>
      <c r="H312" s="93">
        <f t="shared" si="14"/>
        <v>0</v>
      </c>
      <c r="I312" s="93" t="e">
        <f t="shared" si="15"/>
        <v>#NUM!</v>
      </c>
      <c r="J312" s="158" t="e">
        <f t="shared" si="16"/>
        <v>#NUM!</v>
      </c>
    </row>
    <row r="313" spans="1:10" hidden="1" x14ac:dyDescent="0.25">
      <c r="A313" s="93">
        <v>106</v>
      </c>
      <c r="B313" s="5" t="s">
        <v>35</v>
      </c>
      <c r="C313" s="26">
        <v>43998</v>
      </c>
      <c r="D313" s="4">
        <v>0</v>
      </c>
      <c r="E313" s="29">
        <v>0</v>
      </c>
      <c r="G313" s="4"/>
      <c r="H313" s="93">
        <f t="shared" si="14"/>
        <v>0</v>
      </c>
      <c r="I313" s="93" t="e">
        <f t="shared" si="15"/>
        <v>#NUM!</v>
      </c>
      <c r="J313" s="158" t="e">
        <f t="shared" si="16"/>
        <v>#NUM!</v>
      </c>
    </row>
    <row r="314" spans="1:10" hidden="1" x14ac:dyDescent="0.25">
      <c r="A314" s="93">
        <v>107</v>
      </c>
      <c r="B314" s="5" t="s">
        <v>35</v>
      </c>
      <c r="C314" s="26">
        <v>43999</v>
      </c>
      <c r="D314" s="4">
        <v>0</v>
      </c>
      <c r="E314" s="29">
        <v>0</v>
      </c>
      <c r="G314" s="4"/>
      <c r="H314" s="93">
        <f t="shared" si="14"/>
        <v>0</v>
      </c>
      <c r="I314" s="93" t="e">
        <f t="shared" si="15"/>
        <v>#NUM!</v>
      </c>
      <c r="J314" s="158" t="e">
        <f t="shared" si="16"/>
        <v>#NUM!</v>
      </c>
    </row>
    <row r="315" spans="1:10" hidden="1" x14ac:dyDescent="0.25">
      <c r="A315" s="93">
        <v>108</v>
      </c>
      <c r="B315" s="5" t="s">
        <v>35</v>
      </c>
      <c r="C315" s="26">
        <v>44000</v>
      </c>
      <c r="D315" s="4">
        <v>0</v>
      </c>
      <c r="E315" s="29">
        <v>0</v>
      </c>
      <c r="G315" s="4"/>
      <c r="H315" s="93">
        <f t="shared" si="14"/>
        <v>0</v>
      </c>
      <c r="I315" s="93" t="e">
        <f t="shared" si="15"/>
        <v>#NUM!</v>
      </c>
      <c r="J315" s="158" t="e">
        <f t="shared" si="16"/>
        <v>#NUM!</v>
      </c>
    </row>
    <row r="316" spans="1:10" hidden="1" x14ac:dyDescent="0.25">
      <c r="A316" s="93">
        <v>109</v>
      </c>
      <c r="B316" s="5" t="s">
        <v>35</v>
      </c>
      <c r="C316" s="26">
        <v>44001</v>
      </c>
      <c r="D316" s="4">
        <v>0</v>
      </c>
      <c r="E316" s="29">
        <v>0</v>
      </c>
      <c r="G316" s="4"/>
      <c r="H316" s="93">
        <f t="shared" si="14"/>
        <v>0</v>
      </c>
      <c r="I316" s="93" t="e">
        <f t="shared" si="15"/>
        <v>#NUM!</v>
      </c>
      <c r="J316" s="158" t="e">
        <f t="shared" si="16"/>
        <v>#NUM!</v>
      </c>
    </row>
    <row r="317" spans="1:10" hidden="1" x14ac:dyDescent="0.25">
      <c r="A317" s="93">
        <v>110</v>
      </c>
      <c r="B317" s="5" t="s">
        <v>35</v>
      </c>
      <c r="C317" s="26">
        <v>44002</v>
      </c>
      <c r="D317" s="4">
        <v>0</v>
      </c>
      <c r="E317" s="29">
        <v>0</v>
      </c>
      <c r="G317" s="4"/>
      <c r="H317" s="93">
        <f t="shared" si="14"/>
        <v>0</v>
      </c>
      <c r="I317" s="93" t="e">
        <f t="shared" si="15"/>
        <v>#NUM!</v>
      </c>
      <c r="J317" s="158" t="e">
        <f t="shared" si="16"/>
        <v>#NUM!</v>
      </c>
    </row>
    <row r="318" spans="1:10" hidden="1" x14ac:dyDescent="0.25">
      <c r="A318" s="93">
        <v>111</v>
      </c>
      <c r="B318" s="5" t="s">
        <v>35</v>
      </c>
      <c r="C318" s="26">
        <v>44003</v>
      </c>
      <c r="D318" s="4">
        <v>0</v>
      </c>
      <c r="E318" s="29">
        <v>0</v>
      </c>
      <c r="G318" s="4"/>
      <c r="H318" s="93">
        <f t="shared" si="14"/>
        <v>0</v>
      </c>
      <c r="I318" s="93" t="e">
        <f t="shared" si="15"/>
        <v>#NUM!</v>
      </c>
      <c r="J318" s="158" t="e">
        <f t="shared" si="16"/>
        <v>#NUM!</v>
      </c>
    </row>
    <row r="319" spans="1:10" hidden="1" x14ac:dyDescent="0.25">
      <c r="A319" s="93">
        <v>112</v>
      </c>
      <c r="B319" s="5" t="s">
        <v>35</v>
      </c>
      <c r="C319" s="26">
        <v>44004</v>
      </c>
      <c r="D319" s="4">
        <v>0</v>
      </c>
      <c r="E319" s="29">
        <v>0</v>
      </c>
      <c r="G319" s="4"/>
      <c r="H319" s="93">
        <f t="shared" si="14"/>
        <v>0</v>
      </c>
      <c r="I319" s="93" t="e">
        <f t="shared" si="15"/>
        <v>#NUM!</v>
      </c>
      <c r="J319" s="158" t="e">
        <f t="shared" si="16"/>
        <v>#NUM!</v>
      </c>
    </row>
    <row r="320" spans="1:10" hidden="1" x14ac:dyDescent="0.25">
      <c r="A320" s="93">
        <v>113</v>
      </c>
      <c r="B320" s="5" t="s">
        <v>35</v>
      </c>
      <c r="C320" s="26">
        <v>44005</v>
      </c>
      <c r="D320" s="4">
        <v>0</v>
      </c>
      <c r="E320" s="29">
        <v>0</v>
      </c>
      <c r="G320" s="4"/>
      <c r="H320" s="93">
        <f t="shared" si="14"/>
        <v>0</v>
      </c>
      <c r="I320" s="93" t="e">
        <f t="shared" si="15"/>
        <v>#NUM!</v>
      </c>
      <c r="J320" s="158" t="e">
        <f t="shared" si="16"/>
        <v>#NUM!</v>
      </c>
    </row>
    <row r="321" spans="1:10" hidden="1" x14ac:dyDescent="0.25">
      <c r="A321" s="93">
        <v>114</v>
      </c>
      <c r="B321" s="5" t="s">
        <v>35</v>
      </c>
      <c r="C321" s="26">
        <v>44006</v>
      </c>
      <c r="D321" s="4">
        <v>0</v>
      </c>
      <c r="E321" s="29">
        <v>0</v>
      </c>
      <c r="G321" s="4"/>
      <c r="H321" s="93">
        <f t="shared" si="14"/>
        <v>0</v>
      </c>
      <c r="I321" s="93" t="e">
        <f t="shared" si="15"/>
        <v>#NUM!</v>
      </c>
      <c r="J321" s="158" t="e">
        <f t="shared" si="16"/>
        <v>#NUM!</v>
      </c>
    </row>
    <row r="322" spans="1:10" hidden="1" x14ac:dyDescent="0.25">
      <c r="A322" s="93">
        <v>115</v>
      </c>
      <c r="B322" s="5" t="s">
        <v>35</v>
      </c>
      <c r="C322" s="26">
        <v>44007</v>
      </c>
      <c r="D322" s="4">
        <v>0</v>
      </c>
      <c r="E322" s="29">
        <v>0</v>
      </c>
      <c r="G322" s="4"/>
      <c r="H322" s="93">
        <f t="shared" si="14"/>
        <v>0</v>
      </c>
      <c r="I322" s="93" t="e">
        <f t="shared" si="15"/>
        <v>#NUM!</v>
      </c>
      <c r="J322" s="158" t="e">
        <f t="shared" si="16"/>
        <v>#NUM!</v>
      </c>
    </row>
    <row r="323" spans="1:10" hidden="1" x14ac:dyDescent="0.25">
      <c r="A323" s="93">
        <v>116</v>
      </c>
      <c r="B323" s="5" t="s">
        <v>35</v>
      </c>
      <c r="C323" s="26">
        <v>44008</v>
      </c>
      <c r="D323" s="4">
        <v>0</v>
      </c>
      <c r="E323" s="29">
        <v>0</v>
      </c>
      <c r="G323" s="4"/>
      <c r="H323" s="93">
        <f t="shared" ref="H323:H386" si="17">IF(EXACT(B323,B322),D323+E322,E323)</f>
        <v>0</v>
      </c>
      <c r="I323" s="93" t="e">
        <f t="shared" si="15"/>
        <v>#NUM!</v>
      </c>
      <c r="J323" s="158" t="e">
        <f t="shared" si="16"/>
        <v>#NUM!</v>
      </c>
    </row>
    <row r="324" spans="1:10" hidden="1" x14ac:dyDescent="0.25">
      <c r="A324" s="93">
        <v>117</v>
      </c>
      <c r="B324" s="5" t="s">
        <v>35</v>
      </c>
      <c r="C324" s="26">
        <v>44009</v>
      </c>
      <c r="D324" s="4">
        <v>0</v>
      </c>
      <c r="E324" s="29">
        <v>0</v>
      </c>
      <c r="G324" s="4"/>
      <c r="H324" s="93">
        <f t="shared" si="17"/>
        <v>0</v>
      </c>
      <c r="I324" s="93" t="e">
        <f t="shared" si="15"/>
        <v>#NUM!</v>
      </c>
      <c r="J324" s="158" t="e">
        <f t="shared" si="16"/>
        <v>#NUM!</v>
      </c>
    </row>
    <row r="325" spans="1:10" hidden="1" x14ac:dyDescent="0.25">
      <c r="A325" s="93">
        <v>118</v>
      </c>
      <c r="B325" s="5" t="s">
        <v>35</v>
      </c>
      <c r="C325" s="26">
        <v>44010</v>
      </c>
      <c r="D325" s="4">
        <v>0</v>
      </c>
      <c r="E325" s="29">
        <v>0</v>
      </c>
      <c r="G325" s="4"/>
      <c r="H325" s="93">
        <f t="shared" si="17"/>
        <v>0</v>
      </c>
      <c r="I325" s="93" t="e">
        <f t="shared" si="15"/>
        <v>#NUM!</v>
      </c>
      <c r="J325" s="158" t="e">
        <f t="shared" si="16"/>
        <v>#NUM!</v>
      </c>
    </row>
    <row r="326" spans="1:10" hidden="1" x14ac:dyDescent="0.25">
      <c r="A326" s="93">
        <v>119</v>
      </c>
      <c r="B326" s="5" t="s">
        <v>35</v>
      </c>
      <c r="C326" s="26">
        <v>44011</v>
      </c>
      <c r="D326" s="4">
        <v>0</v>
      </c>
      <c r="E326" s="29">
        <v>0</v>
      </c>
      <c r="G326" s="4"/>
      <c r="H326" s="93">
        <f t="shared" si="17"/>
        <v>0</v>
      </c>
      <c r="I326" s="93" t="e">
        <f t="shared" si="15"/>
        <v>#NUM!</v>
      </c>
      <c r="J326" s="158" t="e">
        <f t="shared" si="16"/>
        <v>#NUM!</v>
      </c>
    </row>
    <row r="327" spans="1:10" hidden="1" x14ac:dyDescent="0.25">
      <c r="A327" s="93">
        <v>120</v>
      </c>
      <c r="B327" s="5" t="s">
        <v>35</v>
      </c>
      <c r="C327" s="26">
        <v>44012</v>
      </c>
      <c r="D327" s="4">
        <v>0</v>
      </c>
      <c r="E327" s="29">
        <v>0</v>
      </c>
      <c r="G327" s="4"/>
      <c r="H327" s="93">
        <f t="shared" si="17"/>
        <v>0</v>
      </c>
      <c r="I327" s="93" t="e">
        <f t="shared" si="15"/>
        <v>#NUM!</v>
      </c>
      <c r="J327" s="158" t="e">
        <f t="shared" si="16"/>
        <v>#NUM!</v>
      </c>
    </row>
    <row r="328" spans="1:10" hidden="1" x14ac:dyDescent="0.25">
      <c r="A328" s="93">
        <v>121</v>
      </c>
      <c r="B328" s="5" t="s">
        <v>35</v>
      </c>
      <c r="C328" s="26">
        <v>44013</v>
      </c>
      <c r="D328" s="4">
        <v>0</v>
      </c>
      <c r="E328" s="29">
        <v>0</v>
      </c>
      <c r="G328" s="4"/>
      <c r="H328" s="93">
        <f t="shared" si="17"/>
        <v>0</v>
      </c>
      <c r="I328" s="93" t="e">
        <f t="shared" si="15"/>
        <v>#NUM!</v>
      </c>
      <c r="J328" s="158" t="e">
        <f t="shared" si="16"/>
        <v>#NUM!</v>
      </c>
    </row>
    <row r="329" spans="1:10" hidden="1" x14ac:dyDescent="0.25">
      <c r="A329" s="93">
        <v>122</v>
      </c>
      <c r="B329" s="5" t="s">
        <v>35</v>
      </c>
      <c r="C329" s="26">
        <v>44014</v>
      </c>
      <c r="D329" s="4">
        <v>0</v>
      </c>
      <c r="E329" s="29">
        <v>0</v>
      </c>
      <c r="G329" s="4"/>
      <c r="H329" s="93">
        <f t="shared" si="17"/>
        <v>0</v>
      </c>
      <c r="I329" s="93" t="e">
        <f t="shared" si="15"/>
        <v>#NUM!</v>
      </c>
      <c r="J329" s="158" t="e">
        <f t="shared" si="16"/>
        <v>#NUM!</v>
      </c>
    </row>
    <row r="330" spans="1:10" hidden="1" x14ac:dyDescent="0.25">
      <c r="A330" s="93">
        <v>123</v>
      </c>
      <c r="B330" s="5" t="s">
        <v>35</v>
      </c>
      <c r="C330" s="26">
        <v>44015</v>
      </c>
      <c r="D330" s="4">
        <v>1</v>
      </c>
      <c r="E330" s="29">
        <v>1</v>
      </c>
      <c r="G330" s="4"/>
      <c r="H330" s="93">
        <f t="shared" si="17"/>
        <v>1</v>
      </c>
      <c r="I330" s="93">
        <f t="shared" si="15"/>
        <v>0</v>
      </c>
      <c r="J330" s="158" t="e">
        <f t="shared" si="16"/>
        <v>#NUM!</v>
      </c>
    </row>
    <row r="331" spans="1:10" hidden="1" x14ac:dyDescent="0.25">
      <c r="A331" s="93">
        <v>124</v>
      </c>
      <c r="B331" s="5" t="s">
        <v>35</v>
      </c>
      <c r="C331" s="26">
        <v>44016</v>
      </c>
      <c r="D331" s="4">
        <v>5</v>
      </c>
      <c r="E331" s="29">
        <v>6</v>
      </c>
      <c r="G331" s="4"/>
      <c r="H331" s="93">
        <f t="shared" si="17"/>
        <v>6</v>
      </c>
      <c r="I331" s="93">
        <f t="shared" si="15"/>
        <v>1.791759469228055</v>
      </c>
      <c r="J331" s="158" t="e">
        <f t="shared" si="16"/>
        <v>#NUM!</v>
      </c>
    </row>
    <row r="332" spans="1:10" hidden="1" x14ac:dyDescent="0.25">
      <c r="A332" s="93">
        <v>125</v>
      </c>
      <c r="B332" s="5" t="s">
        <v>35</v>
      </c>
      <c r="C332" s="26">
        <v>44017</v>
      </c>
      <c r="D332" s="4">
        <v>0</v>
      </c>
      <c r="E332" s="29">
        <v>6</v>
      </c>
      <c r="G332" s="4"/>
      <c r="H332" s="93">
        <f t="shared" si="17"/>
        <v>6</v>
      </c>
      <c r="I332" s="93">
        <f t="shared" si="15"/>
        <v>1.791759469228055</v>
      </c>
      <c r="J332" s="158" t="e">
        <f t="shared" si="16"/>
        <v>#NUM!</v>
      </c>
    </row>
    <row r="333" spans="1:10" hidden="1" x14ac:dyDescent="0.25">
      <c r="A333" s="93">
        <v>126</v>
      </c>
      <c r="B333" s="5" t="s">
        <v>35</v>
      </c>
      <c r="C333" s="26">
        <v>44018</v>
      </c>
      <c r="D333" s="4">
        <v>1</v>
      </c>
      <c r="E333" s="29">
        <v>7</v>
      </c>
      <c r="G333" s="4"/>
      <c r="H333" s="93">
        <f t="shared" si="17"/>
        <v>7</v>
      </c>
      <c r="I333" s="93">
        <f t="shared" si="15"/>
        <v>1.9459101490553132</v>
      </c>
      <c r="J333" s="158" t="e">
        <f t="shared" si="16"/>
        <v>#NUM!</v>
      </c>
    </row>
    <row r="334" spans="1:10" hidden="1" x14ac:dyDescent="0.25">
      <c r="A334" s="93">
        <v>127</v>
      </c>
      <c r="B334" s="5" t="s">
        <v>35</v>
      </c>
      <c r="C334" s="26">
        <v>44019</v>
      </c>
      <c r="D334" s="4">
        <v>0</v>
      </c>
      <c r="E334" s="29">
        <v>7</v>
      </c>
      <c r="G334" s="4"/>
      <c r="H334" s="93">
        <f t="shared" si="17"/>
        <v>7</v>
      </c>
      <c r="I334" s="93">
        <f t="shared" si="15"/>
        <v>1.9459101490553132</v>
      </c>
      <c r="J334" s="158" t="e">
        <f t="shared" si="16"/>
        <v>#NUM!</v>
      </c>
    </row>
    <row r="335" spans="1:10" hidden="1" x14ac:dyDescent="0.25">
      <c r="A335" s="93">
        <v>128</v>
      </c>
      <c r="B335" s="5" t="s">
        <v>35</v>
      </c>
      <c r="C335" s="26">
        <v>44020</v>
      </c>
      <c r="D335" s="4">
        <v>21</v>
      </c>
      <c r="E335" s="29">
        <v>28</v>
      </c>
      <c r="G335" s="4"/>
      <c r="H335" s="93">
        <f t="shared" si="17"/>
        <v>28</v>
      </c>
      <c r="I335" s="93">
        <f t="shared" si="15"/>
        <v>3.3322045101752038</v>
      </c>
      <c r="J335" s="158" t="e">
        <f t="shared" si="16"/>
        <v>#NUM!</v>
      </c>
    </row>
    <row r="336" spans="1:10" hidden="1" x14ac:dyDescent="0.25">
      <c r="A336" s="93">
        <v>129</v>
      </c>
      <c r="B336" s="5" t="s">
        <v>35</v>
      </c>
      <c r="C336" s="26">
        <v>44021</v>
      </c>
      <c r="D336" s="4">
        <v>10</v>
      </c>
      <c r="E336" s="29">
        <v>38</v>
      </c>
      <c r="G336" s="4"/>
      <c r="H336" s="93">
        <f t="shared" si="17"/>
        <v>38</v>
      </c>
      <c r="I336" s="93">
        <f t="shared" si="15"/>
        <v>3.6375861597263857</v>
      </c>
      <c r="J336" s="158" t="e">
        <f t="shared" si="16"/>
        <v>#NUM!</v>
      </c>
    </row>
    <row r="337" spans="1:10" hidden="1" x14ac:dyDescent="0.25">
      <c r="A337" s="93">
        <v>130</v>
      </c>
      <c r="B337" s="5" t="s">
        <v>35</v>
      </c>
      <c r="C337" s="26">
        <v>44022</v>
      </c>
      <c r="D337" s="4">
        <v>0</v>
      </c>
      <c r="E337" s="29">
        <v>38</v>
      </c>
      <c r="G337" s="4"/>
      <c r="H337" s="93">
        <f t="shared" si="17"/>
        <v>38</v>
      </c>
      <c r="I337" s="93">
        <f t="shared" ref="I337:I400" si="18">LN(H337)</f>
        <v>3.6375861597263857</v>
      </c>
      <c r="J337" s="158">
        <f t="shared" si="16"/>
        <v>1.4810245077982522</v>
      </c>
    </row>
    <row r="338" spans="1:10" hidden="1" x14ac:dyDescent="0.25">
      <c r="A338" s="93">
        <v>131</v>
      </c>
      <c r="B338" s="5" t="s">
        <v>35</v>
      </c>
      <c r="C338" s="26">
        <v>44023</v>
      </c>
      <c r="D338" s="4">
        <v>1</v>
      </c>
      <c r="E338" s="29">
        <v>39</v>
      </c>
      <c r="G338" s="4"/>
      <c r="H338" s="93">
        <f t="shared" si="17"/>
        <v>39</v>
      </c>
      <c r="I338" s="93">
        <f t="shared" si="18"/>
        <v>3.6635616461296463</v>
      </c>
      <c r="J338" s="158">
        <f t="shared" si="16"/>
        <v>2.0221657841674165</v>
      </c>
    </row>
    <row r="339" spans="1:10" hidden="1" x14ac:dyDescent="0.25">
      <c r="A339" s="93">
        <v>132</v>
      </c>
      <c r="B339" s="5" t="s">
        <v>35</v>
      </c>
      <c r="C339" s="26">
        <v>44024</v>
      </c>
      <c r="D339" s="4">
        <v>0</v>
      </c>
      <c r="E339" s="29">
        <v>39</v>
      </c>
      <c r="G339" s="4"/>
      <c r="H339" s="93">
        <f t="shared" si="17"/>
        <v>39</v>
      </c>
      <c r="I339" s="93">
        <f t="shared" si="18"/>
        <v>3.6635616461296463</v>
      </c>
      <c r="J339" s="158">
        <f t="shared" si="16"/>
        <v>2.1507796452136243</v>
      </c>
    </row>
    <row r="340" spans="1:10" hidden="1" x14ac:dyDescent="0.25">
      <c r="A340" s="93">
        <v>133</v>
      </c>
      <c r="B340" s="5" t="s">
        <v>35</v>
      </c>
      <c r="C340" s="26">
        <v>44025</v>
      </c>
      <c r="D340" s="4">
        <v>0</v>
      </c>
      <c r="E340" s="29">
        <v>39</v>
      </c>
      <c r="G340" s="4"/>
      <c r="H340" s="93">
        <f t="shared" si="17"/>
        <v>39</v>
      </c>
      <c r="I340" s="93">
        <f t="shared" si="18"/>
        <v>3.6635616461296463</v>
      </c>
      <c r="J340" s="158">
        <f t="shared" si="16"/>
        <v>2.694837604808594</v>
      </c>
    </row>
    <row r="341" spans="1:10" hidden="1" x14ac:dyDescent="0.25">
      <c r="A341" s="93">
        <v>134</v>
      </c>
      <c r="B341" s="5" t="s">
        <v>35</v>
      </c>
      <c r="C341" s="26">
        <v>44026</v>
      </c>
      <c r="D341" s="4">
        <v>0</v>
      </c>
      <c r="E341" s="29">
        <v>39</v>
      </c>
      <c r="G341" s="4"/>
      <c r="H341" s="93">
        <f t="shared" si="17"/>
        <v>39</v>
      </c>
      <c r="I341" s="93">
        <f t="shared" si="18"/>
        <v>3.6635616461296463</v>
      </c>
      <c r="J341" s="158">
        <f t="shared" si="16"/>
        <v>4.223978175952471</v>
      </c>
    </row>
    <row r="342" spans="1:10" hidden="1" x14ac:dyDescent="0.25">
      <c r="A342" s="93">
        <v>135</v>
      </c>
      <c r="B342" s="5" t="s">
        <v>35</v>
      </c>
      <c r="C342" s="26">
        <v>44027</v>
      </c>
      <c r="D342" s="4">
        <v>2</v>
      </c>
      <c r="E342" s="29">
        <v>41</v>
      </c>
      <c r="G342" s="4"/>
      <c r="H342" s="93">
        <f t="shared" si="17"/>
        <v>41</v>
      </c>
      <c r="I342" s="93">
        <f t="shared" si="18"/>
        <v>3.713572066704308</v>
      </c>
      <c r="J342" s="158">
        <f t="shared" si="16"/>
        <v>20.235223774485686</v>
      </c>
    </row>
    <row r="343" spans="1:10" hidden="1" x14ac:dyDescent="0.25">
      <c r="A343" s="93">
        <v>136</v>
      </c>
      <c r="B343" s="5" t="s">
        <v>35</v>
      </c>
      <c r="C343" s="26">
        <v>44028</v>
      </c>
      <c r="D343" s="4">
        <v>0</v>
      </c>
      <c r="E343" s="29">
        <v>41</v>
      </c>
      <c r="G343" s="4"/>
      <c r="H343" s="93">
        <f t="shared" si="17"/>
        <v>41</v>
      </c>
      <c r="I343" s="93">
        <f t="shared" si="18"/>
        <v>3.713572066704308</v>
      </c>
      <c r="J343" s="158">
        <f t="shared" si="16"/>
        <v>63.854344271094568</v>
      </c>
    </row>
    <row r="344" spans="1:10" hidden="1" x14ac:dyDescent="0.25">
      <c r="A344" s="93">
        <v>137</v>
      </c>
      <c r="B344" s="5" t="s">
        <v>35</v>
      </c>
      <c r="C344" s="26">
        <v>44029</v>
      </c>
      <c r="D344" s="4">
        <v>14</v>
      </c>
      <c r="E344" s="29">
        <v>55</v>
      </c>
      <c r="G344" s="4"/>
      <c r="H344" s="93">
        <f t="shared" si="17"/>
        <v>55</v>
      </c>
      <c r="I344" s="93">
        <f t="shared" si="18"/>
        <v>4.0073331852324712</v>
      </c>
      <c r="J344" s="158">
        <f t="shared" si="16"/>
        <v>19.484027298515993</v>
      </c>
    </row>
    <row r="345" spans="1:10" hidden="1" x14ac:dyDescent="0.25">
      <c r="A345" s="93">
        <v>138</v>
      </c>
      <c r="B345" s="5" t="s">
        <v>35</v>
      </c>
      <c r="C345" s="26">
        <v>44030</v>
      </c>
      <c r="D345" s="4">
        <v>0</v>
      </c>
      <c r="E345" s="29">
        <v>55</v>
      </c>
      <c r="G345" s="4"/>
      <c r="H345" s="93">
        <f t="shared" si="17"/>
        <v>55</v>
      </c>
      <c r="I345" s="93">
        <f t="shared" si="18"/>
        <v>4.0073331852324712</v>
      </c>
      <c r="J345" s="158">
        <f t="shared" si="16"/>
        <v>13.461346294408097</v>
      </c>
    </row>
    <row r="346" spans="1:10" hidden="1" x14ac:dyDescent="0.25">
      <c r="A346" s="93">
        <v>139</v>
      </c>
      <c r="B346" s="5" t="s">
        <v>35</v>
      </c>
      <c r="C346" s="26">
        <v>44031</v>
      </c>
      <c r="D346" s="4">
        <v>3</v>
      </c>
      <c r="E346" s="29">
        <v>58</v>
      </c>
      <c r="G346" s="4"/>
      <c r="H346" s="93">
        <f t="shared" si="17"/>
        <v>58</v>
      </c>
      <c r="I346" s="93">
        <f t="shared" si="18"/>
        <v>4.0604430105464191</v>
      </c>
      <c r="J346" s="158">
        <f t="shared" si="16"/>
        <v>10.531975880313183</v>
      </c>
    </row>
    <row r="347" spans="1:10" hidden="1" x14ac:dyDescent="0.25">
      <c r="A347" s="93">
        <v>140</v>
      </c>
      <c r="B347" s="5" t="s">
        <v>35</v>
      </c>
      <c r="C347" s="26">
        <v>44032</v>
      </c>
      <c r="D347" s="4">
        <v>0</v>
      </c>
      <c r="E347" s="29">
        <v>58</v>
      </c>
      <c r="G347" s="4"/>
      <c r="H347" s="93">
        <f t="shared" si="17"/>
        <v>58</v>
      </c>
      <c r="I347" s="93">
        <f t="shared" si="18"/>
        <v>4.0604430105464191</v>
      </c>
      <c r="J347" s="158">
        <f t="shared" si="16"/>
        <v>9.8060089497523677</v>
      </c>
    </row>
    <row r="348" spans="1:10" hidden="1" x14ac:dyDescent="0.25">
      <c r="A348" s="93">
        <v>141</v>
      </c>
      <c r="B348" s="5" t="s">
        <v>35</v>
      </c>
      <c r="C348" s="26">
        <v>44033</v>
      </c>
      <c r="D348" s="4">
        <v>2</v>
      </c>
      <c r="E348" s="29">
        <v>60</v>
      </c>
      <c r="G348" s="4"/>
      <c r="H348" s="93">
        <f t="shared" si="17"/>
        <v>60</v>
      </c>
      <c r="I348" s="93">
        <f t="shared" si="18"/>
        <v>4.0943445622221004</v>
      </c>
      <c r="J348" s="158">
        <f t="shared" si="16"/>
        <v>10.055243313680998</v>
      </c>
    </row>
    <row r="349" spans="1:10" hidden="1" x14ac:dyDescent="0.25">
      <c r="A349" s="93">
        <v>142</v>
      </c>
      <c r="B349" s="5" t="s">
        <v>35</v>
      </c>
      <c r="C349" s="26">
        <v>44034</v>
      </c>
      <c r="D349" s="4">
        <v>0</v>
      </c>
      <c r="E349" s="29">
        <v>60</v>
      </c>
      <c r="G349" s="4"/>
      <c r="H349" s="93">
        <f t="shared" si="17"/>
        <v>60</v>
      </c>
      <c r="I349" s="93">
        <f t="shared" si="18"/>
        <v>4.0943445622221004</v>
      </c>
      <c r="J349" s="158">
        <f t="shared" si="16"/>
        <v>12.176475012120486</v>
      </c>
    </row>
    <row r="350" spans="1:10" hidden="1" x14ac:dyDescent="0.25">
      <c r="A350" s="93">
        <v>143</v>
      </c>
      <c r="B350" s="5" t="s">
        <v>35</v>
      </c>
      <c r="C350" s="26">
        <v>44035</v>
      </c>
      <c r="D350" s="4">
        <v>0</v>
      </c>
      <c r="E350" s="29">
        <v>60</v>
      </c>
      <c r="G350" s="4"/>
      <c r="H350" s="93">
        <f t="shared" si="17"/>
        <v>60</v>
      </c>
      <c r="I350" s="93">
        <f t="shared" si="18"/>
        <v>4.0943445622221004</v>
      </c>
      <c r="J350" s="158">
        <f t="shared" si="16"/>
        <v>17.320954757168558</v>
      </c>
    </row>
    <row r="351" spans="1:10" hidden="1" x14ac:dyDescent="0.25">
      <c r="A351" s="93">
        <v>144</v>
      </c>
      <c r="B351" s="5" t="s">
        <v>35</v>
      </c>
      <c r="C351" s="26">
        <v>44036</v>
      </c>
      <c r="D351" s="4">
        <v>0</v>
      </c>
      <c r="E351" s="29">
        <v>60</v>
      </c>
      <c r="G351" s="4"/>
      <c r="H351" s="93">
        <f t="shared" si="17"/>
        <v>60</v>
      </c>
      <c r="I351" s="93">
        <f t="shared" si="18"/>
        <v>4.0943445622221004</v>
      </c>
      <c r="J351" s="158">
        <f t="shared" ref="J351:J413" si="19">LN(2)/SLOPE(I344:I351,A344:A351)</f>
        <v>49.353440930715031</v>
      </c>
    </row>
    <row r="352" spans="1:10" hidden="1" x14ac:dyDescent="0.25">
      <c r="A352" s="93">
        <v>145</v>
      </c>
      <c r="B352" s="5" t="s">
        <v>35</v>
      </c>
      <c r="C352" s="26">
        <v>44037</v>
      </c>
      <c r="D352" s="4">
        <v>0</v>
      </c>
      <c r="E352" s="29">
        <v>60</v>
      </c>
      <c r="G352" s="4"/>
      <c r="H352" s="93">
        <f t="shared" si="17"/>
        <v>60</v>
      </c>
      <c r="I352" s="93">
        <f t="shared" si="18"/>
        <v>4.0943445622221004</v>
      </c>
      <c r="J352" s="158">
        <f t="shared" si="19"/>
        <v>66.142097969344903</v>
      </c>
    </row>
    <row r="353" spans="1:10" hidden="1" x14ac:dyDescent="0.25">
      <c r="A353" s="93">
        <v>146</v>
      </c>
      <c r="B353" s="5" t="s">
        <v>35</v>
      </c>
      <c r="C353" s="26">
        <v>44038</v>
      </c>
      <c r="D353" s="4">
        <v>0</v>
      </c>
      <c r="E353" s="29">
        <v>60</v>
      </c>
      <c r="G353" s="4"/>
      <c r="H353" s="93">
        <f t="shared" si="17"/>
        <v>60</v>
      </c>
      <c r="I353" s="93">
        <f t="shared" si="18"/>
        <v>4.0943445622221004</v>
      </c>
      <c r="J353" s="158">
        <f t="shared" si="19"/>
        <v>143.12118543530073</v>
      </c>
    </row>
    <row r="354" spans="1:10" hidden="1" x14ac:dyDescent="0.25">
      <c r="A354" s="93">
        <v>147</v>
      </c>
      <c r="B354" s="5" t="s">
        <v>35</v>
      </c>
      <c r="C354" s="26">
        <v>44039</v>
      </c>
      <c r="D354" s="4">
        <v>0</v>
      </c>
      <c r="E354" s="29">
        <v>60</v>
      </c>
      <c r="G354" s="4"/>
      <c r="H354" s="93">
        <f t="shared" si="17"/>
        <v>60</v>
      </c>
      <c r="I354" s="93">
        <f t="shared" si="18"/>
        <v>4.0943445622221004</v>
      </c>
      <c r="J354" s="158">
        <f t="shared" si="19"/>
        <v>245.35060360337275</v>
      </c>
    </row>
    <row r="355" spans="1:10" hidden="1" x14ac:dyDescent="0.25">
      <c r="A355" s="93">
        <v>148</v>
      </c>
      <c r="B355" s="5" t="s">
        <v>35</v>
      </c>
      <c r="C355" s="26">
        <v>44040</v>
      </c>
      <c r="D355" s="4">
        <v>0</v>
      </c>
      <c r="E355" s="29">
        <v>60</v>
      </c>
      <c r="G355" s="4"/>
      <c r="H355" s="93">
        <f t="shared" si="17"/>
        <v>60</v>
      </c>
      <c r="I355" s="93">
        <f t="shared" si="18"/>
        <v>4.0943445622221004</v>
      </c>
      <c r="J355" s="158" t="e">
        <f t="shared" si="19"/>
        <v>#DIV/0!</v>
      </c>
    </row>
    <row r="356" spans="1:10" hidden="1" x14ac:dyDescent="0.25">
      <c r="A356" s="93">
        <v>149</v>
      </c>
      <c r="B356" s="5" t="s">
        <v>35</v>
      </c>
      <c r="C356" s="26">
        <v>44041</v>
      </c>
      <c r="D356" s="4">
        <v>0</v>
      </c>
      <c r="E356" s="29">
        <v>60</v>
      </c>
      <c r="G356" s="4"/>
      <c r="H356" s="93">
        <f t="shared" si="17"/>
        <v>60</v>
      </c>
      <c r="I356" s="93">
        <f t="shared" si="18"/>
        <v>4.0943445622221004</v>
      </c>
      <c r="J356" s="158" t="e">
        <f t="shared" si="19"/>
        <v>#DIV/0!</v>
      </c>
    </row>
    <row r="357" spans="1:10" hidden="1" x14ac:dyDescent="0.25">
      <c r="A357" s="93">
        <v>150</v>
      </c>
      <c r="B357" s="5" t="s">
        <v>35</v>
      </c>
      <c r="C357" s="26">
        <v>44042</v>
      </c>
      <c r="D357" s="4">
        <v>1</v>
      </c>
      <c r="E357" s="29">
        <v>61</v>
      </c>
      <c r="G357" s="4"/>
      <c r="H357" s="93">
        <f t="shared" si="17"/>
        <v>61</v>
      </c>
      <c r="I357" s="93">
        <f t="shared" si="18"/>
        <v>4.1108738641733114</v>
      </c>
      <c r="J357" s="158">
        <f t="shared" si="19"/>
        <v>503.21339589963645</v>
      </c>
    </row>
    <row r="358" spans="1:10" hidden="1" x14ac:dyDescent="0.25">
      <c r="A358" s="93">
        <v>151</v>
      </c>
      <c r="B358" s="5" t="s">
        <v>35</v>
      </c>
      <c r="C358" s="26">
        <v>44043</v>
      </c>
      <c r="D358" s="4">
        <v>0</v>
      </c>
      <c r="E358" s="29">
        <v>61</v>
      </c>
      <c r="G358" s="4"/>
      <c r="H358" s="93">
        <f t="shared" si="17"/>
        <v>61</v>
      </c>
      <c r="I358" s="93">
        <f t="shared" si="18"/>
        <v>4.1108738641733114</v>
      </c>
      <c r="J358" s="158">
        <f t="shared" si="19"/>
        <v>293.54114760812126</v>
      </c>
    </row>
    <row r="359" spans="1:10" hidden="1" x14ac:dyDescent="0.25">
      <c r="A359" s="93">
        <v>152</v>
      </c>
      <c r="B359" s="5" t="s">
        <v>35</v>
      </c>
      <c r="C359" s="26">
        <v>44044</v>
      </c>
      <c r="D359" s="4">
        <v>0</v>
      </c>
      <c r="E359" s="29">
        <v>61</v>
      </c>
      <c r="G359" s="4"/>
      <c r="H359" s="93">
        <f t="shared" si="17"/>
        <v>61</v>
      </c>
      <c r="I359" s="93">
        <f t="shared" si="18"/>
        <v>4.1108738641733114</v>
      </c>
      <c r="J359" s="158">
        <f t="shared" si="19"/>
        <v>234.83291808649699</v>
      </c>
    </row>
    <row r="360" spans="1:10" hidden="1" x14ac:dyDescent="0.25">
      <c r="A360" s="93">
        <v>153</v>
      </c>
      <c r="B360" s="5" t="s">
        <v>35</v>
      </c>
      <c r="C360" s="26">
        <v>44045</v>
      </c>
      <c r="D360" s="4">
        <v>2</v>
      </c>
      <c r="E360" s="29">
        <v>63</v>
      </c>
      <c r="G360" s="4"/>
      <c r="H360" s="93">
        <f t="shared" si="17"/>
        <v>63</v>
      </c>
      <c r="I360" s="93">
        <f t="shared" si="18"/>
        <v>4.1431347263915326</v>
      </c>
      <c r="J360" s="158">
        <f t="shared" si="19"/>
        <v>118.75376863182454</v>
      </c>
    </row>
    <row r="361" spans="1:10" hidden="1" x14ac:dyDescent="0.25">
      <c r="A361" s="93">
        <v>154</v>
      </c>
      <c r="B361" s="5" t="s">
        <v>35</v>
      </c>
      <c r="C361" s="26">
        <v>44046</v>
      </c>
      <c r="D361" s="4">
        <v>2</v>
      </c>
      <c r="E361" s="29">
        <v>65</v>
      </c>
      <c r="G361" s="4"/>
      <c r="H361" s="93">
        <f t="shared" si="17"/>
        <v>65</v>
      </c>
      <c r="I361" s="93">
        <f t="shared" si="18"/>
        <v>4.1743872698956368</v>
      </c>
      <c r="J361" s="158">
        <f t="shared" si="19"/>
        <v>68.191372321140236</v>
      </c>
    </row>
    <row r="362" spans="1:10" hidden="1" x14ac:dyDescent="0.25">
      <c r="A362" s="93">
        <v>155</v>
      </c>
      <c r="B362" s="5" t="s">
        <v>35</v>
      </c>
      <c r="C362" s="26">
        <v>44047</v>
      </c>
      <c r="D362" s="4">
        <v>-2</v>
      </c>
      <c r="E362" s="29">
        <v>63</v>
      </c>
      <c r="G362" s="4"/>
      <c r="H362" s="93">
        <f t="shared" si="17"/>
        <v>63</v>
      </c>
      <c r="I362" s="93">
        <f t="shared" si="18"/>
        <v>4.1431347263915326</v>
      </c>
      <c r="J362" s="158">
        <f t="shared" si="19"/>
        <v>69.436457176665286</v>
      </c>
    </row>
    <row r="363" spans="1:10" hidden="1" x14ac:dyDescent="0.25">
      <c r="A363" s="93">
        <v>156</v>
      </c>
      <c r="B363" s="5" t="s">
        <v>35</v>
      </c>
      <c r="C363" s="26">
        <v>44048</v>
      </c>
      <c r="D363" s="4">
        <v>-2</v>
      </c>
      <c r="E363" s="29">
        <v>61</v>
      </c>
      <c r="G363" s="4"/>
      <c r="H363" s="93">
        <f t="shared" si="17"/>
        <v>61</v>
      </c>
      <c r="I363" s="93">
        <f t="shared" si="18"/>
        <v>4.1108738641733114</v>
      </c>
      <c r="J363" s="158">
        <f t="shared" si="19"/>
        <v>116.49287617079464</v>
      </c>
    </row>
    <row r="364" spans="1:10" hidden="1" x14ac:dyDescent="0.25">
      <c r="A364" s="93">
        <v>157</v>
      </c>
      <c r="B364" s="5" t="s">
        <v>35</v>
      </c>
      <c r="C364" s="26">
        <v>44049</v>
      </c>
      <c r="D364" s="4">
        <v>0</v>
      </c>
      <c r="E364" s="29">
        <v>61</v>
      </c>
      <c r="G364" s="4"/>
      <c r="H364" s="93">
        <f t="shared" si="17"/>
        <v>61</v>
      </c>
      <c r="I364" s="93">
        <f t="shared" si="18"/>
        <v>4.1108738641733114</v>
      </c>
      <c r="J364" s="158">
        <f t="shared" si="19"/>
        <v>454.7530282886832</v>
      </c>
    </row>
    <row r="365" spans="1:10" hidden="1" x14ac:dyDescent="0.25">
      <c r="A365" s="93">
        <v>158</v>
      </c>
      <c r="B365" s="5" t="s">
        <v>35</v>
      </c>
      <c r="C365" s="26">
        <v>44050</v>
      </c>
      <c r="D365" s="4">
        <v>0</v>
      </c>
      <c r="E365" s="29">
        <v>61</v>
      </c>
      <c r="G365" s="4"/>
      <c r="H365" s="93">
        <f t="shared" si="17"/>
        <v>61</v>
      </c>
      <c r="I365" s="93">
        <f t="shared" si="18"/>
        <v>4.1108738641733114</v>
      </c>
      <c r="J365" s="158">
        <f t="shared" si="19"/>
        <v>-454.7530282886832</v>
      </c>
    </row>
    <row r="366" spans="1:10" hidden="1" x14ac:dyDescent="0.25">
      <c r="A366" s="93">
        <v>159</v>
      </c>
      <c r="B366" s="5" t="s">
        <v>35</v>
      </c>
      <c r="C366" s="26">
        <v>44051</v>
      </c>
      <c r="D366" s="4">
        <v>1</v>
      </c>
      <c r="E366" s="29">
        <v>62</v>
      </c>
      <c r="G366" s="4"/>
      <c r="H366" s="93">
        <f t="shared" si="17"/>
        <v>62</v>
      </c>
      <c r="I366" s="93">
        <f t="shared" si="18"/>
        <v>4.1271343850450917</v>
      </c>
      <c r="J366" s="158">
        <f t="shared" si="19"/>
        <v>-215.4209981955056</v>
      </c>
    </row>
    <row r="367" spans="1:10" hidden="1" x14ac:dyDescent="0.25">
      <c r="A367" s="93">
        <v>160</v>
      </c>
      <c r="B367" s="5" t="s">
        <v>35</v>
      </c>
      <c r="C367" s="26">
        <v>44052</v>
      </c>
      <c r="D367" s="4">
        <v>0</v>
      </c>
      <c r="E367" s="29">
        <v>62</v>
      </c>
      <c r="G367" s="4"/>
      <c r="H367" s="93">
        <f t="shared" si="17"/>
        <v>62</v>
      </c>
      <c r="I367" s="93">
        <f t="shared" si="18"/>
        <v>4.1271343850450917</v>
      </c>
      <c r="J367" s="158">
        <f t="shared" si="19"/>
        <v>-130.82674220780592</v>
      </c>
    </row>
    <row r="368" spans="1:10" hidden="1" x14ac:dyDescent="0.25">
      <c r="A368" s="93">
        <v>161</v>
      </c>
      <c r="B368" s="5" t="s">
        <v>35</v>
      </c>
      <c r="C368" s="26">
        <v>44053</v>
      </c>
      <c r="D368" s="4">
        <v>0</v>
      </c>
      <c r="E368" s="29">
        <v>62</v>
      </c>
      <c r="G368" s="4"/>
      <c r="H368" s="93">
        <f t="shared" si="17"/>
        <v>62</v>
      </c>
      <c r="I368" s="93">
        <f t="shared" si="18"/>
        <v>4.1271343850450917</v>
      </c>
      <c r="J368" s="158">
        <f t="shared" si="19"/>
        <v>-160.84507525078462</v>
      </c>
    </row>
    <row r="369" spans="1:10" hidden="1" x14ac:dyDescent="0.25">
      <c r="A369" s="93">
        <v>162</v>
      </c>
      <c r="B369" s="5" t="s">
        <v>35</v>
      </c>
      <c r="C369" s="26">
        <v>44054</v>
      </c>
      <c r="D369" s="4">
        <v>0</v>
      </c>
      <c r="E369" s="29">
        <v>62</v>
      </c>
      <c r="G369" s="4"/>
      <c r="H369" s="93">
        <f t="shared" si="17"/>
        <v>62</v>
      </c>
      <c r="I369" s="93">
        <f t="shared" si="18"/>
        <v>4.1271343850450917</v>
      </c>
      <c r="J369" s="158">
        <f t="shared" si="19"/>
        <v>1695.4125333538943</v>
      </c>
    </row>
    <row r="370" spans="1:10" hidden="1" x14ac:dyDescent="0.25">
      <c r="A370" s="93">
        <v>163</v>
      </c>
      <c r="B370" s="5" t="s">
        <v>35</v>
      </c>
      <c r="C370" s="26">
        <v>44055</v>
      </c>
      <c r="D370" s="4">
        <v>0</v>
      </c>
      <c r="E370" s="29">
        <f t="shared" ref="E370:E413" si="20">D370+E346</f>
        <v>58</v>
      </c>
      <c r="G370" s="4"/>
      <c r="H370" s="93">
        <f t="shared" si="17"/>
        <v>62</v>
      </c>
      <c r="I370" s="93">
        <f t="shared" si="18"/>
        <v>4.1271343850450917</v>
      </c>
      <c r="J370" s="158">
        <f t="shared" si="19"/>
        <v>238.71462923873153</v>
      </c>
    </row>
    <row r="371" spans="1:10" hidden="1" x14ac:dyDescent="0.25">
      <c r="A371" s="93">
        <v>164</v>
      </c>
      <c r="B371" s="5" t="s">
        <v>35</v>
      </c>
      <c r="C371" s="26">
        <v>44056</v>
      </c>
      <c r="D371" s="4">
        <v>1</v>
      </c>
      <c r="E371" s="29">
        <f t="shared" si="20"/>
        <v>59</v>
      </c>
      <c r="G371" s="4"/>
      <c r="H371" s="93">
        <f t="shared" si="17"/>
        <v>59</v>
      </c>
      <c r="I371" s="93">
        <f t="shared" si="18"/>
        <v>4.0775374439057197</v>
      </c>
      <c r="J371" s="158">
        <f t="shared" si="19"/>
        <v>-382.92317052727054</v>
      </c>
    </row>
    <row r="372" spans="1:10" hidden="1" x14ac:dyDescent="0.25">
      <c r="A372" s="93">
        <v>165</v>
      </c>
      <c r="B372" s="5" t="s">
        <v>35</v>
      </c>
      <c r="C372" s="26">
        <v>44057</v>
      </c>
      <c r="D372" s="4">
        <v>0</v>
      </c>
      <c r="E372" s="29">
        <f t="shared" si="20"/>
        <v>60</v>
      </c>
      <c r="G372" s="4"/>
      <c r="H372" s="93">
        <f t="shared" si="17"/>
        <v>59</v>
      </c>
      <c r="I372" s="93">
        <f t="shared" si="18"/>
        <v>4.0775374439057197</v>
      </c>
      <c r="J372" s="158">
        <f t="shared" si="19"/>
        <v>-120.96315660049137</v>
      </c>
    </row>
    <row r="373" spans="1:10" hidden="1" x14ac:dyDescent="0.25">
      <c r="A373" s="93">
        <v>166</v>
      </c>
      <c r="B373" s="5" t="s">
        <v>35</v>
      </c>
      <c r="C373" s="26">
        <v>44058</v>
      </c>
      <c r="D373" s="4">
        <v>0</v>
      </c>
      <c r="E373" s="29">
        <f t="shared" si="20"/>
        <v>60</v>
      </c>
      <c r="G373" s="4"/>
      <c r="H373" s="93">
        <f t="shared" si="17"/>
        <v>60</v>
      </c>
      <c r="I373" s="93">
        <f t="shared" si="18"/>
        <v>4.0943445622221004</v>
      </c>
      <c r="J373" s="158">
        <f t="shared" si="19"/>
        <v>-92.964975972838999</v>
      </c>
    </row>
    <row r="374" spans="1:10" hidden="1" x14ac:dyDescent="0.25">
      <c r="A374" s="93">
        <v>167</v>
      </c>
      <c r="B374" s="5" t="s">
        <v>35</v>
      </c>
      <c r="C374" s="26">
        <v>44059</v>
      </c>
      <c r="D374" s="4">
        <v>0</v>
      </c>
      <c r="E374" s="29">
        <f t="shared" si="20"/>
        <v>60</v>
      </c>
      <c r="G374" s="4"/>
      <c r="H374" s="93">
        <f t="shared" si="17"/>
        <v>60</v>
      </c>
      <c r="I374" s="93">
        <f t="shared" si="18"/>
        <v>4.0943445622221004</v>
      </c>
      <c r="J374" s="158">
        <f t="shared" si="19"/>
        <v>-98.374292045657953</v>
      </c>
    </row>
    <row r="375" spans="1:10" hidden="1" x14ac:dyDescent="0.25">
      <c r="A375" s="93">
        <v>168</v>
      </c>
      <c r="B375" s="5" t="s">
        <v>35</v>
      </c>
      <c r="C375" s="26">
        <v>44060</v>
      </c>
      <c r="D375" s="4">
        <v>2</v>
      </c>
      <c r="E375" s="29">
        <f t="shared" si="20"/>
        <v>62</v>
      </c>
      <c r="G375" s="4"/>
      <c r="H375" s="93">
        <f t="shared" si="17"/>
        <v>62</v>
      </c>
      <c r="I375" s="93">
        <f t="shared" si="18"/>
        <v>4.1271343850450917</v>
      </c>
      <c r="J375" s="158">
        <f t="shared" si="19"/>
        <v>-221.96049777909366</v>
      </c>
    </row>
    <row r="376" spans="1:10" hidden="1" x14ac:dyDescent="0.25">
      <c r="A376" s="93">
        <v>169</v>
      </c>
      <c r="B376" s="5" t="s">
        <v>35</v>
      </c>
      <c r="C376" s="26">
        <v>44061</v>
      </c>
      <c r="D376" s="4">
        <v>-1</v>
      </c>
      <c r="E376" s="29">
        <f t="shared" si="20"/>
        <v>59</v>
      </c>
      <c r="G376" s="4"/>
      <c r="H376" s="93">
        <f t="shared" si="17"/>
        <v>61</v>
      </c>
      <c r="I376" s="93">
        <f t="shared" si="18"/>
        <v>4.1108738641733114</v>
      </c>
      <c r="J376" s="158">
        <f t="shared" si="19"/>
        <v>-1249.579293777761</v>
      </c>
    </row>
    <row r="377" spans="1:10" hidden="1" x14ac:dyDescent="0.25">
      <c r="A377" s="93">
        <v>170</v>
      </c>
      <c r="B377" s="5" t="s">
        <v>35</v>
      </c>
      <c r="C377" s="26">
        <v>44062</v>
      </c>
      <c r="D377" s="4">
        <v>-1</v>
      </c>
      <c r="E377" s="29">
        <f t="shared" si="20"/>
        <v>59</v>
      </c>
      <c r="G377" s="4"/>
      <c r="H377" s="93">
        <f t="shared" si="17"/>
        <v>58</v>
      </c>
      <c r="I377" s="93">
        <f t="shared" si="18"/>
        <v>4.0604430105464191</v>
      </c>
      <c r="J377" s="158">
        <f t="shared" si="19"/>
        <v>-384.65768509905797</v>
      </c>
    </row>
    <row r="378" spans="1:10" hidden="1" x14ac:dyDescent="0.25">
      <c r="A378" s="93">
        <v>171</v>
      </c>
      <c r="B378" s="5" t="s">
        <v>35</v>
      </c>
      <c r="C378" s="26">
        <v>44063</v>
      </c>
      <c r="D378" s="4">
        <v>1</v>
      </c>
      <c r="E378" s="29">
        <f t="shared" si="20"/>
        <v>61</v>
      </c>
      <c r="G378" s="4"/>
      <c r="H378" s="93">
        <f t="shared" si="17"/>
        <v>60</v>
      </c>
      <c r="I378" s="93">
        <f t="shared" si="18"/>
        <v>4.0943445622221004</v>
      </c>
      <c r="J378" s="158">
        <f t="shared" si="19"/>
        <v>508.26384615214619</v>
      </c>
    </row>
    <row r="379" spans="1:10" hidden="1" x14ac:dyDescent="0.25">
      <c r="A379" s="93">
        <v>172</v>
      </c>
      <c r="B379" s="5" t="s">
        <v>35</v>
      </c>
      <c r="C379" s="26">
        <v>44064</v>
      </c>
      <c r="D379" s="4">
        <v>-1</v>
      </c>
      <c r="E379" s="29">
        <f t="shared" si="20"/>
        <v>59</v>
      </c>
      <c r="G379" s="4"/>
      <c r="H379" s="93">
        <f t="shared" si="17"/>
        <v>60</v>
      </c>
      <c r="I379" s="93">
        <f t="shared" si="18"/>
        <v>4.0943445622221004</v>
      </c>
      <c r="J379" s="158">
        <f t="shared" si="19"/>
        <v>-184635.45506052248</v>
      </c>
    </row>
    <row r="380" spans="1:10" hidden="1" x14ac:dyDescent="0.25">
      <c r="A380" s="93">
        <v>173</v>
      </c>
      <c r="B380" s="5" t="s">
        <v>35</v>
      </c>
      <c r="C380" s="26">
        <v>44065</v>
      </c>
      <c r="D380" s="4">
        <v>1</v>
      </c>
      <c r="E380" s="29">
        <f t="shared" si="20"/>
        <v>61</v>
      </c>
      <c r="G380" s="4"/>
      <c r="H380" s="93">
        <f t="shared" si="17"/>
        <v>60</v>
      </c>
      <c r="I380" s="93">
        <f t="shared" si="18"/>
        <v>4.0943445622221004</v>
      </c>
      <c r="J380" s="158">
        <f t="shared" si="19"/>
        <v>-391.29191621993806</v>
      </c>
    </row>
    <row r="381" spans="1:10" hidden="1" x14ac:dyDescent="0.25">
      <c r="A381" s="93">
        <v>174</v>
      </c>
      <c r="B381" s="5" t="s">
        <v>35</v>
      </c>
      <c r="C381" s="26">
        <v>44066</v>
      </c>
      <c r="D381" s="4">
        <v>-1</v>
      </c>
      <c r="E381" s="29">
        <f t="shared" si="20"/>
        <v>60</v>
      </c>
      <c r="G381" s="4"/>
      <c r="H381" s="93">
        <f t="shared" si="17"/>
        <v>60</v>
      </c>
      <c r="I381" s="93">
        <f t="shared" si="18"/>
        <v>4.0943445622221004</v>
      </c>
      <c r="J381" s="158">
        <f t="shared" si="19"/>
        <v>-324.12509467282177</v>
      </c>
    </row>
    <row r="382" spans="1:10" hidden="1" x14ac:dyDescent="0.25">
      <c r="A382" s="93">
        <v>175</v>
      </c>
      <c r="B382" s="5" t="s">
        <v>35</v>
      </c>
      <c r="C382" s="26">
        <v>44067</v>
      </c>
      <c r="D382" s="4">
        <v>1</v>
      </c>
      <c r="E382" s="29">
        <f t="shared" si="20"/>
        <v>62</v>
      </c>
      <c r="G382" s="4"/>
      <c r="H382" s="93">
        <f t="shared" si="17"/>
        <v>61</v>
      </c>
      <c r="I382" s="93">
        <f t="shared" si="18"/>
        <v>4.1108738641733114</v>
      </c>
      <c r="J382" s="158">
        <f t="shared" si="19"/>
        <v>-614.40463730128124</v>
      </c>
    </row>
    <row r="383" spans="1:10" hidden="1" x14ac:dyDescent="0.25">
      <c r="A383" s="93">
        <v>176</v>
      </c>
      <c r="B383" s="5" t="s">
        <v>35</v>
      </c>
      <c r="C383" s="26">
        <v>44068</v>
      </c>
      <c r="D383" s="4">
        <v>0</v>
      </c>
      <c r="E383" s="29">
        <f t="shared" si="20"/>
        <v>61</v>
      </c>
      <c r="G383" s="4"/>
      <c r="H383" s="93">
        <f t="shared" si="17"/>
        <v>62</v>
      </c>
      <c r="I383" s="93">
        <f t="shared" si="18"/>
        <v>4.1271343850450917</v>
      </c>
      <c r="J383" s="158">
        <f t="shared" si="19"/>
        <v>159.09255969293994</v>
      </c>
    </row>
    <row r="384" spans="1:10" hidden="1" x14ac:dyDescent="0.25">
      <c r="A384" s="93">
        <v>177</v>
      </c>
      <c r="B384" s="5" t="s">
        <v>35</v>
      </c>
      <c r="C384" s="26">
        <v>44069</v>
      </c>
      <c r="D384" s="4">
        <v>-1</v>
      </c>
      <c r="E384" s="29">
        <f t="shared" si="20"/>
        <v>62</v>
      </c>
      <c r="G384" s="4"/>
      <c r="H384" s="93">
        <f t="shared" si="17"/>
        <v>60</v>
      </c>
      <c r="I384" s="93">
        <f t="shared" si="18"/>
        <v>4.0943445622221004</v>
      </c>
      <c r="J384" s="158">
        <f t="shared" si="19"/>
        <v>129.14414269332346</v>
      </c>
    </row>
    <row r="385" spans="1:10" hidden="1" x14ac:dyDescent="0.25">
      <c r="A385" s="93">
        <v>178</v>
      </c>
      <c r="B385" s="5" t="s">
        <v>35</v>
      </c>
      <c r="C385" s="26">
        <v>44070</v>
      </c>
      <c r="D385" s="4">
        <v>1</v>
      </c>
      <c r="E385" s="29">
        <f t="shared" si="20"/>
        <v>66</v>
      </c>
      <c r="G385" s="4"/>
      <c r="H385" s="93">
        <f t="shared" si="17"/>
        <v>63</v>
      </c>
      <c r="I385" s="93">
        <f t="shared" si="18"/>
        <v>4.1431347263915326</v>
      </c>
      <c r="J385" s="158">
        <f t="shared" si="19"/>
        <v>127.56473812511929</v>
      </c>
    </row>
    <row r="386" spans="1:10" hidden="1" x14ac:dyDescent="0.25">
      <c r="A386" s="93">
        <v>179</v>
      </c>
      <c r="B386" s="5" t="s">
        <v>35</v>
      </c>
      <c r="C386" s="26">
        <v>44071</v>
      </c>
      <c r="D386" s="4">
        <v>1</v>
      </c>
      <c r="E386" s="29">
        <f t="shared" si="20"/>
        <v>64</v>
      </c>
      <c r="G386" s="4"/>
      <c r="H386" s="93">
        <f t="shared" si="17"/>
        <v>67</v>
      </c>
      <c r="I386" s="93">
        <f t="shared" si="18"/>
        <v>4.2046926193909657</v>
      </c>
      <c r="J386" s="158">
        <f t="shared" si="19"/>
        <v>56.383567023397873</v>
      </c>
    </row>
    <row r="387" spans="1:10" hidden="1" x14ac:dyDescent="0.25">
      <c r="A387" s="93">
        <v>180</v>
      </c>
      <c r="B387" s="5" t="s">
        <v>35</v>
      </c>
      <c r="C387" s="26">
        <v>44072</v>
      </c>
      <c r="D387" s="4">
        <v>0</v>
      </c>
      <c r="E387" s="29">
        <f t="shared" si="20"/>
        <v>61</v>
      </c>
      <c r="G387" s="4"/>
      <c r="H387" s="93">
        <f t="shared" ref="H387:H450" si="21">IF(EXACT(B387,B386),D387+E386,E387)</f>
        <v>64</v>
      </c>
      <c r="I387" s="93">
        <f t="shared" si="18"/>
        <v>4.1588830833596715</v>
      </c>
      <c r="J387" s="158">
        <f t="shared" si="19"/>
        <v>54.542591129568713</v>
      </c>
    </row>
    <row r="388" spans="1:10" hidden="1" x14ac:dyDescent="0.25">
      <c r="A388" s="93">
        <v>181</v>
      </c>
      <c r="B388" s="5" t="s">
        <v>35</v>
      </c>
      <c r="C388" s="26">
        <v>44073</v>
      </c>
      <c r="D388" s="4">
        <v>0</v>
      </c>
      <c r="E388" s="29">
        <f t="shared" si="20"/>
        <v>61</v>
      </c>
      <c r="G388" s="4"/>
      <c r="H388" s="93">
        <f t="shared" si="21"/>
        <v>61</v>
      </c>
      <c r="I388" s="93">
        <f t="shared" si="18"/>
        <v>4.1108738641733114</v>
      </c>
      <c r="J388" s="158">
        <f t="shared" si="19"/>
        <v>91.373029160960471</v>
      </c>
    </row>
    <row r="389" spans="1:10" hidden="1" x14ac:dyDescent="0.25">
      <c r="A389" s="93">
        <v>182</v>
      </c>
      <c r="B389" s="5" t="s">
        <v>35</v>
      </c>
      <c r="C389" s="26">
        <v>44074</v>
      </c>
      <c r="D389" s="4">
        <v>1</v>
      </c>
      <c r="E389" s="29">
        <f t="shared" si="20"/>
        <v>62</v>
      </c>
      <c r="G389" s="4"/>
      <c r="H389" s="93">
        <f t="shared" si="21"/>
        <v>62</v>
      </c>
      <c r="I389" s="93">
        <f t="shared" si="18"/>
        <v>4.1271343850450917</v>
      </c>
      <c r="J389" s="158">
        <f t="shared" si="19"/>
        <v>202.38260912283073</v>
      </c>
    </row>
    <row r="390" spans="1:10" hidden="1" x14ac:dyDescent="0.25">
      <c r="A390" s="93">
        <v>183</v>
      </c>
      <c r="B390" s="5" t="s">
        <v>35</v>
      </c>
      <c r="C390" s="26">
        <v>44075</v>
      </c>
      <c r="D390" s="4">
        <v>1</v>
      </c>
      <c r="E390" s="29">
        <f t="shared" si="20"/>
        <v>63</v>
      </c>
      <c r="G390" s="4"/>
      <c r="H390" s="93">
        <f t="shared" si="21"/>
        <v>63</v>
      </c>
      <c r="I390" s="93">
        <f t="shared" si="18"/>
        <v>4.1431347263915326</v>
      </c>
      <c r="J390" s="158">
        <f t="shared" si="19"/>
        <v>436.59743164780917</v>
      </c>
    </row>
    <row r="391" spans="1:10" hidden="1" x14ac:dyDescent="0.25">
      <c r="A391" s="93">
        <v>184</v>
      </c>
      <c r="B391" s="5" t="s">
        <v>35</v>
      </c>
      <c r="C391" s="26">
        <v>44076</v>
      </c>
      <c r="D391" s="4">
        <v>0</v>
      </c>
      <c r="E391" s="29">
        <f t="shared" si="20"/>
        <v>62</v>
      </c>
      <c r="G391" s="4"/>
      <c r="H391" s="93">
        <f t="shared" si="21"/>
        <v>63</v>
      </c>
      <c r="I391" s="93">
        <f t="shared" si="18"/>
        <v>4.1431347263915326</v>
      </c>
      <c r="J391" s="158">
        <f t="shared" si="19"/>
        <v>956.89427561516356</v>
      </c>
    </row>
    <row r="392" spans="1:10" hidden="1" x14ac:dyDescent="0.25">
      <c r="A392" s="93">
        <v>185</v>
      </c>
      <c r="B392" s="5" t="s">
        <v>35</v>
      </c>
      <c r="C392" s="26">
        <v>44077</v>
      </c>
      <c r="D392" s="4">
        <v>3</v>
      </c>
      <c r="E392" s="29">
        <f t="shared" si="20"/>
        <v>65</v>
      </c>
      <c r="G392" s="4"/>
      <c r="H392" s="93">
        <f t="shared" si="21"/>
        <v>65</v>
      </c>
      <c r="I392" s="93">
        <f t="shared" si="18"/>
        <v>4.1743872698956368</v>
      </c>
      <c r="J392" s="158">
        <f t="shared" si="19"/>
        <v>-485.17791640887606</v>
      </c>
    </row>
    <row r="393" spans="1:10" hidden="1" x14ac:dyDescent="0.25">
      <c r="A393" s="93">
        <v>186</v>
      </c>
      <c r="B393" s="5" t="s">
        <v>35</v>
      </c>
      <c r="C393" s="26">
        <v>44078</v>
      </c>
      <c r="D393" s="4">
        <v>1</v>
      </c>
      <c r="E393" s="29">
        <f t="shared" si="20"/>
        <v>63</v>
      </c>
      <c r="G393" s="4"/>
      <c r="H393" s="93">
        <f t="shared" si="21"/>
        <v>66</v>
      </c>
      <c r="I393" s="93">
        <f t="shared" si="18"/>
        <v>4.1896547420264252</v>
      </c>
      <c r="J393" s="158">
        <f t="shared" si="19"/>
        <v>684.68062270094583</v>
      </c>
    </row>
    <row r="394" spans="1:10" hidden="1" x14ac:dyDescent="0.25">
      <c r="A394" s="93">
        <v>187</v>
      </c>
      <c r="B394" s="5" t="s">
        <v>35</v>
      </c>
      <c r="C394" s="26">
        <v>44079</v>
      </c>
      <c r="D394" s="4">
        <v>10</v>
      </c>
      <c r="E394" s="29">
        <f t="shared" si="20"/>
        <v>68</v>
      </c>
      <c r="G394" s="4"/>
      <c r="H394" s="93">
        <f t="shared" si="21"/>
        <v>73</v>
      </c>
      <c r="I394" s="93">
        <f t="shared" si="18"/>
        <v>4.290459441148391</v>
      </c>
      <c r="J394" s="158">
        <f t="shared" si="19"/>
        <v>39.970111320264188</v>
      </c>
    </row>
    <row r="395" spans="1:10" hidden="1" x14ac:dyDescent="0.25">
      <c r="A395" s="93">
        <v>188</v>
      </c>
      <c r="B395" s="5" t="s">
        <v>35</v>
      </c>
      <c r="C395" s="26">
        <v>44080</v>
      </c>
      <c r="D395" s="4">
        <v>5</v>
      </c>
      <c r="E395" s="29">
        <f t="shared" si="20"/>
        <v>64</v>
      </c>
      <c r="G395" s="4"/>
      <c r="H395" s="93">
        <f t="shared" si="21"/>
        <v>73</v>
      </c>
      <c r="I395" s="93">
        <f t="shared" si="18"/>
        <v>4.290459441148391</v>
      </c>
      <c r="J395" s="158">
        <f t="shared" si="19"/>
        <v>25.940479265051984</v>
      </c>
    </row>
    <row r="396" spans="1:10" hidden="1" x14ac:dyDescent="0.25">
      <c r="A396" s="93">
        <v>189</v>
      </c>
      <c r="B396" s="5" t="s">
        <v>35</v>
      </c>
      <c r="C396" s="26">
        <v>44081</v>
      </c>
      <c r="D396" s="4">
        <v>2</v>
      </c>
      <c r="E396" s="29">
        <f t="shared" si="20"/>
        <v>62</v>
      </c>
      <c r="G396" s="4"/>
      <c r="H396" s="93">
        <f t="shared" si="21"/>
        <v>66</v>
      </c>
      <c r="I396" s="93">
        <f t="shared" si="18"/>
        <v>4.1896547420264252</v>
      </c>
      <c r="J396" s="158">
        <f t="shared" si="19"/>
        <v>35.687458635736135</v>
      </c>
    </row>
    <row r="397" spans="1:10" hidden="1" x14ac:dyDescent="0.25">
      <c r="A397" s="93">
        <v>190</v>
      </c>
      <c r="B397" s="5" t="s">
        <v>35</v>
      </c>
      <c r="C397" s="26">
        <v>44082</v>
      </c>
      <c r="D397" s="4">
        <v>8</v>
      </c>
      <c r="E397" s="29">
        <f t="shared" si="20"/>
        <v>68</v>
      </c>
      <c r="G397" s="4"/>
      <c r="H397" s="93">
        <f t="shared" si="21"/>
        <v>70</v>
      </c>
      <c r="I397" s="93">
        <f t="shared" si="18"/>
        <v>4.2484952420493594</v>
      </c>
      <c r="J397" s="158">
        <f t="shared" si="19"/>
        <v>41.027778868795188</v>
      </c>
    </row>
    <row r="398" spans="1:10" hidden="1" x14ac:dyDescent="0.25">
      <c r="A398" s="93">
        <v>191</v>
      </c>
      <c r="B398" s="5" t="s">
        <v>35</v>
      </c>
      <c r="C398" s="26">
        <v>44083</v>
      </c>
      <c r="D398" s="4">
        <v>3</v>
      </c>
      <c r="E398" s="29">
        <f t="shared" si="20"/>
        <v>63</v>
      </c>
      <c r="G398" s="4"/>
      <c r="H398" s="93">
        <f t="shared" si="21"/>
        <v>71</v>
      </c>
      <c r="I398" s="93">
        <f t="shared" si="18"/>
        <v>4.2626798770413155</v>
      </c>
      <c r="J398" s="158">
        <f t="shared" si="19"/>
        <v>48.224688700633642</v>
      </c>
    </row>
    <row r="399" spans="1:10" hidden="1" x14ac:dyDescent="0.25">
      <c r="A399" s="93">
        <v>192</v>
      </c>
      <c r="B399" s="5" t="s">
        <v>35</v>
      </c>
      <c r="C399" s="26">
        <v>44084</v>
      </c>
      <c r="D399" s="1">
        <v>12</v>
      </c>
      <c r="E399" s="29">
        <f t="shared" si="20"/>
        <v>74</v>
      </c>
      <c r="G399" s="4"/>
      <c r="H399" s="93">
        <f t="shared" si="21"/>
        <v>75</v>
      </c>
      <c r="I399" s="93">
        <f t="shared" si="18"/>
        <v>4.3174881135363101</v>
      </c>
      <c r="J399" s="158">
        <f t="shared" si="19"/>
        <v>51.067987321290452</v>
      </c>
    </row>
    <row r="400" spans="1:10" hidden="1" x14ac:dyDescent="0.25">
      <c r="A400" s="93">
        <v>193</v>
      </c>
      <c r="B400" s="5" t="s">
        <v>35</v>
      </c>
      <c r="C400" s="26">
        <v>44085</v>
      </c>
      <c r="D400" s="4">
        <v>3</v>
      </c>
      <c r="E400" s="29">
        <f t="shared" si="20"/>
        <v>62</v>
      </c>
      <c r="G400" s="4"/>
      <c r="H400" s="93">
        <f t="shared" si="21"/>
        <v>77</v>
      </c>
      <c r="I400" s="93">
        <f t="shared" si="18"/>
        <v>4.3438054218536841</v>
      </c>
      <c r="J400" s="158">
        <f t="shared" si="19"/>
        <v>48.940377128347173</v>
      </c>
    </row>
    <row r="401" spans="1:10" hidden="1" x14ac:dyDescent="0.25">
      <c r="A401" s="93">
        <v>194</v>
      </c>
      <c r="B401" s="5" t="s">
        <v>35</v>
      </c>
      <c r="C401" s="26">
        <v>44086</v>
      </c>
      <c r="D401" s="4">
        <v>6</v>
      </c>
      <c r="E401" s="29">
        <f t="shared" si="20"/>
        <v>65</v>
      </c>
      <c r="G401" s="4"/>
      <c r="H401" s="93">
        <f t="shared" si="21"/>
        <v>68</v>
      </c>
      <c r="I401" s="93">
        <f t="shared" ref="I401:I464" si="22">LN(H401)</f>
        <v>4.219507705176107</v>
      </c>
      <c r="J401" s="158">
        <f t="shared" si="19"/>
        <v>347.08491817364921</v>
      </c>
    </row>
    <row r="402" spans="1:10" hidden="1" x14ac:dyDescent="0.25">
      <c r="A402" s="93">
        <v>195</v>
      </c>
      <c r="B402" s="5" t="s">
        <v>35</v>
      </c>
      <c r="C402" s="26">
        <v>44087</v>
      </c>
      <c r="D402" s="4">
        <v>4</v>
      </c>
      <c r="E402" s="29">
        <f t="shared" si="20"/>
        <v>65</v>
      </c>
      <c r="G402" s="4"/>
      <c r="H402" s="93">
        <f t="shared" si="21"/>
        <v>69</v>
      </c>
      <c r="I402" s="93">
        <f t="shared" si="22"/>
        <v>4.2341065045972597</v>
      </c>
      <c r="J402" s="158">
        <f t="shared" si="19"/>
        <v>609.46836537120305</v>
      </c>
    </row>
    <row r="403" spans="1:10" hidden="1" x14ac:dyDescent="0.25">
      <c r="A403" s="93">
        <v>196</v>
      </c>
      <c r="B403" s="5" t="s">
        <v>35</v>
      </c>
      <c r="C403" s="26">
        <v>44088</v>
      </c>
      <c r="D403" s="4">
        <v>5</v>
      </c>
      <c r="E403" s="29">
        <f t="shared" si="20"/>
        <v>64</v>
      </c>
      <c r="G403" s="4"/>
      <c r="H403" s="93">
        <f t="shared" si="21"/>
        <v>70</v>
      </c>
      <c r="I403" s="93">
        <f t="shared" si="22"/>
        <v>4.2484952420493594</v>
      </c>
      <c r="J403" s="158">
        <f t="shared" si="19"/>
        <v>245.94159930490818</v>
      </c>
    </row>
    <row r="404" spans="1:10" hidden="1" x14ac:dyDescent="0.25">
      <c r="A404" s="93">
        <v>197</v>
      </c>
      <c r="B404" s="62" t="s">
        <v>35</v>
      </c>
      <c r="C404" s="26">
        <v>44089</v>
      </c>
      <c r="D404" s="4">
        <v>4</v>
      </c>
      <c r="E404" s="29">
        <f t="shared" si="20"/>
        <v>65</v>
      </c>
      <c r="G404" s="4"/>
      <c r="H404" s="93">
        <f t="shared" si="21"/>
        <v>68</v>
      </c>
      <c r="I404" s="93">
        <f t="shared" si="22"/>
        <v>4.219507705176107</v>
      </c>
      <c r="J404" s="158">
        <f t="shared" si="19"/>
        <v>-89.813815006386548</v>
      </c>
    </row>
    <row r="405" spans="1:10" hidden="1" x14ac:dyDescent="0.25">
      <c r="A405" s="93">
        <v>198</v>
      </c>
      <c r="B405" s="62" t="s">
        <v>35</v>
      </c>
      <c r="C405" s="26">
        <v>44090</v>
      </c>
      <c r="D405" s="4">
        <v>21</v>
      </c>
      <c r="E405" s="29">
        <f t="shared" si="20"/>
        <v>81</v>
      </c>
      <c r="G405" s="4"/>
      <c r="H405" s="93">
        <f t="shared" si="21"/>
        <v>86</v>
      </c>
      <c r="I405" s="93">
        <f t="shared" si="22"/>
        <v>4.4543472962535073</v>
      </c>
      <c r="J405" s="158">
        <f t="shared" si="19"/>
        <v>100.31105449727471</v>
      </c>
    </row>
    <row r="406" spans="1:10" hidden="1" x14ac:dyDescent="0.25">
      <c r="A406" s="93">
        <v>199</v>
      </c>
      <c r="B406" s="62" t="s">
        <v>35</v>
      </c>
      <c r="C406" s="26">
        <v>44091</v>
      </c>
      <c r="D406" s="4">
        <v>23</v>
      </c>
      <c r="E406" s="29">
        <f t="shared" si="20"/>
        <v>85</v>
      </c>
      <c r="G406" s="4"/>
      <c r="H406" s="93">
        <f t="shared" si="21"/>
        <v>104</v>
      </c>
      <c r="I406" s="93">
        <f t="shared" si="22"/>
        <v>4.6443908991413725</v>
      </c>
      <c r="J406" s="158">
        <f t="shared" si="19"/>
        <v>20.390839851203292</v>
      </c>
    </row>
    <row r="407" spans="1:10" hidden="1" x14ac:dyDescent="0.25">
      <c r="A407" s="93">
        <v>200</v>
      </c>
      <c r="B407" s="62" t="s">
        <v>35</v>
      </c>
      <c r="C407" s="26">
        <v>44092</v>
      </c>
      <c r="D407" s="4">
        <v>6</v>
      </c>
      <c r="E407" s="29">
        <f t="shared" si="20"/>
        <v>67</v>
      </c>
      <c r="G407" s="4"/>
      <c r="H407" s="93">
        <f t="shared" si="21"/>
        <v>91</v>
      </c>
      <c r="I407" s="93">
        <f t="shared" si="22"/>
        <v>4.5108595065168497</v>
      </c>
      <c r="J407" s="158">
        <f t="shared" si="19"/>
        <v>14.832232095541141</v>
      </c>
    </row>
    <row r="408" spans="1:10" hidden="1" x14ac:dyDescent="0.25">
      <c r="A408" s="93">
        <v>201</v>
      </c>
      <c r="B408" s="62" t="s">
        <v>35</v>
      </c>
      <c r="C408" s="26">
        <v>44093</v>
      </c>
      <c r="D408" s="4">
        <v>7</v>
      </c>
      <c r="E408" s="29">
        <f t="shared" si="20"/>
        <v>69</v>
      </c>
      <c r="G408" s="4"/>
      <c r="H408" s="93">
        <f t="shared" si="21"/>
        <v>74</v>
      </c>
      <c r="I408" s="93">
        <f t="shared" si="22"/>
        <v>4.3040650932041702</v>
      </c>
      <c r="J408" s="158">
        <f t="shared" si="19"/>
        <v>17.133917417266836</v>
      </c>
    </row>
    <row r="409" spans="1:10" hidden="1" x14ac:dyDescent="0.25">
      <c r="A409" s="93">
        <v>202</v>
      </c>
      <c r="B409" s="62" t="s">
        <v>35</v>
      </c>
      <c r="C409" s="26">
        <v>44094</v>
      </c>
      <c r="D409" s="4">
        <v>1</v>
      </c>
      <c r="E409" s="29">
        <f t="shared" si="20"/>
        <v>67</v>
      </c>
      <c r="G409" s="4"/>
      <c r="H409" s="93">
        <f t="shared" si="21"/>
        <v>70</v>
      </c>
      <c r="I409" s="93">
        <f t="shared" si="22"/>
        <v>4.2484952420493594</v>
      </c>
      <c r="J409" s="158">
        <f t="shared" si="19"/>
        <v>40.358769766771637</v>
      </c>
    </row>
    <row r="410" spans="1:10" hidden="1" x14ac:dyDescent="0.25">
      <c r="A410" s="93">
        <v>203</v>
      </c>
      <c r="B410" s="62" t="s">
        <v>35</v>
      </c>
      <c r="C410" s="26">
        <v>44095</v>
      </c>
      <c r="D410" s="4">
        <v>1</v>
      </c>
      <c r="E410" s="29">
        <f t="shared" si="20"/>
        <v>65</v>
      </c>
      <c r="G410" s="4"/>
      <c r="H410" s="93">
        <f t="shared" si="21"/>
        <v>68</v>
      </c>
      <c r="I410" s="93">
        <f t="shared" si="22"/>
        <v>4.219507705176107</v>
      </c>
      <c r="J410" s="158">
        <f t="shared" si="19"/>
        <v>-90.642304654630195</v>
      </c>
    </row>
    <row r="411" spans="1:10" hidden="1" x14ac:dyDescent="0.25">
      <c r="A411" s="93">
        <v>204</v>
      </c>
      <c r="B411" s="62" t="s">
        <v>35</v>
      </c>
      <c r="C411" s="26">
        <v>44096</v>
      </c>
      <c r="D411" s="4">
        <v>-5</v>
      </c>
      <c r="E411" s="29">
        <f t="shared" si="20"/>
        <v>56</v>
      </c>
      <c r="G411" s="4"/>
      <c r="H411" s="93">
        <f t="shared" si="21"/>
        <v>60</v>
      </c>
      <c r="I411" s="93">
        <f t="shared" si="22"/>
        <v>4.0943445622221004</v>
      </c>
      <c r="J411" s="158">
        <f t="shared" si="19"/>
        <v>-16.901997929444271</v>
      </c>
    </row>
    <row r="412" spans="1:10" hidden="1" x14ac:dyDescent="0.25">
      <c r="A412" s="93">
        <v>205</v>
      </c>
      <c r="B412" s="62" t="s">
        <v>35</v>
      </c>
      <c r="C412" s="26">
        <v>44097</v>
      </c>
      <c r="D412" s="4">
        <v>6</v>
      </c>
      <c r="E412" s="29">
        <f t="shared" si="20"/>
        <v>67</v>
      </c>
      <c r="G412" s="4"/>
      <c r="H412" s="93">
        <f t="shared" si="21"/>
        <v>62</v>
      </c>
      <c r="I412" s="93">
        <f t="shared" si="22"/>
        <v>4.1271343850450917</v>
      </c>
      <c r="J412" s="158">
        <f t="shared" si="19"/>
        <v>-9.7522572915028292</v>
      </c>
    </row>
    <row r="413" spans="1:10" hidden="1" x14ac:dyDescent="0.25">
      <c r="A413" s="93">
        <v>206</v>
      </c>
      <c r="B413" s="62" t="s">
        <v>35</v>
      </c>
      <c r="C413" s="26">
        <v>44098</v>
      </c>
      <c r="D413" s="4">
        <v>2</v>
      </c>
      <c r="E413" s="29">
        <f t="shared" si="20"/>
        <v>64</v>
      </c>
      <c r="G413" s="4"/>
      <c r="H413" s="93">
        <f t="shared" si="21"/>
        <v>69</v>
      </c>
      <c r="I413" s="93">
        <f t="shared" si="22"/>
        <v>4.2341065045972597</v>
      </c>
      <c r="J413" s="158">
        <f t="shared" si="19"/>
        <v>-10.685789868890422</v>
      </c>
    </row>
    <row r="414" spans="1:10" hidden="1" x14ac:dyDescent="0.25">
      <c r="A414" s="93">
        <v>1</v>
      </c>
      <c r="B414" s="5" t="s">
        <v>21</v>
      </c>
      <c r="C414" s="26">
        <v>43893</v>
      </c>
      <c r="D414" s="4">
        <v>0</v>
      </c>
      <c r="E414" s="29">
        <v>0</v>
      </c>
      <c r="G414" s="4"/>
      <c r="H414" s="93">
        <f t="shared" si="21"/>
        <v>0</v>
      </c>
      <c r="I414" s="93" t="e">
        <f t="shared" si="22"/>
        <v>#NUM!</v>
      </c>
    </row>
    <row r="415" spans="1:10" hidden="1" x14ac:dyDescent="0.25">
      <c r="A415" s="93">
        <v>2</v>
      </c>
      <c r="B415" s="5" t="s">
        <v>21</v>
      </c>
      <c r="C415" s="26">
        <v>43894</v>
      </c>
      <c r="D415" s="4">
        <v>0</v>
      </c>
      <c r="E415" s="29">
        <v>0</v>
      </c>
      <c r="G415" s="4"/>
      <c r="H415" s="93">
        <f t="shared" si="21"/>
        <v>0</v>
      </c>
      <c r="I415" s="93" t="e">
        <f t="shared" si="22"/>
        <v>#NUM!</v>
      </c>
    </row>
    <row r="416" spans="1:10" hidden="1" x14ac:dyDescent="0.25">
      <c r="A416" s="93">
        <v>3</v>
      </c>
      <c r="B416" s="5" t="s">
        <v>21</v>
      </c>
      <c r="C416" s="26">
        <v>43895</v>
      </c>
      <c r="D416" s="4">
        <v>0</v>
      </c>
      <c r="E416" s="29">
        <v>0</v>
      </c>
      <c r="G416" s="4"/>
      <c r="H416" s="93">
        <f t="shared" si="21"/>
        <v>0</v>
      </c>
      <c r="I416" s="93" t="e">
        <f t="shared" si="22"/>
        <v>#NUM!</v>
      </c>
    </row>
    <row r="417" spans="1:10" hidden="1" x14ac:dyDescent="0.25">
      <c r="A417" s="93">
        <v>4</v>
      </c>
      <c r="B417" s="5" t="s">
        <v>21</v>
      </c>
      <c r="C417" s="26">
        <v>43896</v>
      </c>
      <c r="D417" s="4">
        <v>0</v>
      </c>
      <c r="E417" s="29">
        <v>0</v>
      </c>
      <c r="G417" s="4"/>
      <c r="H417" s="93">
        <f t="shared" si="21"/>
        <v>0</v>
      </c>
      <c r="I417" s="93" t="e">
        <f t="shared" si="22"/>
        <v>#NUM!</v>
      </c>
    </row>
    <row r="418" spans="1:10" hidden="1" x14ac:dyDescent="0.25">
      <c r="A418" s="93">
        <v>5</v>
      </c>
      <c r="B418" s="5" t="s">
        <v>21</v>
      </c>
      <c r="C418" s="26">
        <v>43897</v>
      </c>
      <c r="D418" s="4">
        <v>0</v>
      </c>
      <c r="E418" s="29">
        <v>0</v>
      </c>
      <c r="G418" s="4"/>
      <c r="H418" s="93">
        <f t="shared" si="21"/>
        <v>0</v>
      </c>
      <c r="I418" s="93" t="e">
        <f t="shared" si="22"/>
        <v>#NUM!</v>
      </c>
    </row>
    <row r="419" spans="1:10" hidden="1" x14ac:dyDescent="0.25">
      <c r="A419" s="93">
        <v>6</v>
      </c>
      <c r="B419" s="5" t="s">
        <v>21</v>
      </c>
      <c r="C419" s="26">
        <v>43898</v>
      </c>
      <c r="D419" s="4">
        <v>0</v>
      </c>
      <c r="E419" s="29">
        <v>0</v>
      </c>
      <c r="G419" s="4"/>
      <c r="H419" s="93">
        <f t="shared" si="21"/>
        <v>0</v>
      </c>
      <c r="I419" s="93" t="e">
        <f t="shared" si="22"/>
        <v>#NUM!</v>
      </c>
    </row>
    <row r="420" spans="1:10" hidden="1" x14ac:dyDescent="0.25">
      <c r="A420" s="93">
        <v>7</v>
      </c>
      <c r="B420" s="5" t="s">
        <v>21</v>
      </c>
      <c r="C420" s="26">
        <v>43899</v>
      </c>
      <c r="D420" s="4">
        <v>2</v>
      </c>
      <c r="E420" s="29">
        <v>2</v>
      </c>
      <c r="G420" s="4"/>
      <c r="H420" s="93">
        <f t="shared" si="21"/>
        <v>2</v>
      </c>
      <c r="I420" s="93">
        <f t="shared" si="22"/>
        <v>0.69314718055994529</v>
      </c>
    </row>
    <row r="421" spans="1:10" hidden="1" x14ac:dyDescent="0.25">
      <c r="A421" s="93">
        <v>8</v>
      </c>
      <c r="B421" s="5" t="s">
        <v>21</v>
      </c>
      <c r="C421" s="26">
        <v>43900</v>
      </c>
      <c r="D421" s="4">
        <v>0</v>
      </c>
      <c r="E421" s="29">
        <v>2</v>
      </c>
      <c r="G421" s="4"/>
      <c r="H421" s="93">
        <f t="shared" si="21"/>
        <v>2</v>
      </c>
      <c r="I421" s="93">
        <f t="shared" si="22"/>
        <v>0.69314718055994529</v>
      </c>
    </row>
    <row r="422" spans="1:10" hidden="1" x14ac:dyDescent="0.25">
      <c r="A422" s="93">
        <v>9</v>
      </c>
      <c r="B422" s="5" t="s">
        <v>21</v>
      </c>
      <c r="C422" s="26">
        <v>43901</v>
      </c>
      <c r="D422" s="4">
        <v>0</v>
      </c>
      <c r="E422" s="29">
        <v>2</v>
      </c>
      <c r="G422" s="4"/>
      <c r="H422" s="93">
        <f t="shared" si="21"/>
        <v>2</v>
      </c>
      <c r="I422" s="93">
        <f t="shared" si="22"/>
        <v>0.69314718055994529</v>
      </c>
    </row>
    <row r="423" spans="1:10" hidden="1" x14ac:dyDescent="0.25">
      <c r="A423" s="93">
        <v>10</v>
      </c>
      <c r="B423" s="5" t="s">
        <v>21</v>
      </c>
      <c r="C423" s="26">
        <v>43902</v>
      </c>
      <c r="D423" s="4">
        <v>2</v>
      </c>
      <c r="E423" s="29">
        <v>4</v>
      </c>
      <c r="G423" s="4"/>
      <c r="H423" s="93">
        <f t="shared" si="21"/>
        <v>4</v>
      </c>
      <c r="I423" s="93">
        <f t="shared" si="22"/>
        <v>1.3862943611198906</v>
      </c>
    </row>
    <row r="424" spans="1:10" hidden="1" x14ac:dyDescent="0.25">
      <c r="A424" s="93">
        <v>11</v>
      </c>
      <c r="B424" s="5" t="s">
        <v>21</v>
      </c>
      <c r="C424" s="26">
        <v>43903</v>
      </c>
      <c r="D424" s="4">
        <v>0</v>
      </c>
      <c r="E424" s="29">
        <v>4</v>
      </c>
      <c r="F424" s="4">
        <v>1</v>
      </c>
      <c r="G424" s="4"/>
      <c r="H424" s="93">
        <f t="shared" si="21"/>
        <v>4</v>
      </c>
      <c r="I424" s="93">
        <f t="shared" si="22"/>
        <v>1.3862943611198906</v>
      </c>
    </row>
    <row r="425" spans="1:10" hidden="1" x14ac:dyDescent="0.25">
      <c r="A425" s="93">
        <v>12</v>
      </c>
      <c r="B425" s="5" t="s">
        <v>21</v>
      </c>
      <c r="C425" s="26">
        <v>43904</v>
      </c>
      <c r="D425" s="4">
        <v>1</v>
      </c>
      <c r="E425" s="29">
        <v>5</v>
      </c>
      <c r="G425" s="4"/>
      <c r="H425" s="93">
        <f t="shared" si="21"/>
        <v>5</v>
      </c>
      <c r="I425" s="93">
        <f t="shared" si="22"/>
        <v>1.6094379124341003</v>
      </c>
    </row>
    <row r="426" spans="1:10" hidden="1" x14ac:dyDescent="0.25">
      <c r="A426" s="93">
        <v>13</v>
      </c>
      <c r="B426" s="5" t="s">
        <v>21</v>
      </c>
      <c r="C426" s="26">
        <v>43905</v>
      </c>
      <c r="D426" s="4">
        <v>2</v>
      </c>
      <c r="E426" s="29">
        <v>7</v>
      </c>
      <c r="G426" s="4"/>
      <c r="H426" s="93">
        <f t="shared" si="21"/>
        <v>7</v>
      </c>
      <c r="I426" s="93">
        <f t="shared" si="22"/>
        <v>1.9459101490553132</v>
      </c>
    </row>
    <row r="427" spans="1:10" hidden="1" x14ac:dyDescent="0.25">
      <c r="A427" s="93">
        <v>14</v>
      </c>
      <c r="B427" s="5" t="s">
        <v>21</v>
      </c>
      <c r="C427" s="26">
        <v>43906</v>
      </c>
      <c r="D427" s="4">
        <v>3</v>
      </c>
      <c r="E427" s="29">
        <v>10</v>
      </c>
      <c r="G427" s="4"/>
      <c r="H427" s="93">
        <f t="shared" si="21"/>
        <v>10</v>
      </c>
      <c r="I427" s="93">
        <f t="shared" si="22"/>
        <v>2.3025850929940459</v>
      </c>
    </row>
    <row r="428" spans="1:10" hidden="1" x14ac:dyDescent="0.25">
      <c r="A428" s="93">
        <v>15</v>
      </c>
      <c r="B428" s="5" t="s">
        <v>21</v>
      </c>
      <c r="C428" s="26">
        <v>43907</v>
      </c>
      <c r="D428" s="4">
        <v>1</v>
      </c>
      <c r="E428" s="29">
        <v>11</v>
      </c>
      <c r="G428" s="4"/>
      <c r="H428" s="93">
        <f t="shared" si="21"/>
        <v>11</v>
      </c>
      <c r="I428" s="93">
        <f t="shared" si="22"/>
        <v>2.3978952727983707</v>
      </c>
      <c r="J428" s="158">
        <f>LN(2)/SLOPE(I421:I428,A421:A428)</f>
        <v>2.6607829857124852</v>
      </c>
    </row>
    <row r="429" spans="1:10" hidden="1" x14ac:dyDescent="0.25">
      <c r="A429" s="93">
        <v>16</v>
      </c>
      <c r="B429" s="5" t="s">
        <v>21</v>
      </c>
      <c r="C429" s="26">
        <v>43908</v>
      </c>
      <c r="D429" s="4">
        <v>1</v>
      </c>
      <c r="E429" s="29">
        <v>12</v>
      </c>
      <c r="G429" s="4"/>
      <c r="H429" s="93">
        <f t="shared" si="21"/>
        <v>12</v>
      </c>
      <c r="I429" s="93">
        <f t="shared" si="22"/>
        <v>2.4849066497880004</v>
      </c>
      <c r="J429" s="158">
        <f t="shared" ref="J429:J492" si="23">LN(2)/SLOPE(I422:I429,A422:A429)</f>
        <v>2.8147203579064524</v>
      </c>
    </row>
    <row r="430" spans="1:10" hidden="1" x14ac:dyDescent="0.25">
      <c r="A430" s="93">
        <v>17</v>
      </c>
      <c r="B430" s="5" t="s">
        <v>21</v>
      </c>
      <c r="C430" s="26">
        <v>43909</v>
      </c>
      <c r="D430" s="4">
        <v>2</v>
      </c>
      <c r="E430" s="29">
        <v>14</v>
      </c>
      <c r="G430" s="4"/>
      <c r="H430" s="93">
        <f t="shared" si="21"/>
        <v>14</v>
      </c>
      <c r="I430" s="93">
        <f t="shared" si="22"/>
        <v>2.6390573296152584</v>
      </c>
      <c r="J430" s="158">
        <f t="shared" si="23"/>
        <v>3.4280983926777155</v>
      </c>
    </row>
    <row r="431" spans="1:10" hidden="1" x14ac:dyDescent="0.25">
      <c r="A431" s="93">
        <v>18</v>
      </c>
      <c r="B431" s="5" t="s">
        <v>21</v>
      </c>
      <c r="C431" s="26">
        <v>43910</v>
      </c>
      <c r="D431" s="4">
        <v>1</v>
      </c>
      <c r="E431" s="29">
        <v>15</v>
      </c>
      <c r="G431" s="4"/>
      <c r="H431" s="93">
        <f t="shared" si="21"/>
        <v>15</v>
      </c>
      <c r="I431" s="93">
        <f t="shared" si="22"/>
        <v>2.7080502011022101</v>
      </c>
      <c r="J431" s="158">
        <f t="shared" si="23"/>
        <v>3.613572387164198</v>
      </c>
    </row>
    <row r="432" spans="1:10" hidden="1" x14ac:dyDescent="0.25">
      <c r="A432" s="93">
        <v>19</v>
      </c>
      <c r="B432" s="5" t="s">
        <v>21</v>
      </c>
      <c r="C432" s="26">
        <v>43911</v>
      </c>
      <c r="D432" s="4">
        <v>5</v>
      </c>
      <c r="E432" s="29">
        <v>20</v>
      </c>
      <c r="G432" s="4"/>
      <c r="H432" s="93">
        <f t="shared" si="21"/>
        <v>20</v>
      </c>
      <c r="I432" s="93">
        <f t="shared" si="22"/>
        <v>2.9957322735539909</v>
      </c>
      <c r="J432" s="158">
        <f t="shared" si="23"/>
        <v>3.9849161943932745</v>
      </c>
    </row>
    <row r="433" spans="1:10" hidden="1" x14ac:dyDescent="0.25">
      <c r="A433" s="93">
        <v>20</v>
      </c>
      <c r="B433" s="5" t="s">
        <v>21</v>
      </c>
      <c r="C433" s="26">
        <v>43912</v>
      </c>
      <c r="D433" s="4">
        <v>7</v>
      </c>
      <c r="E433" s="29">
        <v>27</v>
      </c>
      <c r="G433" s="4"/>
      <c r="H433" s="93">
        <f t="shared" si="21"/>
        <v>27</v>
      </c>
      <c r="I433" s="93">
        <f t="shared" si="22"/>
        <v>3.2958368660043291</v>
      </c>
      <c r="J433" s="158">
        <f t="shared" si="23"/>
        <v>4.1589310934121304</v>
      </c>
    </row>
    <row r="434" spans="1:10" hidden="1" x14ac:dyDescent="0.25">
      <c r="A434" s="93">
        <v>21</v>
      </c>
      <c r="B434" s="5" t="s">
        <v>21</v>
      </c>
      <c r="C434" s="26">
        <v>43913</v>
      </c>
      <c r="D434" s="4">
        <v>4</v>
      </c>
      <c r="E434" s="29">
        <v>31</v>
      </c>
      <c r="G434" s="4"/>
      <c r="H434" s="93">
        <f t="shared" si="21"/>
        <v>31</v>
      </c>
      <c r="I434" s="93">
        <f t="shared" si="22"/>
        <v>3.4339872044851463</v>
      </c>
      <c r="J434" s="158">
        <f t="shared" si="23"/>
        <v>4.1556201826314778</v>
      </c>
    </row>
    <row r="435" spans="1:10" hidden="1" x14ac:dyDescent="0.25">
      <c r="A435" s="93">
        <v>22</v>
      </c>
      <c r="B435" s="5" t="s">
        <v>21</v>
      </c>
      <c r="C435" s="26">
        <v>43914</v>
      </c>
      <c r="D435" s="4">
        <v>9</v>
      </c>
      <c r="E435" s="29">
        <v>40</v>
      </c>
      <c r="F435" s="4">
        <v>1</v>
      </c>
      <c r="G435" s="4"/>
      <c r="H435" s="93">
        <f t="shared" si="21"/>
        <v>40</v>
      </c>
      <c r="I435" s="93">
        <f t="shared" si="22"/>
        <v>3.6888794541139363</v>
      </c>
      <c r="J435" s="158">
        <f t="shared" si="23"/>
        <v>3.6298770583680531</v>
      </c>
    </row>
    <row r="436" spans="1:10" hidden="1" x14ac:dyDescent="0.25">
      <c r="A436" s="93">
        <v>23</v>
      </c>
      <c r="B436" s="5" t="s">
        <v>21</v>
      </c>
      <c r="C436" s="26">
        <v>43915</v>
      </c>
      <c r="D436" s="4">
        <v>12</v>
      </c>
      <c r="E436" s="29">
        <v>52</v>
      </c>
      <c r="F436" s="4">
        <v>1</v>
      </c>
      <c r="G436" s="4"/>
      <c r="H436" s="93">
        <f t="shared" si="21"/>
        <v>52</v>
      </c>
      <c r="I436" s="93">
        <f t="shared" si="22"/>
        <v>3.9512437185814275</v>
      </c>
      <c r="J436" s="158">
        <f t="shared" si="23"/>
        <v>3.2362356138874668</v>
      </c>
    </row>
    <row r="437" spans="1:10" hidden="1" x14ac:dyDescent="0.25">
      <c r="A437" s="93">
        <v>24</v>
      </c>
      <c r="B437" s="5" t="s">
        <v>21</v>
      </c>
      <c r="C437" s="26">
        <v>43916</v>
      </c>
      <c r="D437" s="4">
        <v>3</v>
      </c>
      <c r="E437" s="29">
        <v>55</v>
      </c>
      <c r="G437" s="4"/>
      <c r="H437" s="93">
        <f t="shared" si="21"/>
        <v>55</v>
      </c>
      <c r="I437" s="93">
        <f t="shared" si="22"/>
        <v>4.0073331852324712</v>
      </c>
      <c r="J437" s="158">
        <f t="shared" si="23"/>
        <v>3.2326232693754617</v>
      </c>
    </row>
    <row r="438" spans="1:10" hidden="1" x14ac:dyDescent="0.25">
      <c r="A438" s="93">
        <v>25</v>
      </c>
      <c r="B438" s="5" t="s">
        <v>21</v>
      </c>
      <c r="C438" s="26">
        <v>43917</v>
      </c>
      <c r="D438" s="4">
        <v>3</v>
      </c>
      <c r="E438" s="29">
        <v>58</v>
      </c>
      <c r="G438" s="4"/>
      <c r="H438" s="93">
        <f t="shared" si="21"/>
        <v>58</v>
      </c>
      <c r="I438" s="93">
        <f t="shared" si="22"/>
        <v>4.0604430105464191</v>
      </c>
      <c r="J438" s="158">
        <f t="shared" si="23"/>
        <v>3.4769392982909362</v>
      </c>
    </row>
    <row r="439" spans="1:10" hidden="1" x14ac:dyDescent="0.25">
      <c r="A439" s="93">
        <v>26</v>
      </c>
      <c r="B439" s="5" t="s">
        <v>21</v>
      </c>
      <c r="C439" s="26">
        <v>43918</v>
      </c>
      <c r="D439" s="4">
        <v>5</v>
      </c>
      <c r="E439" s="29">
        <v>63</v>
      </c>
      <c r="G439" s="4"/>
      <c r="H439" s="93">
        <f t="shared" si="21"/>
        <v>63</v>
      </c>
      <c r="I439" s="93">
        <f t="shared" si="22"/>
        <v>4.1431347263915326</v>
      </c>
      <c r="J439" s="158">
        <f t="shared" si="23"/>
        <v>4.2077987135647437</v>
      </c>
    </row>
    <row r="440" spans="1:10" hidden="1" x14ac:dyDescent="0.25">
      <c r="A440" s="93">
        <v>27</v>
      </c>
      <c r="B440" s="5" t="s">
        <v>21</v>
      </c>
      <c r="C440" s="26">
        <v>43919</v>
      </c>
      <c r="D440" s="4">
        <v>6</v>
      </c>
      <c r="E440" s="29">
        <v>69</v>
      </c>
      <c r="G440" s="4"/>
      <c r="H440" s="93">
        <f t="shared" si="21"/>
        <v>69</v>
      </c>
      <c r="I440" s="93">
        <f t="shared" si="22"/>
        <v>4.2341065045972597</v>
      </c>
      <c r="J440" s="158">
        <f t="shared" si="23"/>
        <v>5.1597192811176402</v>
      </c>
    </row>
    <row r="441" spans="1:10" hidden="1" x14ac:dyDescent="0.25">
      <c r="A441" s="93">
        <v>28</v>
      </c>
      <c r="B441" s="5" t="s">
        <v>21</v>
      </c>
      <c r="C441" s="26">
        <v>43920</v>
      </c>
      <c r="D441" s="4">
        <v>12</v>
      </c>
      <c r="E441" s="29">
        <v>81</v>
      </c>
      <c r="G441" s="4"/>
      <c r="H441" s="93">
        <f t="shared" si="21"/>
        <v>81</v>
      </c>
      <c r="I441" s="93">
        <f t="shared" si="22"/>
        <v>4.3944491546724391</v>
      </c>
      <c r="J441" s="158">
        <f t="shared" si="23"/>
        <v>5.7772858156014921</v>
      </c>
    </row>
    <row r="442" spans="1:10" hidden="1" x14ac:dyDescent="0.25">
      <c r="A442" s="93">
        <v>29</v>
      </c>
      <c r="B442" s="5" t="s">
        <v>21</v>
      </c>
      <c r="C442" s="26">
        <v>43921</v>
      </c>
      <c r="D442" s="4">
        <v>3</v>
      </c>
      <c r="E442" s="29">
        <v>84</v>
      </c>
      <c r="F442" s="4">
        <v>1</v>
      </c>
      <c r="G442" s="4"/>
      <c r="H442" s="93">
        <f t="shared" si="21"/>
        <v>84</v>
      </c>
      <c r="I442" s="93">
        <f t="shared" si="22"/>
        <v>4.4308167988433134</v>
      </c>
      <c r="J442" s="158">
        <f t="shared" si="23"/>
        <v>7.1243375744896174</v>
      </c>
    </row>
    <row r="443" spans="1:10" hidden="1" x14ac:dyDescent="0.25">
      <c r="A443" s="93">
        <v>30</v>
      </c>
      <c r="B443" s="5" t="s">
        <v>21</v>
      </c>
      <c r="C443" s="26">
        <v>43922</v>
      </c>
      <c r="D443" s="4">
        <v>12</v>
      </c>
      <c r="E443" s="29">
        <v>96</v>
      </c>
      <c r="G443" s="4"/>
      <c r="H443" s="93">
        <f t="shared" si="21"/>
        <v>96</v>
      </c>
      <c r="I443" s="93">
        <f t="shared" si="22"/>
        <v>4.5643481914678361</v>
      </c>
      <c r="J443" s="158">
        <f t="shared" si="23"/>
        <v>7.7610343659329351</v>
      </c>
    </row>
    <row r="444" spans="1:10" hidden="1" x14ac:dyDescent="0.25">
      <c r="A444" s="93">
        <v>31</v>
      </c>
      <c r="B444" s="5" t="s">
        <v>21</v>
      </c>
      <c r="C444" s="26">
        <v>43923</v>
      </c>
      <c r="D444" s="4">
        <v>3</v>
      </c>
      <c r="E444" s="29">
        <v>99</v>
      </c>
      <c r="F444" s="4">
        <v>1</v>
      </c>
      <c r="G444" s="4"/>
      <c r="H444" s="93">
        <f t="shared" si="21"/>
        <v>99</v>
      </c>
      <c r="I444" s="93">
        <f t="shared" si="22"/>
        <v>4.5951198501345898</v>
      </c>
      <c r="J444" s="158">
        <f t="shared" si="23"/>
        <v>7.6036514023716464</v>
      </c>
    </row>
    <row r="445" spans="1:10" hidden="1" x14ac:dyDescent="0.25">
      <c r="A445" s="93">
        <v>32</v>
      </c>
      <c r="B445" s="5" t="s">
        <v>21</v>
      </c>
      <c r="C445" s="26">
        <v>43924</v>
      </c>
      <c r="D445" s="4">
        <v>8</v>
      </c>
      <c r="E445" s="29">
        <v>107</v>
      </c>
      <c r="F445" s="4">
        <v>1</v>
      </c>
      <c r="G445" s="4"/>
      <c r="H445" s="93">
        <f t="shared" si="21"/>
        <v>107</v>
      </c>
      <c r="I445" s="93">
        <f t="shared" si="22"/>
        <v>4.6728288344619058</v>
      </c>
      <c r="J445" s="158">
        <f t="shared" si="23"/>
        <v>7.687684540207588</v>
      </c>
    </row>
    <row r="446" spans="1:10" hidden="1" x14ac:dyDescent="0.25">
      <c r="A446" s="93">
        <v>33</v>
      </c>
      <c r="B446" s="5" t="s">
        <v>21</v>
      </c>
      <c r="C446" s="26">
        <v>43925</v>
      </c>
      <c r="D446" s="4">
        <v>8</v>
      </c>
      <c r="E446" s="29">
        <v>115</v>
      </c>
      <c r="G446" s="4"/>
      <c r="H446" s="93">
        <f t="shared" si="21"/>
        <v>115</v>
      </c>
      <c r="I446" s="93">
        <f t="shared" si="22"/>
        <v>4.7449321283632502</v>
      </c>
      <c r="J446" s="158">
        <f t="shared" si="23"/>
        <v>8.1526894141832393</v>
      </c>
    </row>
    <row r="447" spans="1:10" hidden="1" x14ac:dyDescent="0.25">
      <c r="A447" s="93">
        <v>34</v>
      </c>
      <c r="B447" s="5" t="s">
        <v>21</v>
      </c>
      <c r="C447" s="26">
        <v>43926</v>
      </c>
      <c r="D447" s="4">
        <v>0</v>
      </c>
      <c r="E447" s="29">
        <v>115</v>
      </c>
      <c r="G447" s="4"/>
      <c r="H447" s="93">
        <f t="shared" si="21"/>
        <v>115</v>
      </c>
      <c r="I447" s="93">
        <f t="shared" si="22"/>
        <v>4.7449321283632502</v>
      </c>
      <c r="J447" s="158">
        <f t="shared" si="23"/>
        <v>9.5685035376810532</v>
      </c>
    </row>
    <row r="448" spans="1:10" hidden="1" x14ac:dyDescent="0.25">
      <c r="A448" s="93">
        <v>35</v>
      </c>
      <c r="B448" s="5" t="s">
        <v>21</v>
      </c>
      <c r="C448" s="26">
        <v>43927</v>
      </c>
      <c r="D448" s="4">
        <v>4</v>
      </c>
      <c r="E448" s="29">
        <v>119</v>
      </c>
      <c r="G448" s="4"/>
      <c r="H448" s="93">
        <f t="shared" si="21"/>
        <v>119</v>
      </c>
      <c r="I448" s="93">
        <f t="shared" si="22"/>
        <v>4.7791234931115296</v>
      </c>
      <c r="J448" s="158">
        <f t="shared" si="23"/>
        <v>11.924483132805696</v>
      </c>
    </row>
    <row r="449" spans="1:10" hidden="1" x14ac:dyDescent="0.25">
      <c r="A449" s="93">
        <v>36</v>
      </c>
      <c r="B449" s="5" t="s">
        <v>21</v>
      </c>
      <c r="C449" s="26">
        <v>43928</v>
      </c>
      <c r="D449" s="4">
        <v>4</v>
      </c>
      <c r="E449" s="29">
        <v>123</v>
      </c>
      <c r="G449" s="4"/>
      <c r="H449" s="93">
        <f t="shared" si="21"/>
        <v>123</v>
      </c>
      <c r="I449" s="93">
        <f t="shared" si="22"/>
        <v>4.8121843553724171</v>
      </c>
      <c r="J449" s="158">
        <f t="shared" si="23"/>
        <v>13.651701305061867</v>
      </c>
    </row>
    <row r="450" spans="1:10" hidden="1" x14ac:dyDescent="0.25">
      <c r="A450" s="93">
        <v>37</v>
      </c>
      <c r="B450" s="5" t="s">
        <v>21</v>
      </c>
      <c r="C450" s="26">
        <v>43929</v>
      </c>
      <c r="D450" s="4">
        <v>15</v>
      </c>
      <c r="E450" s="29">
        <v>138</v>
      </c>
      <c r="G450" s="4"/>
      <c r="H450" s="93">
        <f t="shared" si="21"/>
        <v>138</v>
      </c>
      <c r="I450" s="93">
        <f t="shared" si="22"/>
        <v>4.9272536851572051</v>
      </c>
      <c r="J450" s="158">
        <f t="shared" si="23"/>
        <v>14.760730017663253</v>
      </c>
    </row>
    <row r="451" spans="1:10" hidden="1" x14ac:dyDescent="0.25">
      <c r="A451" s="93">
        <v>38</v>
      </c>
      <c r="B451" s="5" t="s">
        <v>21</v>
      </c>
      <c r="C451" s="26">
        <v>43930</v>
      </c>
      <c r="D451" s="4">
        <v>6</v>
      </c>
      <c r="E451" s="29">
        <v>144</v>
      </c>
      <c r="F451" s="4">
        <v>1</v>
      </c>
      <c r="G451" s="4"/>
      <c r="H451" s="93">
        <f t="shared" ref="H451:H514" si="24">IF(EXACT(B451,B450),D451+E450,E451)</f>
        <v>144</v>
      </c>
      <c r="I451" s="93">
        <f t="shared" si="22"/>
        <v>4.9698132995760007</v>
      </c>
      <c r="J451" s="158">
        <f t="shared" si="23"/>
        <v>14.094747010730869</v>
      </c>
    </row>
    <row r="452" spans="1:10" hidden="1" x14ac:dyDescent="0.25">
      <c r="A452" s="93">
        <v>39</v>
      </c>
      <c r="B452" s="5" t="s">
        <v>21</v>
      </c>
      <c r="C452" s="26">
        <v>43931</v>
      </c>
      <c r="D452" s="4">
        <v>5</v>
      </c>
      <c r="E452" s="29">
        <v>149</v>
      </c>
      <c r="G452" s="4"/>
      <c r="H452" s="93">
        <f t="shared" si="24"/>
        <v>149</v>
      </c>
      <c r="I452" s="93">
        <f t="shared" si="22"/>
        <v>5.0039463059454592</v>
      </c>
      <c r="J452" s="158">
        <f t="shared" si="23"/>
        <v>14.475557154672709</v>
      </c>
    </row>
    <row r="453" spans="1:10" hidden="1" x14ac:dyDescent="0.25">
      <c r="A453" s="93">
        <v>40</v>
      </c>
      <c r="B453" s="5" t="s">
        <v>21</v>
      </c>
      <c r="C453" s="26">
        <v>43932</v>
      </c>
      <c r="D453" s="4">
        <v>0</v>
      </c>
      <c r="E453" s="29">
        <v>149</v>
      </c>
      <c r="G453" s="4"/>
      <c r="H453" s="93">
        <f t="shared" si="24"/>
        <v>149</v>
      </c>
      <c r="I453" s="93">
        <f t="shared" si="22"/>
        <v>5.0039463059454592</v>
      </c>
      <c r="J453" s="158">
        <f t="shared" si="23"/>
        <v>15.341139550283078</v>
      </c>
    </row>
    <row r="454" spans="1:10" hidden="1" x14ac:dyDescent="0.25">
      <c r="A454" s="93">
        <v>41</v>
      </c>
      <c r="B454" s="5" t="s">
        <v>21</v>
      </c>
      <c r="C454" s="26">
        <v>43933</v>
      </c>
      <c r="D454" s="4">
        <v>1</v>
      </c>
      <c r="E454" s="29">
        <v>150</v>
      </c>
      <c r="G454" s="4"/>
      <c r="H454" s="93">
        <f t="shared" si="24"/>
        <v>150</v>
      </c>
      <c r="I454" s="93">
        <f t="shared" si="22"/>
        <v>5.0106352940962555</v>
      </c>
      <c r="J454" s="158">
        <f t="shared" si="23"/>
        <v>16.164984908192618</v>
      </c>
    </row>
    <row r="455" spans="1:10" hidden="1" x14ac:dyDescent="0.25">
      <c r="A455" s="93">
        <v>42</v>
      </c>
      <c r="B455" s="5" t="s">
        <v>21</v>
      </c>
      <c r="C455" s="26">
        <v>43934</v>
      </c>
      <c r="D455" s="4">
        <v>3</v>
      </c>
      <c r="E455" s="29">
        <v>153</v>
      </c>
      <c r="G455" s="4"/>
      <c r="H455" s="93">
        <f t="shared" si="24"/>
        <v>153</v>
      </c>
      <c r="I455" s="93">
        <f t="shared" si="22"/>
        <v>5.0304379213924353</v>
      </c>
      <c r="J455" s="158">
        <f t="shared" si="23"/>
        <v>19.307294756374471</v>
      </c>
    </row>
    <row r="456" spans="1:10" hidden="1" x14ac:dyDescent="0.25">
      <c r="A456" s="93">
        <v>43</v>
      </c>
      <c r="B456" s="5" t="s">
        <v>21</v>
      </c>
      <c r="C456" s="26">
        <v>43935</v>
      </c>
      <c r="D456" s="4">
        <v>31</v>
      </c>
      <c r="E456" s="29">
        <v>184</v>
      </c>
      <c r="F456" s="4">
        <v>1</v>
      </c>
      <c r="G456" s="4"/>
      <c r="H456" s="93">
        <f t="shared" si="24"/>
        <v>184</v>
      </c>
      <c r="I456" s="93">
        <f t="shared" si="22"/>
        <v>5.2149357576089859</v>
      </c>
      <c r="J456" s="158">
        <f t="shared" si="23"/>
        <v>16.839302420751842</v>
      </c>
    </row>
    <row r="457" spans="1:10" hidden="1" x14ac:dyDescent="0.25">
      <c r="A457" s="93">
        <v>44</v>
      </c>
      <c r="B457" s="5" t="s">
        <v>21</v>
      </c>
      <c r="C457" s="26">
        <v>43936</v>
      </c>
      <c r="D457" s="4">
        <v>7</v>
      </c>
      <c r="E457" s="29">
        <v>191</v>
      </c>
      <c r="G457" s="4"/>
      <c r="H457" s="93">
        <f t="shared" si="24"/>
        <v>191</v>
      </c>
      <c r="I457" s="93">
        <f t="shared" si="22"/>
        <v>5.2522734280466299</v>
      </c>
      <c r="J457" s="158">
        <f t="shared" si="23"/>
        <v>16.232437659056913</v>
      </c>
    </row>
    <row r="458" spans="1:10" hidden="1" x14ac:dyDescent="0.25">
      <c r="A458" s="93">
        <v>45</v>
      </c>
      <c r="B458" s="5" t="s">
        <v>21</v>
      </c>
      <c r="C458" s="26">
        <v>43937</v>
      </c>
      <c r="D458" s="4">
        <v>11</v>
      </c>
      <c r="E458" s="29">
        <v>202</v>
      </c>
      <c r="F458" s="4">
        <v>1</v>
      </c>
      <c r="G458" s="4"/>
      <c r="H458" s="93">
        <f t="shared" si="24"/>
        <v>202</v>
      </c>
      <c r="I458" s="93">
        <f t="shared" si="22"/>
        <v>5.3082676974012051</v>
      </c>
      <c r="J458" s="158">
        <f t="shared" si="23"/>
        <v>13.656190904719539</v>
      </c>
    </row>
    <row r="459" spans="1:10" hidden="1" x14ac:dyDescent="0.25">
      <c r="A459" s="93">
        <v>46</v>
      </c>
      <c r="B459" s="5" t="s">
        <v>21</v>
      </c>
      <c r="C459" s="26">
        <v>43938</v>
      </c>
      <c r="D459" s="4">
        <v>22</v>
      </c>
      <c r="E459" s="29">
        <v>224</v>
      </c>
      <c r="G459" s="4"/>
      <c r="H459" s="93">
        <f t="shared" si="24"/>
        <v>224</v>
      </c>
      <c r="I459" s="93">
        <f t="shared" si="22"/>
        <v>5.4116460518550396</v>
      </c>
      <c r="J459" s="158">
        <f t="shared" si="23"/>
        <v>11.017080982741907</v>
      </c>
    </row>
    <row r="460" spans="1:10" hidden="1" x14ac:dyDescent="0.25">
      <c r="A460" s="93">
        <v>47</v>
      </c>
      <c r="B460" s="5" t="s">
        <v>21</v>
      </c>
      <c r="C460" s="26">
        <v>43939</v>
      </c>
      <c r="D460" s="4">
        <v>24</v>
      </c>
      <c r="E460" s="29">
        <v>248</v>
      </c>
      <c r="G460" s="4"/>
      <c r="H460" s="93">
        <f t="shared" si="24"/>
        <v>248</v>
      </c>
      <c r="I460" s="93">
        <f t="shared" si="22"/>
        <v>5.5134287461649825</v>
      </c>
      <c r="J460" s="158">
        <f t="shared" si="23"/>
        <v>9.0378814932365064</v>
      </c>
    </row>
    <row r="461" spans="1:10" hidden="1" x14ac:dyDescent="0.25">
      <c r="A461" s="93">
        <v>48</v>
      </c>
      <c r="B461" s="5" t="s">
        <v>21</v>
      </c>
      <c r="C461" s="26">
        <v>43940</v>
      </c>
      <c r="D461" s="4">
        <v>5</v>
      </c>
      <c r="E461" s="29">
        <v>253</v>
      </c>
      <c r="G461" s="4"/>
      <c r="H461" s="93">
        <f t="shared" si="24"/>
        <v>253</v>
      </c>
      <c r="I461" s="93">
        <f t="shared" si="22"/>
        <v>5.5333894887275203</v>
      </c>
      <c r="J461" s="158">
        <f t="shared" si="23"/>
        <v>8.6638773762109889</v>
      </c>
    </row>
    <row r="462" spans="1:10" hidden="1" x14ac:dyDescent="0.25">
      <c r="A462" s="93">
        <v>49</v>
      </c>
      <c r="B462" s="5" t="s">
        <v>21</v>
      </c>
      <c r="C462" s="26">
        <v>43941</v>
      </c>
      <c r="D462" s="4">
        <v>5</v>
      </c>
      <c r="E462" s="29">
        <v>258</v>
      </c>
      <c r="F462" s="4">
        <v>1</v>
      </c>
      <c r="G462" s="4"/>
      <c r="H462" s="93">
        <f t="shared" si="24"/>
        <v>258</v>
      </c>
      <c r="I462" s="93">
        <f t="shared" si="22"/>
        <v>5.5529595849216173</v>
      </c>
      <c r="J462" s="158">
        <f t="shared" si="23"/>
        <v>9.487794770658315</v>
      </c>
    </row>
    <row r="463" spans="1:10" hidden="1" x14ac:dyDescent="0.25">
      <c r="A463" s="93">
        <v>50</v>
      </c>
      <c r="B463" s="5" t="s">
        <v>21</v>
      </c>
      <c r="C463" s="26">
        <v>43942</v>
      </c>
      <c r="D463" s="4">
        <v>5</v>
      </c>
      <c r="E463" s="29">
        <v>263</v>
      </c>
      <c r="G463" s="4"/>
      <c r="H463" s="93">
        <f t="shared" si="24"/>
        <v>263</v>
      </c>
      <c r="I463" s="93">
        <f t="shared" si="22"/>
        <v>5.5721540321777647</v>
      </c>
      <c r="J463" s="158">
        <f t="shared" si="23"/>
        <v>12.178009383895262</v>
      </c>
    </row>
    <row r="464" spans="1:10" hidden="1" x14ac:dyDescent="0.25">
      <c r="A464" s="93">
        <v>51</v>
      </c>
      <c r="B464" s="5" t="s">
        <v>21</v>
      </c>
      <c r="C464" s="26">
        <v>43943</v>
      </c>
      <c r="D464" s="4">
        <v>7</v>
      </c>
      <c r="E464" s="29">
        <v>270</v>
      </c>
      <c r="G464" s="4"/>
      <c r="H464" s="93">
        <f t="shared" si="24"/>
        <v>270</v>
      </c>
      <c r="I464" s="93">
        <f t="shared" si="22"/>
        <v>5.598421958998375</v>
      </c>
      <c r="J464" s="158">
        <f t="shared" si="23"/>
        <v>13.90806956048214</v>
      </c>
    </row>
    <row r="465" spans="1:10" hidden="1" x14ac:dyDescent="0.25">
      <c r="A465" s="93">
        <v>52</v>
      </c>
      <c r="B465" s="5" t="s">
        <v>21</v>
      </c>
      <c r="C465" s="26">
        <v>43944</v>
      </c>
      <c r="D465" s="4">
        <v>10</v>
      </c>
      <c r="E465" s="29">
        <v>280</v>
      </c>
      <c r="G465" s="4"/>
      <c r="H465" s="93">
        <f t="shared" si="24"/>
        <v>280</v>
      </c>
      <c r="I465" s="93">
        <f t="shared" ref="I465:I528" si="25">LN(H465)</f>
        <v>5.6347896031692493</v>
      </c>
      <c r="J465" s="158">
        <f t="shared" si="23"/>
        <v>17.048201935971186</v>
      </c>
    </row>
    <row r="466" spans="1:10" hidden="1" x14ac:dyDescent="0.25">
      <c r="A466" s="93">
        <v>53</v>
      </c>
      <c r="B466" s="5" t="s">
        <v>21</v>
      </c>
      <c r="C466" s="26">
        <v>43945</v>
      </c>
      <c r="D466" s="4">
        <v>7</v>
      </c>
      <c r="E466" s="29">
        <v>287</v>
      </c>
      <c r="F466" s="4">
        <v>1</v>
      </c>
      <c r="G466" s="4"/>
      <c r="H466" s="93">
        <f t="shared" si="24"/>
        <v>287</v>
      </c>
      <c r="I466" s="93">
        <f t="shared" si="25"/>
        <v>5.6594822157596214</v>
      </c>
      <c r="J466" s="158">
        <f t="shared" si="23"/>
        <v>22.779936748048538</v>
      </c>
    </row>
    <row r="467" spans="1:10" hidden="1" x14ac:dyDescent="0.25">
      <c r="A467" s="93">
        <v>54</v>
      </c>
      <c r="B467" s="5" t="s">
        <v>21</v>
      </c>
      <c r="C467" s="26">
        <v>43946</v>
      </c>
      <c r="D467" s="4">
        <v>7</v>
      </c>
      <c r="E467" s="29">
        <v>294</v>
      </c>
      <c r="G467" s="4"/>
      <c r="H467" s="93">
        <f t="shared" si="24"/>
        <v>294</v>
      </c>
      <c r="I467" s="93">
        <f t="shared" si="25"/>
        <v>5.6835797673386814</v>
      </c>
      <c r="J467" s="158">
        <f t="shared" si="23"/>
        <v>27.814911297161593</v>
      </c>
    </row>
    <row r="468" spans="1:10" hidden="1" x14ac:dyDescent="0.25">
      <c r="A468" s="93">
        <v>55</v>
      </c>
      <c r="B468" s="5" t="s">
        <v>21</v>
      </c>
      <c r="C468" s="26">
        <v>43947</v>
      </c>
      <c r="D468" s="4">
        <v>3</v>
      </c>
      <c r="E468" s="29">
        <v>297</v>
      </c>
      <c r="G468" s="4"/>
      <c r="H468" s="93">
        <f t="shared" si="24"/>
        <v>297</v>
      </c>
      <c r="I468" s="93">
        <f t="shared" si="25"/>
        <v>5.6937321388026998</v>
      </c>
      <c r="J468" s="158">
        <f t="shared" si="23"/>
        <v>28.075471529355859</v>
      </c>
    </row>
    <row r="469" spans="1:10" hidden="1" x14ac:dyDescent="0.25">
      <c r="A469" s="93">
        <v>56</v>
      </c>
      <c r="B469" s="5" t="s">
        <v>21</v>
      </c>
      <c r="C469" s="26">
        <v>43948</v>
      </c>
      <c r="D469" s="4">
        <v>10</v>
      </c>
      <c r="E469" s="29">
        <v>307</v>
      </c>
      <c r="F469" s="4">
        <v>1</v>
      </c>
      <c r="G469" s="4"/>
      <c r="H469" s="93">
        <f t="shared" si="24"/>
        <v>307</v>
      </c>
      <c r="I469" s="93">
        <f t="shared" si="25"/>
        <v>5.7268477475871968</v>
      </c>
      <c r="J469" s="158">
        <f t="shared" si="23"/>
        <v>27.656433891328508</v>
      </c>
    </row>
    <row r="470" spans="1:10" hidden="1" x14ac:dyDescent="0.25">
      <c r="A470" s="93">
        <v>57</v>
      </c>
      <c r="B470" s="5" t="s">
        <v>21</v>
      </c>
      <c r="C470" s="26">
        <v>43949</v>
      </c>
      <c r="D470" s="4">
        <v>0</v>
      </c>
      <c r="E470" s="29">
        <v>307</v>
      </c>
      <c r="G470" s="4"/>
      <c r="H470" s="93">
        <f t="shared" si="24"/>
        <v>307</v>
      </c>
      <c r="I470" s="93">
        <f t="shared" si="25"/>
        <v>5.7268477475871968</v>
      </c>
      <c r="J470" s="158">
        <f t="shared" si="23"/>
        <v>30.232129156076741</v>
      </c>
    </row>
    <row r="471" spans="1:10" hidden="1" x14ac:dyDescent="0.25">
      <c r="A471" s="93">
        <v>58</v>
      </c>
      <c r="B471" s="5" t="s">
        <v>21</v>
      </c>
      <c r="C471" s="26">
        <v>43950</v>
      </c>
      <c r="D471" s="4">
        <v>4</v>
      </c>
      <c r="E471" s="29">
        <v>311</v>
      </c>
      <c r="F471" s="4">
        <v>1</v>
      </c>
      <c r="G471" s="4"/>
      <c r="H471" s="93">
        <f t="shared" si="24"/>
        <v>311</v>
      </c>
      <c r="I471" s="93">
        <f t="shared" si="25"/>
        <v>5.7397929121792339</v>
      </c>
      <c r="J471" s="158">
        <f t="shared" si="23"/>
        <v>35.029835410982301</v>
      </c>
    </row>
    <row r="472" spans="1:10" hidden="1" x14ac:dyDescent="0.25">
      <c r="A472" s="93">
        <v>59</v>
      </c>
      <c r="B472" s="5" t="s">
        <v>21</v>
      </c>
      <c r="C472" s="26">
        <v>43951</v>
      </c>
      <c r="D472" s="4">
        <v>3</v>
      </c>
      <c r="E472" s="29">
        <v>314</v>
      </c>
      <c r="G472" s="4"/>
      <c r="H472" s="93">
        <f t="shared" si="24"/>
        <v>314</v>
      </c>
      <c r="I472" s="93">
        <f t="shared" si="25"/>
        <v>5.7493929859082531</v>
      </c>
      <c r="J472" s="158">
        <f t="shared" si="23"/>
        <v>42.602256013995486</v>
      </c>
    </row>
    <row r="473" spans="1:10" hidden="1" x14ac:dyDescent="0.25">
      <c r="A473" s="93">
        <v>60</v>
      </c>
      <c r="B473" s="5" t="s">
        <v>21</v>
      </c>
      <c r="C473" s="26">
        <v>43952</v>
      </c>
      <c r="D473" s="4">
        <v>12</v>
      </c>
      <c r="E473" s="29">
        <v>326</v>
      </c>
      <c r="G473" s="4"/>
      <c r="H473" s="93">
        <f t="shared" si="24"/>
        <v>326</v>
      </c>
      <c r="I473" s="93">
        <f t="shared" si="25"/>
        <v>5.7868973813667077</v>
      </c>
      <c r="J473" s="158">
        <f t="shared" si="23"/>
        <v>42.838661883490495</v>
      </c>
    </row>
    <row r="474" spans="1:10" hidden="1" x14ac:dyDescent="0.25">
      <c r="A474" s="93">
        <v>61</v>
      </c>
      <c r="B474" s="5" t="s">
        <v>21</v>
      </c>
      <c r="C474" s="26">
        <v>43953</v>
      </c>
      <c r="D474" s="4">
        <v>11</v>
      </c>
      <c r="E474" s="29">
        <v>337</v>
      </c>
      <c r="F474" s="4">
        <v>3</v>
      </c>
      <c r="G474" s="4"/>
      <c r="H474" s="93">
        <f t="shared" si="24"/>
        <v>337</v>
      </c>
      <c r="I474" s="93">
        <f t="shared" si="25"/>
        <v>5.8200829303523616</v>
      </c>
      <c r="J474" s="158">
        <f t="shared" si="23"/>
        <v>38.766382509565403</v>
      </c>
    </row>
    <row r="475" spans="1:10" hidden="1" x14ac:dyDescent="0.25">
      <c r="A475" s="93">
        <v>62</v>
      </c>
      <c r="B475" s="5" t="s">
        <v>21</v>
      </c>
      <c r="C475" s="26">
        <v>43954</v>
      </c>
      <c r="D475" s="4">
        <v>5</v>
      </c>
      <c r="E475" s="29">
        <v>342</v>
      </c>
      <c r="F475" s="4">
        <v>2</v>
      </c>
      <c r="G475" s="4"/>
      <c r="H475" s="93">
        <f t="shared" si="24"/>
        <v>342</v>
      </c>
      <c r="I475" s="93">
        <f t="shared" si="25"/>
        <v>5.8348107370626048</v>
      </c>
      <c r="J475" s="158">
        <f t="shared" si="23"/>
        <v>35.42759120113714</v>
      </c>
    </row>
    <row r="476" spans="1:10" hidden="1" x14ac:dyDescent="0.25">
      <c r="A476" s="93">
        <v>63</v>
      </c>
      <c r="B476" s="5" t="s">
        <v>21</v>
      </c>
      <c r="C476" s="26">
        <v>43955</v>
      </c>
      <c r="D476" s="4">
        <v>5</v>
      </c>
      <c r="E476" s="29">
        <v>347</v>
      </c>
      <c r="F476" s="4">
        <v>1</v>
      </c>
      <c r="G476" s="4"/>
      <c r="H476" s="93">
        <f t="shared" si="24"/>
        <v>347</v>
      </c>
      <c r="I476" s="93">
        <f t="shared" si="25"/>
        <v>5.8493247799468593</v>
      </c>
      <c r="J476" s="158">
        <f t="shared" si="23"/>
        <v>34.749846906504125</v>
      </c>
    </row>
    <row r="477" spans="1:10" hidden="1" x14ac:dyDescent="0.25">
      <c r="A477" s="93">
        <v>64</v>
      </c>
      <c r="B477" s="5" t="s">
        <v>21</v>
      </c>
      <c r="C477" s="26">
        <v>43956</v>
      </c>
      <c r="D477" s="4">
        <v>11</v>
      </c>
      <c r="E477" s="29">
        <v>358</v>
      </c>
      <c r="G477" s="4"/>
      <c r="H477" s="93">
        <f t="shared" si="24"/>
        <v>358</v>
      </c>
      <c r="I477" s="93">
        <f t="shared" si="25"/>
        <v>5.8805329864007003</v>
      </c>
      <c r="J477" s="158">
        <f t="shared" si="23"/>
        <v>30.437827930689654</v>
      </c>
    </row>
    <row r="478" spans="1:10" hidden="1" x14ac:dyDescent="0.25">
      <c r="A478" s="93">
        <v>65</v>
      </c>
      <c r="B478" s="5" t="s">
        <v>21</v>
      </c>
      <c r="C478" s="26">
        <v>43957</v>
      </c>
      <c r="D478" s="4">
        <v>8</v>
      </c>
      <c r="E478" s="29">
        <v>366</v>
      </c>
      <c r="G478" s="4"/>
      <c r="H478" s="93">
        <f t="shared" si="24"/>
        <v>366</v>
      </c>
      <c r="I478" s="93">
        <f t="shared" si="25"/>
        <v>5.9026333334013659</v>
      </c>
      <c r="J478" s="158">
        <f t="shared" si="23"/>
        <v>29.147260990261731</v>
      </c>
    </row>
    <row r="479" spans="1:10" hidden="1" x14ac:dyDescent="0.25">
      <c r="A479" s="93">
        <v>66</v>
      </c>
      <c r="B479" s="5" t="s">
        <v>21</v>
      </c>
      <c r="C479" s="26">
        <v>43958</v>
      </c>
      <c r="D479" s="4">
        <v>26</v>
      </c>
      <c r="E479" s="29">
        <v>392</v>
      </c>
      <c r="G479" s="4"/>
      <c r="H479" s="93">
        <f t="shared" si="24"/>
        <v>392</v>
      </c>
      <c r="I479" s="93">
        <f t="shared" si="25"/>
        <v>5.9712618397904622</v>
      </c>
      <c r="J479" s="158">
        <f t="shared" si="23"/>
        <v>25.014484482615547</v>
      </c>
    </row>
    <row r="480" spans="1:10" hidden="1" x14ac:dyDescent="0.25">
      <c r="A480" s="93">
        <v>67</v>
      </c>
      <c r="B480" s="5" t="s">
        <v>21</v>
      </c>
      <c r="C480" s="26">
        <v>43959</v>
      </c>
      <c r="D480" s="4">
        <v>26</v>
      </c>
      <c r="E480" s="29">
        <v>418</v>
      </c>
      <c r="G480" s="4"/>
      <c r="H480" s="93">
        <f t="shared" si="24"/>
        <v>418</v>
      </c>
      <c r="I480" s="93">
        <f t="shared" si="25"/>
        <v>6.0354814325247563</v>
      </c>
      <c r="J480" s="158">
        <f t="shared" si="23"/>
        <v>21.322459260906506</v>
      </c>
    </row>
    <row r="481" spans="1:10" hidden="1" x14ac:dyDescent="0.25">
      <c r="A481" s="93">
        <v>68</v>
      </c>
      <c r="B481" s="5" t="s">
        <v>21</v>
      </c>
      <c r="C481" s="26">
        <v>43960</v>
      </c>
      <c r="D481" s="4">
        <v>9</v>
      </c>
      <c r="E481" s="29">
        <v>427</v>
      </c>
      <c r="G481" s="4"/>
      <c r="H481" s="93">
        <f t="shared" si="24"/>
        <v>427</v>
      </c>
      <c r="I481" s="93">
        <f t="shared" si="25"/>
        <v>6.0567840132286248</v>
      </c>
      <c r="J481" s="158">
        <f t="shared" si="23"/>
        <v>19.101399793802624</v>
      </c>
    </row>
    <row r="482" spans="1:10" hidden="1" x14ac:dyDescent="0.25">
      <c r="A482" s="93">
        <v>69</v>
      </c>
      <c r="B482" s="5" t="s">
        <v>21</v>
      </c>
      <c r="C482" s="26">
        <v>43961</v>
      </c>
      <c r="D482" s="4">
        <v>32</v>
      </c>
      <c r="E482" s="29">
        <v>459</v>
      </c>
      <c r="G482" s="4"/>
      <c r="H482" s="93">
        <f t="shared" si="24"/>
        <v>459</v>
      </c>
      <c r="I482" s="93">
        <f t="shared" si="25"/>
        <v>6.1290502100605453</v>
      </c>
      <c r="J482" s="158">
        <f t="shared" si="23"/>
        <v>16.037797559960374</v>
      </c>
    </row>
    <row r="483" spans="1:10" hidden="1" x14ac:dyDescent="0.25">
      <c r="A483" s="93">
        <v>70</v>
      </c>
      <c r="B483" s="5" t="s">
        <v>21</v>
      </c>
      <c r="C483" s="26">
        <v>43962</v>
      </c>
      <c r="D483" s="4">
        <v>17</v>
      </c>
      <c r="E483" s="29">
        <v>476</v>
      </c>
      <c r="F483" s="4">
        <v>1</v>
      </c>
      <c r="G483" s="4"/>
      <c r="H483" s="93">
        <f t="shared" si="24"/>
        <v>476</v>
      </c>
      <c r="I483" s="93">
        <f t="shared" si="25"/>
        <v>6.1654178542314204</v>
      </c>
      <c r="J483" s="158">
        <f t="shared" si="23"/>
        <v>14.622222459533507</v>
      </c>
    </row>
    <row r="484" spans="1:10" hidden="1" x14ac:dyDescent="0.25">
      <c r="A484" s="93">
        <v>71</v>
      </c>
      <c r="B484" s="5" t="s">
        <v>21</v>
      </c>
      <c r="C484" s="26">
        <v>43963</v>
      </c>
      <c r="D484" s="4">
        <v>10</v>
      </c>
      <c r="E484" s="29">
        <v>486</v>
      </c>
      <c r="F484" s="4">
        <v>1</v>
      </c>
      <c r="G484" s="4"/>
      <c r="H484" s="93">
        <f t="shared" si="24"/>
        <v>486</v>
      </c>
      <c r="I484" s="93">
        <f t="shared" si="25"/>
        <v>6.1862086239004936</v>
      </c>
      <c r="J484" s="158">
        <f t="shared" si="23"/>
        <v>14.746617987729994</v>
      </c>
    </row>
    <row r="485" spans="1:10" hidden="1" x14ac:dyDescent="0.25">
      <c r="A485" s="93">
        <v>72</v>
      </c>
      <c r="B485" s="5" t="s">
        <v>21</v>
      </c>
      <c r="C485" s="26">
        <v>43964</v>
      </c>
      <c r="D485" s="4">
        <v>18</v>
      </c>
      <c r="E485" s="29">
        <v>504</v>
      </c>
      <c r="F485" s="4">
        <v>1</v>
      </c>
      <c r="G485" s="4"/>
      <c r="H485" s="93">
        <f t="shared" si="24"/>
        <v>504</v>
      </c>
      <c r="I485" s="93">
        <f t="shared" si="25"/>
        <v>6.2225762680713688</v>
      </c>
      <c r="J485" s="158">
        <f t="shared" si="23"/>
        <v>15.417913923651648</v>
      </c>
    </row>
    <row r="486" spans="1:10" hidden="1" x14ac:dyDescent="0.25">
      <c r="A486" s="93">
        <v>73</v>
      </c>
      <c r="B486" s="5" t="s">
        <v>21</v>
      </c>
      <c r="C486" s="26">
        <v>43965</v>
      </c>
      <c r="D486" s="4">
        <v>9</v>
      </c>
      <c r="E486" s="29">
        <v>513</v>
      </c>
      <c r="F486" s="4">
        <v>1</v>
      </c>
      <c r="G486" s="4"/>
      <c r="H486" s="93">
        <f t="shared" si="24"/>
        <v>513</v>
      </c>
      <c r="I486" s="93">
        <f t="shared" si="25"/>
        <v>6.2402758451707694</v>
      </c>
      <c r="J486" s="158">
        <f t="shared" si="23"/>
        <v>17.952675557015105</v>
      </c>
    </row>
    <row r="487" spans="1:10" hidden="1" x14ac:dyDescent="0.25">
      <c r="A487" s="93">
        <v>74</v>
      </c>
      <c r="B487" s="5" t="s">
        <v>21</v>
      </c>
      <c r="C487" s="26">
        <v>43966</v>
      </c>
      <c r="D487" s="4">
        <v>25</v>
      </c>
      <c r="E487" s="29">
        <v>538</v>
      </c>
      <c r="F487" s="4">
        <v>1</v>
      </c>
      <c r="G487" s="4"/>
      <c r="H487" s="93">
        <f t="shared" si="24"/>
        <v>538</v>
      </c>
      <c r="I487" s="93">
        <f t="shared" si="25"/>
        <v>6.2878585601617845</v>
      </c>
      <c r="J487" s="158">
        <f t="shared" si="23"/>
        <v>19.502591629871755</v>
      </c>
    </row>
    <row r="488" spans="1:10" hidden="1" x14ac:dyDescent="0.25">
      <c r="A488" s="93">
        <v>75</v>
      </c>
      <c r="B488" s="5" t="s">
        <v>21</v>
      </c>
      <c r="C488" s="26">
        <v>43967</v>
      </c>
      <c r="D488" s="4">
        <v>21</v>
      </c>
      <c r="E488" s="29">
        <v>559</v>
      </c>
      <c r="F488" s="4">
        <v>1</v>
      </c>
      <c r="G488" s="4"/>
      <c r="H488" s="93">
        <f t="shared" si="24"/>
        <v>559</v>
      </c>
      <c r="I488" s="93">
        <f t="shared" si="25"/>
        <v>6.3261494731550991</v>
      </c>
      <c r="J488" s="158">
        <f t="shared" si="23"/>
        <v>19.800557633610758</v>
      </c>
    </row>
    <row r="489" spans="1:10" hidden="1" x14ac:dyDescent="0.25">
      <c r="A489" s="93">
        <v>76</v>
      </c>
      <c r="B489" s="5" t="s">
        <v>21</v>
      </c>
      <c r="C489" s="26">
        <v>43968</v>
      </c>
      <c r="D489" s="4">
        <v>19</v>
      </c>
      <c r="E489" s="29">
        <v>578</v>
      </c>
      <c r="F489" s="4">
        <v>2</v>
      </c>
      <c r="G489" s="4"/>
      <c r="H489" s="93">
        <f t="shared" si="24"/>
        <v>578</v>
      </c>
      <c r="I489" s="93">
        <f t="shared" si="25"/>
        <v>6.3595738686723777</v>
      </c>
      <c r="J489" s="158">
        <f t="shared" si="23"/>
        <v>21.249976272710377</v>
      </c>
    </row>
    <row r="490" spans="1:10" hidden="1" x14ac:dyDescent="0.25">
      <c r="A490" s="93">
        <v>77</v>
      </c>
      <c r="B490" s="5" t="s">
        <v>21</v>
      </c>
      <c r="C490" s="26">
        <v>43969</v>
      </c>
      <c r="D490" s="4">
        <v>13</v>
      </c>
      <c r="E490" s="29">
        <v>591</v>
      </c>
      <c r="F490" s="4">
        <v>2</v>
      </c>
      <c r="G490" s="4"/>
      <c r="H490" s="93">
        <f t="shared" si="24"/>
        <v>591</v>
      </c>
      <c r="I490" s="93">
        <f t="shared" si="25"/>
        <v>6.3818160174060985</v>
      </c>
      <c r="J490" s="158">
        <f t="shared" si="23"/>
        <v>21.25042140717834</v>
      </c>
    </row>
    <row r="491" spans="1:10" hidden="1" x14ac:dyDescent="0.25">
      <c r="A491" s="93">
        <v>78</v>
      </c>
      <c r="B491" s="5" t="s">
        <v>21</v>
      </c>
      <c r="C491" s="26">
        <v>43970</v>
      </c>
      <c r="D491" s="4">
        <v>34</v>
      </c>
      <c r="E491" s="29">
        <v>625</v>
      </c>
      <c r="F491" s="4">
        <v>4</v>
      </c>
      <c r="G491" s="4"/>
      <c r="H491" s="93">
        <f t="shared" si="24"/>
        <v>625</v>
      </c>
      <c r="I491" s="93">
        <f t="shared" si="25"/>
        <v>6.4377516497364011</v>
      </c>
      <c r="J491" s="158">
        <f t="shared" si="23"/>
        <v>19.715786488582381</v>
      </c>
    </row>
    <row r="492" spans="1:10" hidden="1" x14ac:dyDescent="0.25">
      <c r="A492" s="93">
        <v>79</v>
      </c>
      <c r="B492" s="5" t="s">
        <v>21</v>
      </c>
      <c r="C492" s="26">
        <v>43971</v>
      </c>
      <c r="D492" s="4">
        <v>35</v>
      </c>
      <c r="E492" s="29">
        <v>660</v>
      </c>
      <c r="F492" s="4">
        <v>1</v>
      </c>
      <c r="G492" s="4"/>
      <c r="H492" s="93">
        <f t="shared" si="24"/>
        <v>660</v>
      </c>
      <c r="I492" s="93">
        <f t="shared" si="25"/>
        <v>6.4922398350204711</v>
      </c>
      <c r="J492" s="158">
        <f t="shared" si="23"/>
        <v>18.250316369554504</v>
      </c>
    </row>
    <row r="493" spans="1:10" hidden="1" x14ac:dyDescent="0.25">
      <c r="A493" s="93">
        <v>80</v>
      </c>
      <c r="B493" s="5" t="s">
        <v>21</v>
      </c>
      <c r="C493" s="26">
        <v>43972</v>
      </c>
      <c r="D493" s="4">
        <v>34</v>
      </c>
      <c r="E493" s="29">
        <v>694</v>
      </c>
      <c r="F493" s="4">
        <v>2</v>
      </c>
      <c r="G493" s="4"/>
      <c r="H493" s="93">
        <f t="shared" si="24"/>
        <v>694</v>
      </c>
      <c r="I493" s="93">
        <f t="shared" si="25"/>
        <v>6.5424719605068047</v>
      </c>
      <c r="J493" s="158">
        <f t="shared" ref="J493:J556" si="26">LN(2)/SLOPE(I486:I493,A486:A493)</f>
        <v>16.662535828844863</v>
      </c>
    </row>
    <row r="494" spans="1:10" hidden="1" x14ac:dyDescent="0.25">
      <c r="A494" s="93">
        <v>81</v>
      </c>
      <c r="B494" s="5" t="s">
        <v>21</v>
      </c>
      <c r="C494" s="26">
        <v>43973</v>
      </c>
      <c r="D494" s="4">
        <v>27</v>
      </c>
      <c r="E494" s="29">
        <v>721</v>
      </c>
      <c r="F494" s="4">
        <v>2</v>
      </c>
      <c r="G494" s="4"/>
      <c r="H494" s="93">
        <f t="shared" si="24"/>
        <v>721</v>
      </c>
      <c r="I494" s="93">
        <f t="shared" si="25"/>
        <v>6.5806391372849493</v>
      </c>
      <c r="J494" s="158">
        <f t="shared" si="26"/>
        <v>16.241060146884898</v>
      </c>
    </row>
    <row r="495" spans="1:10" hidden="1" x14ac:dyDescent="0.25">
      <c r="A495" s="93">
        <v>82</v>
      </c>
      <c r="B495" s="5" t="s">
        <v>21</v>
      </c>
      <c r="C495" s="26">
        <v>43974</v>
      </c>
      <c r="D495" s="4">
        <v>7</v>
      </c>
      <c r="E495" s="29">
        <v>728</v>
      </c>
      <c r="F495" s="4">
        <v>2</v>
      </c>
      <c r="G495" s="4"/>
      <c r="H495" s="93">
        <f t="shared" si="24"/>
        <v>728</v>
      </c>
      <c r="I495" s="93">
        <f t="shared" si="25"/>
        <v>6.5903010481966859</v>
      </c>
      <c r="J495" s="158">
        <f t="shared" si="26"/>
        <v>16.679167977451936</v>
      </c>
    </row>
    <row r="496" spans="1:10" hidden="1" x14ac:dyDescent="0.25">
      <c r="A496" s="93">
        <v>83</v>
      </c>
      <c r="B496" s="5" t="s">
        <v>21</v>
      </c>
      <c r="C496" s="26">
        <v>43975</v>
      </c>
      <c r="D496" s="4">
        <v>20</v>
      </c>
      <c r="E496" s="29">
        <v>748</v>
      </c>
      <c r="F496" s="4">
        <v>2</v>
      </c>
      <c r="G496" s="4"/>
      <c r="H496" s="93">
        <f t="shared" si="24"/>
        <v>748</v>
      </c>
      <c r="I496" s="93">
        <f t="shared" si="25"/>
        <v>6.6174029779744776</v>
      </c>
      <c r="J496" s="158">
        <f t="shared" si="26"/>
        <v>17.505171723480778</v>
      </c>
    </row>
    <row r="497" spans="1:10" hidden="1" x14ac:dyDescent="0.25">
      <c r="A497" s="93">
        <v>84</v>
      </c>
      <c r="B497" s="5" t="s">
        <v>21</v>
      </c>
      <c r="C497" s="26">
        <v>43976</v>
      </c>
      <c r="D497" s="4">
        <v>9</v>
      </c>
      <c r="E497" s="29">
        <v>757</v>
      </c>
      <c r="G497" s="4"/>
      <c r="H497" s="93">
        <f t="shared" si="24"/>
        <v>757</v>
      </c>
      <c r="I497" s="93">
        <f t="shared" si="25"/>
        <v>6.6293632534374485</v>
      </c>
      <c r="J497" s="158">
        <f t="shared" si="26"/>
        <v>19.647571844381492</v>
      </c>
    </row>
    <row r="498" spans="1:10" hidden="1" x14ac:dyDescent="0.25">
      <c r="A498" s="93">
        <v>85</v>
      </c>
      <c r="B498" s="5" t="s">
        <v>21</v>
      </c>
      <c r="C498" s="26">
        <v>43977</v>
      </c>
      <c r="D498" s="4">
        <v>23</v>
      </c>
      <c r="E498" s="29">
        <v>780</v>
      </c>
      <c r="F498" s="4">
        <v>2</v>
      </c>
      <c r="G498" s="4"/>
      <c r="H498" s="93">
        <f t="shared" si="24"/>
        <v>780</v>
      </c>
      <c r="I498" s="93">
        <f t="shared" si="25"/>
        <v>6.6592939196836376</v>
      </c>
      <c r="J498" s="158">
        <f t="shared" si="26"/>
        <v>23.564336282779962</v>
      </c>
    </row>
    <row r="499" spans="1:10" hidden="1" x14ac:dyDescent="0.25">
      <c r="A499" s="93">
        <v>86</v>
      </c>
      <c r="B499" s="5" t="s">
        <v>21</v>
      </c>
      <c r="C499" s="26">
        <v>43978</v>
      </c>
      <c r="D499" s="4">
        <v>16</v>
      </c>
      <c r="E499" s="29">
        <v>796</v>
      </c>
      <c r="F499" s="4">
        <v>2</v>
      </c>
      <c r="G499" s="4"/>
      <c r="H499" s="93">
        <f t="shared" si="24"/>
        <v>796</v>
      </c>
      <c r="I499" s="93">
        <f t="shared" si="25"/>
        <v>6.6795991858443831</v>
      </c>
      <c r="J499" s="158">
        <f t="shared" si="26"/>
        <v>28.142673109998775</v>
      </c>
    </row>
    <row r="500" spans="1:10" hidden="1" x14ac:dyDescent="0.25">
      <c r="A500" s="93">
        <v>87</v>
      </c>
      <c r="B500" s="5" t="s">
        <v>21</v>
      </c>
      <c r="C500" s="26">
        <v>43979</v>
      </c>
      <c r="D500" s="4">
        <v>28</v>
      </c>
      <c r="E500" s="29">
        <v>824</v>
      </c>
      <c r="F500" s="4">
        <v>1</v>
      </c>
      <c r="G500" s="4"/>
      <c r="H500" s="93">
        <f t="shared" si="24"/>
        <v>824</v>
      </c>
      <c r="I500" s="93">
        <f t="shared" si="25"/>
        <v>6.7141705299094721</v>
      </c>
      <c r="J500" s="158">
        <f t="shared" si="26"/>
        <v>30.394381983200041</v>
      </c>
    </row>
    <row r="501" spans="1:10" hidden="1" x14ac:dyDescent="0.25">
      <c r="A501" s="93">
        <v>88</v>
      </c>
      <c r="B501" s="5" t="s">
        <v>21</v>
      </c>
      <c r="C501" s="26">
        <v>43980</v>
      </c>
      <c r="D501" s="4">
        <v>26</v>
      </c>
      <c r="E501" s="29">
        <v>850</v>
      </c>
      <c r="F501" s="4">
        <v>1</v>
      </c>
      <c r="G501" s="4"/>
      <c r="H501" s="93">
        <f t="shared" si="24"/>
        <v>850</v>
      </c>
      <c r="I501" s="93">
        <f t="shared" si="25"/>
        <v>6.7452363494843626</v>
      </c>
      <c r="J501" s="158">
        <f t="shared" si="26"/>
        <v>29.28721392582008</v>
      </c>
    </row>
    <row r="502" spans="1:10" hidden="1" x14ac:dyDescent="0.25">
      <c r="A502" s="93">
        <v>89</v>
      </c>
      <c r="B502" s="5" t="s">
        <v>21</v>
      </c>
      <c r="C502" s="26">
        <v>43981</v>
      </c>
      <c r="D502" s="4">
        <v>24</v>
      </c>
      <c r="E502" s="29">
        <v>874</v>
      </c>
      <c r="F502" s="4">
        <v>4</v>
      </c>
      <c r="G502" s="4"/>
      <c r="H502" s="93">
        <f t="shared" si="24"/>
        <v>874</v>
      </c>
      <c r="I502" s="93">
        <f t="shared" si="25"/>
        <v>6.7730803756555353</v>
      </c>
      <c r="J502" s="158">
        <f t="shared" si="26"/>
        <v>26.545869651532829</v>
      </c>
    </row>
    <row r="503" spans="1:10" hidden="1" x14ac:dyDescent="0.25">
      <c r="A503" s="93">
        <v>90</v>
      </c>
      <c r="B503" s="5" t="s">
        <v>21</v>
      </c>
      <c r="C503" s="26">
        <v>43982</v>
      </c>
      <c r="D503" s="4">
        <v>13</v>
      </c>
      <c r="E503" s="29">
        <v>887</v>
      </c>
      <c r="G503" s="4"/>
      <c r="H503" s="93">
        <f t="shared" si="24"/>
        <v>887</v>
      </c>
      <c r="I503" s="93">
        <f t="shared" si="25"/>
        <v>6.7878449823095792</v>
      </c>
      <c r="J503" s="158">
        <f t="shared" si="26"/>
        <v>26.41664945841681</v>
      </c>
    </row>
    <row r="504" spans="1:10" hidden="1" x14ac:dyDescent="0.25">
      <c r="A504" s="93">
        <v>91</v>
      </c>
      <c r="B504" s="5" t="s">
        <v>21</v>
      </c>
      <c r="C504" s="26">
        <v>43983</v>
      </c>
      <c r="D504" s="4">
        <v>3</v>
      </c>
      <c r="E504" s="29">
        <v>890</v>
      </c>
      <c r="F504" s="4">
        <v>3</v>
      </c>
      <c r="G504" s="4"/>
      <c r="H504" s="93">
        <f t="shared" si="24"/>
        <v>890</v>
      </c>
      <c r="I504" s="93">
        <f t="shared" si="25"/>
        <v>6.7912214627261855</v>
      </c>
      <c r="J504" s="158">
        <f t="shared" si="26"/>
        <v>27.894954995868591</v>
      </c>
    </row>
    <row r="505" spans="1:10" hidden="1" x14ac:dyDescent="0.25">
      <c r="A505" s="93">
        <v>92</v>
      </c>
      <c r="B505" s="5" t="s">
        <v>21</v>
      </c>
      <c r="C505" s="26">
        <v>43984</v>
      </c>
      <c r="D505" s="4">
        <v>30</v>
      </c>
      <c r="E505" s="29">
        <v>920</v>
      </c>
      <c r="F505" s="4">
        <v>2</v>
      </c>
      <c r="G505" s="4"/>
      <c r="H505" s="93">
        <f t="shared" si="24"/>
        <v>920</v>
      </c>
      <c r="I505" s="93">
        <f t="shared" si="25"/>
        <v>6.8243736700430864</v>
      </c>
      <c r="J505" s="158">
        <f t="shared" si="26"/>
        <v>29.667905657257091</v>
      </c>
    </row>
    <row r="506" spans="1:10" hidden="1" x14ac:dyDescent="0.25">
      <c r="A506" s="93">
        <v>93</v>
      </c>
      <c r="B506" s="5" t="s">
        <v>21</v>
      </c>
      <c r="C506" s="26">
        <v>43985</v>
      </c>
      <c r="D506" s="4">
        <v>6</v>
      </c>
      <c r="E506" s="29">
        <v>926</v>
      </c>
      <c r="F506" s="4">
        <v>1</v>
      </c>
      <c r="G506" s="4"/>
      <c r="H506" s="93">
        <f t="shared" si="24"/>
        <v>926</v>
      </c>
      <c r="I506" s="93">
        <f t="shared" si="25"/>
        <v>6.8308742346461795</v>
      </c>
      <c r="J506" s="158">
        <f t="shared" si="26"/>
        <v>33.032082483026493</v>
      </c>
    </row>
    <row r="507" spans="1:10" hidden="1" x14ac:dyDescent="0.25">
      <c r="A507" s="93">
        <v>94</v>
      </c>
      <c r="B507" s="5" t="s">
        <v>21</v>
      </c>
      <c r="C507" s="26">
        <v>43986</v>
      </c>
      <c r="D507" s="4">
        <v>53</v>
      </c>
      <c r="E507" s="29">
        <v>979</v>
      </c>
      <c r="F507" s="4">
        <v>1</v>
      </c>
      <c r="G507" s="4"/>
      <c r="H507" s="93">
        <f t="shared" si="24"/>
        <v>979</v>
      </c>
      <c r="I507" s="93">
        <f t="shared" si="25"/>
        <v>6.8865316425305103</v>
      </c>
      <c r="J507" s="158">
        <f t="shared" si="26"/>
        <v>32.491753165584811</v>
      </c>
    </row>
    <row r="508" spans="1:10" hidden="1" x14ac:dyDescent="0.25">
      <c r="A508" s="93">
        <v>95</v>
      </c>
      <c r="B508" s="5" t="s">
        <v>21</v>
      </c>
      <c r="C508" s="26">
        <v>43987</v>
      </c>
      <c r="D508" s="4">
        <v>29</v>
      </c>
      <c r="E508" s="29">
        <v>1008</v>
      </c>
      <c r="F508" s="4">
        <v>1</v>
      </c>
      <c r="G508" s="4"/>
      <c r="H508" s="93">
        <f t="shared" si="24"/>
        <v>1008</v>
      </c>
      <c r="I508" s="93">
        <f t="shared" si="25"/>
        <v>6.9157234486313142</v>
      </c>
      <c r="J508" s="158">
        <f t="shared" si="26"/>
        <v>30.279360190856526</v>
      </c>
    </row>
    <row r="509" spans="1:10" hidden="1" x14ac:dyDescent="0.25">
      <c r="A509" s="93">
        <v>96</v>
      </c>
      <c r="B509" s="5" t="s">
        <v>21</v>
      </c>
      <c r="C509" s="26">
        <v>43988</v>
      </c>
      <c r="D509" s="4">
        <v>19</v>
      </c>
      <c r="E509" s="29">
        <v>1027</v>
      </c>
      <c r="G509" s="4"/>
      <c r="H509" s="93">
        <f t="shared" si="24"/>
        <v>1027</v>
      </c>
      <c r="I509" s="93">
        <f t="shared" si="25"/>
        <v>6.9343972099285578</v>
      </c>
      <c r="J509" s="158">
        <f t="shared" si="26"/>
        <v>28.24997434944444</v>
      </c>
    </row>
    <row r="510" spans="1:10" hidden="1" x14ac:dyDescent="0.25">
      <c r="A510" s="93">
        <v>97</v>
      </c>
      <c r="B510" s="5" t="s">
        <v>21</v>
      </c>
      <c r="C510" s="26">
        <v>43989</v>
      </c>
      <c r="D510" s="4">
        <v>18</v>
      </c>
      <c r="E510" s="29">
        <v>1045</v>
      </c>
      <c r="F510" s="4">
        <v>1</v>
      </c>
      <c r="G510" s="4"/>
      <c r="H510" s="93">
        <f t="shared" si="24"/>
        <v>1045</v>
      </c>
      <c r="I510" s="93">
        <f t="shared" si="25"/>
        <v>6.9517721643989114</v>
      </c>
      <c r="J510" s="158">
        <f t="shared" si="26"/>
        <v>26.549180097057882</v>
      </c>
    </row>
    <row r="511" spans="1:10" hidden="1" x14ac:dyDescent="0.25">
      <c r="A511" s="93">
        <v>98</v>
      </c>
      <c r="B511" s="5" t="s">
        <v>21</v>
      </c>
      <c r="C511" s="26">
        <v>43990</v>
      </c>
      <c r="D511" s="4">
        <v>45</v>
      </c>
      <c r="E511" s="29">
        <v>1090</v>
      </c>
      <c r="F511" s="4">
        <v>1</v>
      </c>
      <c r="G511" s="4"/>
      <c r="H511" s="93">
        <f t="shared" si="24"/>
        <v>1090</v>
      </c>
      <c r="I511" s="93">
        <f t="shared" si="25"/>
        <v>6.9939329752231894</v>
      </c>
      <c r="J511" s="158">
        <f t="shared" si="26"/>
        <v>24.303352643251468</v>
      </c>
    </row>
    <row r="512" spans="1:10" hidden="1" x14ac:dyDescent="0.25">
      <c r="A512" s="93">
        <v>99</v>
      </c>
      <c r="B512" s="5" t="s">
        <v>21</v>
      </c>
      <c r="C512" s="26">
        <v>43991</v>
      </c>
      <c r="D512" s="4">
        <v>28</v>
      </c>
      <c r="E512" s="29">
        <v>1118</v>
      </c>
      <c r="F512" s="4">
        <v>2</v>
      </c>
      <c r="G512" s="4"/>
      <c r="H512" s="93">
        <f t="shared" si="24"/>
        <v>1118</v>
      </c>
      <c r="I512" s="93">
        <f t="shared" si="25"/>
        <v>7.0192966537150445</v>
      </c>
      <c r="J512" s="158">
        <f t="shared" si="26"/>
        <v>24.319430788480773</v>
      </c>
    </row>
    <row r="513" spans="1:10" hidden="1" x14ac:dyDescent="0.25">
      <c r="A513" s="93">
        <v>100</v>
      </c>
      <c r="B513" s="5" t="s">
        <v>21</v>
      </c>
      <c r="C513" s="26">
        <v>43992</v>
      </c>
      <c r="D513" s="4">
        <v>45</v>
      </c>
      <c r="E513" s="29">
        <v>1163</v>
      </c>
      <c r="G513" s="4"/>
      <c r="H513" s="93">
        <f t="shared" si="24"/>
        <v>1163</v>
      </c>
      <c r="I513" s="93">
        <f t="shared" si="25"/>
        <v>7.0587581525186645</v>
      </c>
      <c r="J513" s="158">
        <f t="shared" si="26"/>
        <v>23.187571410465331</v>
      </c>
    </row>
    <row r="514" spans="1:10" hidden="1" x14ac:dyDescent="0.25">
      <c r="A514" s="93">
        <v>101</v>
      </c>
      <c r="B514" s="5" t="s">
        <v>21</v>
      </c>
      <c r="C514" s="26">
        <v>43993</v>
      </c>
      <c r="D514" s="4">
        <v>48</v>
      </c>
      <c r="E514" s="29">
        <v>1211</v>
      </c>
      <c r="F514" s="4">
        <v>1</v>
      </c>
      <c r="G514" s="4"/>
      <c r="H514" s="93">
        <f t="shared" si="24"/>
        <v>1211</v>
      </c>
      <c r="I514" s="93">
        <f t="shared" si="25"/>
        <v>7.0992017435530919</v>
      </c>
      <c r="J514" s="158">
        <f t="shared" si="26"/>
        <v>23.283008386279125</v>
      </c>
    </row>
    <row r="515" spans="1:10" hidden="1" x14ac:dyDescent="0.25">
      <c r="A515" s="93">
        <v>102</v>
      </c>
      <c r="B515" s="5" t="s">
        <v>21</v>
      </c>
      <c r="C515" s="26">
        <v>43994</v>
      </c>
      <c r="D515" s="4">
        <v>39</v>
      </c>
      <c r="E515" s="29">
        <v>1250</v>
      </c>
      <c r="F515" s="4">
        <v>3</v>
      </c>
      <c r="G515" s="4"/>
      <c r="H515" s="93">
        <f t="shared" ref="H515:H578" si="27">IF(EXACT(B515,B514),D515+E514,E515)</f>
        <v>1250</v>
      </c>
      <c r="I515" s="93">
        <f t="shared" si="25"/>
        <v>7.1308988302963465</v>
      </c>
      <c r="J515" s="158">
        <f t="shared" si="26"/>
        <v>21.753333571789707</v>
      </c>
    </row>
    <row r="516" spans="1:10" hidden="1" x14ac:dyDescent="0.25">
      <c r="A516" s="93">
        <v>103</v>
      </c>
      <c r="B516" s="5" t="s">
        <v>21</v>
      </c>
      <c r="C516" s="26">
        <v>43995</v>
      </c>
      <c r="D516" s="4">
        <v>49</v>
      </c>
      <c r="E516" s="29">
        <v>1299</v>
      </c>
      <c r="G516" s="4"/>
      <c r="H516" s="93">
        <f t="shared" si="27"/>
        <v>1299</v>
      </c>
      <c r="I516" s="93">
        <f t="shared" si="25"/>
        <v>7.1693500166705997</v>
      </c>
      <c r="J516" s="158">
        <f t="shared" si="26"/>
        <v>20.108078020281781</v>
      </c>
    </row>
    <row r="517" spans="1:10" hidden="1" x14ac:dyDescent="0.25">
      <c r="A517" s="93">
        <v>104</v>
      </c>
      <c r="B517" s="5" t="s">
        <v>21</v>
      </c>
      <c r="C517" s="26">
        <v>43996</v>
      </c>
      <c r="D517" s="4">
        <v>27</v>
      </c>
      <c r="E517" s="29">
        <v>1326</v>
      </c>
      <c r="F517" s="4">
        <v>3</v>
      </c>
      <c r="G517" s="4"/>
      <c r="H517" s="93">
        <f t="shared" si="27"/>
        <v>1326</v>
      </c>
      <c r="I517" s="93">
        <f t="shared" si="25"/>
        <v>7.1899221707458079</v>
      </c>
      <c r="J517" s="158">
        <f t="shared" si="26"/>
        <v>19.944048400262734</v>
      </c>
    </row>
    <row r="518" spans="1:10" hidden="1" x14ac:dyDescent="0.25">
      <c r="A518" s="93">
        <v>105</v>
      </c>
      <c r="B518" s="5" t="s">
        <v>21</v>
      </c>
      <c r="C518" s="26">
        <v>43997</v>
      </c>
      <c r="D518" s="4">
        <v>38</v>
      </c>
      <c r="E518" s="29">
        <v>1364</v>
      </c>
      <c r="G518" s="4"/>
      <c r="H518" s="93">
        <f t="shared" si="27"/>
        <v>1364</v>
      </c>
      <c r="I518" s="93">
        <f t="shared" si="25"/>
        <v>7.2181768384034077</v>
      </c>
      <c r="J518" s="158">
        <f t="shared" si="26"/>
        <v>20.896604989986848</v>
      </c>
    </row>
    <row r="519" spans="1:10" hidden="1" x14ac:dyDescent="0.25">
      <c r="A519" s="93">
        <v>106</v>
      </c>
      <c r="B519" s="5" t="s">
        <v>21</v>
      </c>
      <c r="C519" s="26">
        <v>43998</v>
      </c>
      <c r="D519" s="4">
        <v>23</v>
      </c>
      <c r="E519" s="29">
        <v>1387</v>
      </c>
      <c r="F519" s="4">
        <v>5</v>
      </c>
      <c r="G519" s="4"/>
      <c r="H519" s="93">
        <f t="shared" si="27"/>
        <v>1387</v>
      </c>
      <c r="I519" s="93">
        <f t="shared" si="25"/>
        <v>7.2348984203148312</v>
      </c>
      <c r="J519" s="158">
        <f t="shared" si="26"/>
        <v>22.249209682041364</v>
      </c>
    </row>
    <row r="520" spans="1:10" hidden="1" x14ac:dyDescent="0.25">
      <c r="A520" s="93">
        <v>107</v>
      </c>
      <c r="B520" s="5" t="s">
        <v>21</v>
      </c>
      <c r="C520" s="26">
        <v>43999</v>
      </c>
      <c r="D520" s="4">
        <v>20</v>
      </c>
      <c r="E520" s="29">
        <v>1407</v>
      </c>
      <c r="G520" s="4"/>
      <c r="H520" s="93">
        <f t="shared" si="27"/>
        <v>1407</v>
      </c>
      <c r="I520" s="93">
        <f t="shared" si="25"/>
        <v>7.2492150571143892</v>
      </c>
      <c r="J520" s="158">
        <f t="shared" si="26"/>
        <v>25.380179769831319</v>
      </c>
    </row>
    <row r="521" spans="1:10" hidden="1" x14ac:dyDescent="0.25">
      <c r="A521" s="93">
        <v>108</v>
      </c>
      <c r="B521" s="5" t="s">
        <v>21</v>
      </c>
      <c r="C521" s="26">
        <v>44000</v>
      </c>
      <c r="D521" s="4">
        <v>68</v>
      </c>
      <c r="E521" s="29">
        <v>1475</v>
      </c>
      <c r="F521" s="4">
        <v>2</v>
      </c>
      <c r="G521" s="4"/>
      <c r="H521" s="93">
        <f t="shared" si="27"/>
        <v>1475</v>
      </c>
      <c r="I521" s="93">
        <f t="shared" si="25"/>
        <v>7.2964132687739198</v>
      </c>
      <c r="J521" s="158">
        <f t="shared" si="26"/>
        <v>26.502220522352431</v>
      </c>
    </row>
    <row r="522" spans="1:10" hidden="1" x14ac:dyDescent="0.25">
      <c r="A522" s="93">
        <v>109</v>
      </c>
      <c r="B522" s="5" t="s">
        <v>21</v>
      </c>
      <c r="C522" s="26">
        <v>44001</v>
      </c>
      <c r="D522" s="4">
        <v>31</v>
      </c>
      <c r="E522" s="29">
        <v>1506</v>
      </c>
      <c r="F522" s="4">
        <v>5</v>
      </c>
      <c r="G522" s="4"/>
      <c r="H522" s="93">
        <f t="shared" si="27"/>
        <v>1506</v>
      </c>
      <c r="I522" s="93">
        <f t="shared" si="25"/>
        <v>7.3172124083598389</v>
      </c>
      <c r="J522" s="158">
        <f t="shared" si="26"/>
        <v>27.282717823346768</v>
      </c>
    </row>
    <row r="523" spans="1:10" hidden="1" x14ac:dyDescent="0.25">
      <c r="A523" s="93">
        <v>110</v>
      </c>
      <c r="B523" s="5" t="s">
        <v>21</v>
      </c>
      <c r="C523" s="26">
        <v>44002</v>
      </c>
      <c r="D523" s="4">
        <v>24</v>
      </c>
      <c r="E523" s="29">
        <v>1530</v>
      </c>
      <c r="G523" s="4"/>
      <c r="H523" s="93">
        <f t="shared" si="27"/>
        <v>1530</v>
      </c>
      <c r="I523" s="93">
        <f t="shared" si="25"/>
        <v>7.3330230143864812</v>
      </c>
      <c r="J523" s="158">
        <f t="shared" si="26"/>
        <v>28.665175405100438</v>
      </c>
    </row>
    <row r="524" spans="1:10" hidden="1" x14ac:dyDescent="0.25">
      <c r="A524" s="93">
        <v>111</v>
      </c>
      <c r="B524" s="5" t="s">
        <v>21</v>
      </c>
      <c r="C524" s="26">
        <v>44003</v>
      </c>
      <c r="D524" s="4">
        <v>52</v>
      </c>
      <c r="E524" s="29">
        <v>1582</v>
      </c>
      <c r="G524" s="4"/>
      <c r="H524" s="93">
        <f t="shared" si="27"/>
        <v>1582</v>
      </c>
      <c r="I524" s="93">
        <f t="shared" si="25"/>
        <v>7.3664451483275988</v>
      </c>
      <c r="J524" s="158">
        <f t="shared" si="26"/>
        <v>27.672756863015323</v>
      </c>
    </row>
    <row r="525" spans="1:10" hidden="1" x14ac:dyDescent="0.25">
      <c r="A525" s="93">
        <v>112</v>
      </c>
      <c r="B525" s="5" t="s">
        <v>21</v>
      </c>
      <c r="C525" s="26">
        <v>44004</v>
      </c>
      <c r="D525" s="4">
        <v>20</v>
      </c>
      <c r="E525" s="29">
        <v>1602</v>
      </c>
      <c r="F525" s="4">
        <v>1</v>
      </c>
      <c r="G525" s="4"/>
      <c r="H525" s="93">
        <f t="shared" si="27"/>
        <v>1602</v>
      </c>
      <c r="I525" s="93">
        <f t="shared" si="25"/>
        <v>7.3790081276283042</v>
      </c>
      <c r="J525" s="158">
        <f t="shared" si="26"/>
        <v>28.322332949859163</v>
      </c>
    </row>
    <row r="526" spans="1:10" hidden="1" x14ac:dyDescent="0.25">
      <c r="A526" s="93">
        <v>113</v>
      </c>
      <c r="B526" s="5" t="s">
        <v>21</v>
      </c>
      <c r="C526" s="26">
        <v>44005</v>
      </c>
      <c r="D526" s="4">
        <v>55</v>
      </c>
      <c r="E526" s="29">
        <v>1657</v>
      </c>
      <c r="F526" s="4">
        <v>1</v>
      </c>
      <c r="G526" s="4"/>
      <c r="H526" s="93">
        <f t="shared" si="27"/>
        <v>1657</v>
      </c>
      <c r="I526" s="93">
        <f t="shared" si="25"/>
        <v>7.4127640174265625</v>
      </c>
      <c r="J526" s="158">
        <f t="shared" si="26"/>
        <v>27.465219052270029</v>
      </c>
    </row>
    <row r="527" spans="1:10" hidden="1" x14ac:dyDescent="0.25">
      <c r="A527" s="93">
        <v>114</v>
      </c>
      <c r="B527" s="5" t="s">
        <v>21</v>
      </c>
      <c r="C527" s="26">
        <v>44006</v>
      </c>
      <c r="D527" s="4">
        <v>37</v>
      </c>
      <c r="E527" s="29">
        <v>1694</v>
      </c>
      <c r="F527" s="4">
        <v>2</v>
      </c>
      <c r="G527" s="4"/>
      <c r="H527" s="93">
        <f t="shared" si="27"/>
        <v>1694</v>
      </c>
      <c r="I527" s="93">
        <f t="shared" si="25"/>
        <v>7.4348478752119993</v>
      </c>
      <c r="J527" s="158">
        <f t="shared" si="26"/>
        <v>27.725982788671793</v>
      </c>
    </row>
    <row r="528" spans="1:10" hidden="1" x14ac:dyDescent="0.25">
      <c r="A528" s="93">
        <v>115</v>
      </c>
      <c r="B528" s="5" t="s">
        <v>21</v>
      </c>
      <c r="C528" s="26">
        <v>44007</v>
      </c>
      <c r="D528" s="4">
        <v>61</v>
      </c>
      <c r="E528" s="29">
        <v>1755</v>
      </c>
      <c r="F528" s="4">
        <v>2</v>
      </c>
      <c r="G528" s="4"/>
      <c r="H528" s="93">
        <f t="shared" si="27"/>
        <v>1755</v>
      </c>
      <c r="I528" s="93">
        <f t="shared" si="25"/>
        <v>7.4702241358999659</v>
      </c>
      <c r="J528" s="158">
        <f t="shared" si="26"/>
        <v>28.310438561835255</v>
      </c>
    </row>
    <row r="529" spans="1:10" hidden="1" x14ac:dyDescent="0.25">
      <c r="A529" s="93">
        <v>116</v>
      </c>
      <c r="B529" s="5" t="s">
        <v>21</v>
      </c>
      <c r="C529" s="26">
        <v>44008</v>
      </c>
      <c r="D529" s="4">
        <v>76</v>
      </c>
      <c r="E529" s="29">
        <v>1831</v>
      </c>
      <c r="F529" s="4">
        <v>2</v>
      </c>
      <c r="G529" s="4"/>
      <c r="H529" s="93">
        <f t="shared" si="27"/>
        <v>1831</v>
      </c>
      <c r="I529" s="93">
        <f t="shared" ref="I529:I592" si="28">LN(H529)</f>
        <v>7.5126175446745105</v>
      </c>
      <c r="J529" s="158">
        <f t="shared" si="26"/>
        <v>25.394373752745732</v>
      </c>
    </row>
    <row r="530" spans="1:10" hidden="1" x14ac:dyDescent="0.25">
      <c r="A530" s="93">
        <v>117</v>
      </c>
      <c r="B530" s="5" t="s">
        <v>21</v>
      </c>
      <c r="C530" s="26">
        <v>44009</v>
      </c>
      <c r="D530" s="4">
        <v>52</v>
      </c>
      <c r="E530" s="29">
        <v>1883</v>
      </c>
      <c r="G530" s="4"/>
      <c r="H530" s="93">
        <f t="shared" si="27"/>
        <v>1883</v>
      </c>
      <c r="I530" s="93">
        <f t="shared" si="28"/>
        <v>7.5406215286571525</v>
      </c>
      <c r="J530" s="158">
        <f t="shared" si="26"/>
        <v>23.479615864412672</v>
      </c>
    </row>
    <row r="531" spans="1:10" hidden="1" x14ac:dyDescent="0.25">
      <c r="A531" s="93">
        <v>118</v>
      </c>
      <c r="B531" s="5" t="s">
        <v>21</v>
      </c>
      <c r="C531" s="26">
        <v>44010</v>
      </c>
      <c r="D531" s="4">
        <v>47</v>
      </c>
      <c r="E531" s="29">
        <v>1930</v>
      </c>
      <c r="G531" s="4"/>
      <c r="H531" s="93">
        <f t="shared" si="27"/>
        <v>1930</v>
      </c>
      <c r="I531" s="93">
        <f t="shared" si="28"/>
        <v>7.5652752818989315</v>
      </c>
      <c r="J531" s="158">
        <f t="shared" si="26"/>
        <v>22.969868870608067</v>
      </c>
    </row>
    <row r="532" spans="1:10" hidden="1" x14ac:dyDescent="0.25">
      <c r="A532" s="93">
        <v>119</v>
      </c>
      <c r="B532" s="5" t="s">
        <v>21</v>
      </c>
      <c r="C532" s="26">
        <v>44011</v>
      </c>
      <c r="D532" s="4">
        <v>31</v>
      </c>
      <c r="E532" s="29">
        <v>1961</v>
      </c>
      <c r="F532" s="4">
        <v>2</v>
      </c>
      <c r="G532" s="4"/>
      <c r="H532" s="93">
        <f t="shared" si="27"/>
        <v>1961</v>
      </c>
      <c r="I532" s="93">
        <f t="shared" si="28"/>
        <v>7.5812098261963463</v>
      </c>
      <c r="J532" s="158">
        <f t="shared" si="26"/>
        <v>22.943910949575621</v>
      </c>
    </row>
    <row r="533" spans="1:10" hidden="1" x14ac:dyDescent="0.25">
      <c r="A533" s="93">
        <v>120</v>
      </c>
      <c r="B533" s="5" t="s">
        <v>21</v>
      </c>
      <c r="C533" s="26">
        <v>44012</v>
      </c>
      <c r="D533" s="4">
        <v>70</v>
      </c>
      <c r="E533" s="29">
        <v>2031</v>
      </c>
      <c r="F533" s="4">
        <v>2</v>
      </c>
      <c r="G533" s="4"/>
      <c r="H533" s="93">
        <f t="shared" si="27"/>
        <v>2031</v>
      </c>
      <c r="I533" s="93">
        <f t="shared" si="28"/>
        <v>7.616283561580385</v>
      </c>
      <c r="J533" s="158">
        <f t="shared" si="26"/>
        <v>23.576396660202569</v>
      </c>
    </row>
    <row r="534" spans="1:10" hidden="1" x14ac:dyDescent="0.25">
      <c r="A534" s="93">
        <v>121</v>
      </c>
      <c r="B534" s="5" t="s">
        <v>21</v>
      </c>
      <c r="C534" s="26">
        <v>44013</v>
      </c>
      <c r="D534" s="4">
        <v>60</v>
      </c>
      <c r="E534" s="29">
        <v>2091</v>
      </c>
      <c r="F534" s="4">
        <v>3</v>
      </c>
      <c r="G534" s="4"/>
      <c r="H534" s="93">
        <f t="shared" si="27"/>
        <v>2091</v>
      </c>
      <c r="I534" s="93">
        <f t="shared" si="28"/>
        <v>7.6453976994286332</v>
      </c>
      <c r="J534" s="158">
        <f t="shared" si="26"/>
        <v>23.915602269739729</v>
      </c>
    </row>
    <row r="535" spans="1:10" hidden="1" x14ac:dyDescent="0.25">
      <c r="A535" s="93">
        <v>122</v>
      </c>
      <c r="B535" s="5" t="s">
        <v>21</v>
      </c>
      <c r="C535" s="26">
        <v>44014</v>
      </c>
      <c r="D535" s="4">
        <v>81</v>
      </c>
      <c r="E535" s="29">
        <v>2172</v>
      </c>
      <c r="F535" s="4">
        <v>2</v>
      </c>
      <c r="G535" s="4"/>
      <c r="H535" s="93">
        <f t="shared" si="27"/>
        <v>2172</v>
      </c>
      <c r="I535" s="93">
        <f t="shared" si="28"/>
        <v>7.683403681053826</v>
      </c>
      <c r="J535" s="158">
        <f t="shared" si="26"/>
        <v>24.269472486645856</v>
      </c>
    </row>
    <row r="536" spans="1:10" hidden="1" x14ac:dyDescent="0.25">
      <c r="A536" s="93">
        <v>123</v>
      </c>
      <c r="B536" s="5" t="s">
        <v>21</v>
      </c>
      <c r="C536" s="26">
        <v>44015</v>
      </c>
      <c r="D536" s="4">
        <v>37</v>
      </c>
      <c r="E536" s="29">
        <v>2209</v>
      </c>
      <c r="F536" s="4">
        <v>3</v>
      </c>
      <c r="G536" s="4"/>
      <c r="H536" s="93">
        <f t="shared" si="27"/>
        <v>2209</v>
      </c>
      <c r="I536" s="93">
        <f t="shared" si="28"/>
        <v>7.7002952034201169</v>
      </c>
      <c r="J536" s="158">
        <f t="shared" si="26"/>
        <v>25.280917216259432</v>
      </c>
    </row>
    <row r="537" spans="1:10" hidden="1" x14ac:dyDescent="0.25">
      <c r="A537" s="93">
        <v>124</v>
      </c>
      <c r="B537" s="5" t="s">
        <v>21</v>
      </c>
      <c r="C537" s="26">
        <v>44016</v>
      </c>
      <c r="D537" s="4">
        <v>53</v>
      </c>
      <c r="E537" s="29">
        <v>2262</v>
      </c>
      <c r="F537" s="4">
        <v>3</v>
      </c>
      <c r="G537" s="4"/>
      <c r="H537" s="93">
        <f t="shared" si="27"/>
        <v>2262</v>
      </c>
      <c r="I537" s="93">
        <f t="shared" si="28"/>
        <v>7.7240046566760654</v>
      </c>
      <c r="J537" s="158">
        <f t="shared" si="26"/>
        <v>25.375873428049445</v>
      </c>
    </row>
    <row r="538" spans="1:10" hidden="1" x14ac:dyDescent="0.25">
      <c r="A538" s="93">
        <v>125</v>
      </c>
      <c r="B538" s="5" t="s">
        <v>21</v>
      </c>
      <c r="C538" s="26">
        <v>44017</v>
      </c>
      <c r="D538" s="4">
        <v>47</v>
      </c>
      <c r="E538" s="29">
        <v>2309</v>
      </c>
      <c r="G538" s="4"/>
      <c r="H538" s="93">
        <f t="shared" si="27"/>
        <v>2309</v>
      </c>
      <c r="I538" s="93">
        <f t="shared" si="28"/>
        <v>7.7445698093544957</v>
      </c>
      <c r="J538" s="158">
        <f t="shared" si="26"/>
        <v>25.773521471723964</v>
      </c>
    </row>
    <row r="539" spans="1:10" hidden="1" x14ac:dyDescent="0.25">
      <c r="A539" s="93">
        <v>126</v>
      </c>
      <c r="B539" s="5" t="s">
        <v>21</v>
      </c>
      <c r="C539" s="26">
        <v>44018</v>
      </c>
      <c r="D539" s="4">
        <v>26</v>
      </c>
      <c r="E539" s="29">
        <v>2335</v>
      </c>
      <c r="F539" s="4">
        <v>2</v>
      </c>
      <c r="G539" s="4"/>
      <c r="H539" s="93">
        <f t="shared" si="27"/>
        <v>2335</v>
      </c>
      <c r="I539" s="93">
        <f t="shared" si="28"/>
        <v>7.755767170102998</v>
      </c>
      <c r="J539" s="158">
        <f t="shared" si="26"/>
        <v>27.51565399480981</v>
      </c>
    </row>
    <row r="540" spans="1:10" hidden="1" x14ac:dyDescent="0.25">
      <c r="A540" s="93">
        <v>127</v>
      </c>
      <c r="B540" s="5" t="s">
        <v>21</v>
      </c>
      <c r="C540" s="26">
        <v>44019</v>
      </c>
      <c r="D540" s="4">
        <v>22</v>
      </c>
      <c r="E540" s="29">
        <v>2357</v>
      </c>
      <c r="G540" s="4"/>
      <c r="H540" s="93">
        <f t="shared" si="27"/>
        <v>2357</v>
      </c>
      <c r="I540" s="93">
        <f t="shared" si="28"/>
        <v>7.7651449029361315</v>
      </c>
      <c r="J540" s="158">
        <f t="shared" si="26"/>
        <v>32.327389718733393</v>
      </c>
    </row>
    <row r="541" spans="1:10" hidden="1" x14ac:dyDescent="0.25">
      <c r="A541" s="93">
        <v>128</v>
      </c>
      <c r="B541" s="5" t="s">
        <v>21</v>
      </c>
      <c r="C541" s="26">
        <v>44020</v>
      </c>
      <c r="D541" s="4">
        <v>59</v>
      </c>
      <c r="E541" s="29">
        <v>2416</v>
      </c>
      <c r="G541" s="4"/>
      <c r="H541" s="93">
        <f t="shared" si="27"/>
        <v>2416</v>
      </c>
      <c r="I541" s="93">
        <f t="shared" si="28"/>
        <v>7.7898685590547059</v>
      </c>
      <c r="J541" s="158">
        <f t="shared" si="26"/>
        <v>36.232092475533321</v>
      </c>
    </row>
    <row r="542" spans="1:10" hidden="1" x14ac:dyDescent="0.25">
      <c r="A542" s="93">
        <v>129</v>
      </c>
      <c r="B542" s="5" t="s">
        <v>21</v>
      </c>
      <c r="C542" s="26">
        <v>44021</v>
      </c>
      <c r="D542" s="4">
        <v>30</v>
      </c>
      <c r="E542" s="29">
        <v>2446</v>
      </c>
      <c r="F542" s="4">
        <v>4</v>
      </c>
      <c r="G542" s="4"/>
      <c r="H542" s="93">
        <f t="shared" si="27"/>
        <v>2446</v>
      </c>
      <c r="I542" s="93">
        <f t="shared" si="28"/>
        <v>7.8022093162471178</v>
      </c>
      <c r="J542" s="158">
        <f t="shared" si="26"/>
        <v>41.17344011175053</v>
      </c>
    </row>
    <row r="543" spans="1:10" hidden="1" x14ac:dyDescent="0.25">
      <c r="A543" s="93">
        <v>130</v>
      </c>
      <c r="B543" s="5" t="s">
        <v>21</v>
      </c>
      <c r="C543" s="26">
        <v>44022</v>
      </c>
      <c r="D543" s="4">
        <v>50</v>
      </c>
      <c r="E543" s="29">
        <v>2496</v>
      </c>
      <c r="F543" s="4">
        <v>1</v>
      </c>
      <c r="G543" s="4"/>
      <c r="H543" s="93">
        <f t="shared" si="27"/>
        <v>2496</v>
      </c>
      <c r="I543" s="93">
        <f t="shared" si="28"/>
        <v>7.8224447294893187</v>
      </c>
      <c r="J543" s="158">
        <f t="shared" si="26"/>
        <v>41.847569505313061</v>
      </c>
    </row>
    <row r="544" spans="1:10" hidden="1" x14ac:dyDescent="0.25">
      <c r="A544" s="93">
        <v>131</v>
      </c>
      <c r="B544" s="5" t="s">
        <v>21</v>
      </c>
      <c r="C544" s="26">
        <v>44023</v>
      </c>
      <c r="D544" s="4">
        <v>56</v>
      </c>
      <c r="E544" s="29">
        <v>2552</v>
      </c>
      <c r="F544" s="4">
        <v>1</v>
      </c>
      <c r="G544" s="4"/>
      <c r="H544" s="93">
        <f t="shared" si="27"/>
        <v>2552</v>
      </c>
      <c r="I544" s="93">
        <f t="shared" si="28"/>
        <v>7.8446326444646806</v>
      </c>
      <c r="J544" s="158">
        <f t="shared" si="26"/>
        <v>41.653673412099927</v>
      </c>
    </row>
    <row r="545" spans="1:10" hidden="1" x14ac:dyDescent="0.25">
      <c r="A545" s="93">
        <v>132</v>
      </c>
      <c r="B545" s="5" t="s">
        <v>21</v>
      </c>
      <c r="C545" s="26">
        <v>44024</v>
      </c>
      <c r="D545" s="4">
        <v>25</v>
      </c>
      <c r="E545" s="29">
        <v>2577</v>
      </c>
      <c r="G545" s="4"/>
      <c r="H545" s="93">
        <f t="shared" si="27"/>
        <v>2577</v>
      </c>
      <c r="I545" s="93">
        <f t="shared" si="28"/>
        <v>7.8543812106523649</v>
      </c>
      <c r="J545" s="158">
        <f t="shared" si="26"/>
        <v>41.670760974447411</v>
      </c>
    </row>
    <row r="546" spans="1:10" hidden="1" x14ac:dyDescent="0.25">
      <c r="A546" s="93">
        <v>133</v>
      </c>
      <c r="B546" s="5" t="s">
        <v>21</v>
      </c>
      <c r="C546" s="26">
        <v>44025</v>
      </c>
      <c r="D546" s="4">
        <v>25</v>
      </c>
      <c r="E546" s="29">
        <v>2602</v>
      </c>
      <c r="G546" s="4"/>
      <c r="H546" s="93">
        <f t="shared" si="27"/>
        <v>2602</v>
      </c>
      <c r="I546" s="93">
        <f t="shared" si="28"/>
        <v>7.8640356590724503</v>
      </c>
      <c r="J546" s="158">
        <f t="shared" si="26"/>
        <v>41.930606281744083</v>
      </c>
    </row>
    <row r="547" spans="1:10" hidden="1" x14ac:dyDescent="0.25">
      <c r="A547" s="93">
        <v>134</v>
      </c>
      <c r="B547" s="5" t="s">
        <v>21</v>
      </c>
      <c r="C547" s="26">
        <v>44026</v>
      </c>
      <c r="D547" s="4">
        <v>72</v>
      </c>
      <c r="E547" s="29">
        <v>2674</v>
      </c>
      <c r="F547" s="4">
        <v>1</v>
      </c>
      <c r="G547" s="4"/>
      <c r="H547" s="93">
        <f t="shared" si="27"/>
        <v>2674</v>
      </c>
      <c r="I547" s="93">
        <f t="shared" si="28"/>
        <v>7.8913307576618887</v>
      </c>
      <c r="J547" s="158">
        <f t="shared" si="26"/>
        <v>40.635632632335223</v>
      </c>
    </row>
    <row r="548" spans="1:10" hidden="1" x14ac:dyDescent="0.25">
      <c r="A548" s="93">
        <v>135</v>
      </c>
      <c r="B548" s="5" t="s">
        <v>21</v>
      </c>
      <c r="C548" s="26">
        <v>44027</v>
      </c>
      <c r="D548" s="4">
        <v>77</v>
      </c>
      <c r="E548" s="29">
        <v>2751</v>
      </c>
      <c r="G548" s="4"/>
      <c r="H548" s="93">
        <f t="shared" si="27"/>
        <v>2751</v>
      </c>
      <c r="I548" s="93">
        <f t="shared" si="28"/>
        <v>7.9197197609245746</v>
      </c>
      <c r="J548" s="158">
        <f t="shared" si="26"/>
        <v>39.100713484600007</v>
      </c>
    </row>
    <row r="549" spans="1:10" hidden="1" x14ac:dyDescent="0.25">
      <c r="A549" s="93">
        <v>136</v>
      </c>
      <c r="B549" s="5" t="s">
        <v>21</v>
      </c>
      <c r="C549" s="26">
        <v>44028</v>
      </c>
      <c r="D549" s="4">
        <v>42</v>
      </c>
      <c r="E549" s="29">
        <v>2793</v>
      </c>
      <c r="F549" s="4">
        <v>2</v>
      </c>
      <c r="G549" s="4"/>
      <c r="H549" s="93">
        <f t="shared" si="27"/>
        <v>2793</v>
      </c>
      <c r="I549" s="93">
        <f t="shared" si="28"/>
        <v>7.9348715659451772</v>
      </c>
      <c r="J549" s="158">
        <f t="shared" si="26"/>
        <v>37.209779511023477</v>
      </c>
    </row>
    <row r="550" spans="1:10" hidden="1" x14ac:dyDescent="0.25">
      <c r="A550" s="93">
        <v>137</v>
      </c>
      <c r="B550" s="5" t="s">
        <v>21</v>
      </c>
      <c r="C550" s="26">
        <v>44029</v>
      </c>
      <c r="D550" s="4">
        <v>65</v>
      </c>
      <c r="E550" s="29">
        <v>2858</v>
      </c>
      <c r="G550" s="4"/>
      <c r="H550" s="93">
        <f t="shared" si="27"/>
        <v>2858</v>
      </c>
      <c r="I550" s="93">
        <f t="shared" si="28"/>
        <v>7.9578773584898128</v>
      </c>
      <c r="J550" s="158">
        <f t="shared" si="26"/>
        <v>35.884839261391647</v>
      </c>
    </row>
    <row r="551" spans="1:10" hidden="1" x14ac:dyDescent="0.25">
      <c r="A551" s="93">
        <v>138</v>
      </c>
      <c r="B551" s="5" t="s">
        <v>21</v>
      </c>
      <c r="C551" s="26">
        <v>44030</v>
      </c>
      <c r="D551" s="4">
        <v>60</v>
      </c>
      <c r="E551" s="29">
        <v>2918</v>
      </c>
      <c r="F551" s="4">
        <v>3</v>
      </c>
      <c r="G551" s="4"/>
      <c r="H551" s="93">
        <f t="shared" si="27"/>
        <v>2918</v>
      </c>
      <c r="I551" s="93">
        <f t="shared" si="28"/>
        <v>7.9786537290827306</v>
      </c>
      <c r="J551" s="158">
        <f t="shared" si="26"/>
        <v>34.319777937790462</v>
      </c>
    </row>
    <row r="552" spans="1:10" hidden="1" x14ac:dyDescent="0.25">
      <c r="A552" s="93">
        <v>139</v>
      </c>
      <c r="B552" s="5" t="s">
        <v>21</v>
      </c>
      <c r="C552" s="26">
        <v>44031</v>
      </c>
      <c r="D552" s="4">
        <v>48</v>
      </c>
      <c r="E552" s="29">
        <v>2966</v>
      </c>
      <c r="F552" s="4">
        <v>1</v>
      </c>
      <c r="G552" s="4"/>
      <c r="H552" s="93">
        <f t="shared" si="27"/>
        <v>2966</v>
      </c>
      <c r="I552" s="93">
        <f t="shared" si="28"/>
        <v>7.9949695226978772</v>
      </c>
      <c r="J552" s="158">
        <f t="shared" si="26"/>
        <v>32.857990127160839</v>
      </c>
    </row>
    <row r="553" spans="1:10" hidden="1" x14ac:dyDescent="0.25">
      <c r="A553" s="93">
        <v>140</v>
      </c>
      <c r="B553" s="5" t="s">
        <v>21</v>
      </c>
      <c r="C553" s="26">
        <v>44032</v>
      </c>
      <c r="D553" s="4">
        <v>30</v>
      </c>
      <c r="E553" s="29">
        <v>2996</v>
      </c>
      <c r="F553" s="4">
        <v>1</v>
      </c>
      <c r="G553" s="4"/>
      <c r="H553" s="93">
        <f t="shared" si="27"/>
        <v>2996</v>
      </c>
      <c r="I553" s="93">
        <f t="shared" si="28"/>
        <v>8.0050333446371109</v>
      </c>
      <c r="J553" s="158">
        <f t="shared" si="26"/>
        <v>34.149480611191692</v>
      </c>
    </row>
    <row r="554" spans="1:10" hidden="1" x14ac:dyDescent="0.25">
      <c r="A554" s="93">
        <v>141</v>
      </c>
      <c r="B554" s="5" t="s">
        <v>21</v>
      </c>
      <c r="C554" s="26">
        <v>44033</v>
      </c>
      <c r="D554" s="4">
        <v>35</v>
      </c>
      <c r="E554" s="29">
        <v>3031</v>
      </c>
      <c r="G554" s="4"/>
      <c r="H554" s="93">
        <f t="shared" si="27"/>
        <v>3031</v>
      </c>
      <c r="I554" s="93">
        <f t="shared" si="28"/>
        <v>8.0166478770578031</v>
      </c>
      <c r="J554" s="158">
        <f t="shared" si="26"/>
        <v>38.69093519343911</v>
      </c>
    </row>
    <row r="555" spans="1:10" hidden="1" x14ac:dyDescent="0.25">
      <c r="A555" s="93">
        <v>142</v>
      </c>
      <c r="B555" s="5" t="s">
        <v>21</v>
      </c>
      <c r="C555" s="26">
        <v>44034</v>
      </c>
      <c r="D555" s="4">
        <v>73</v>
      </c>
      <c r="E555" s="29">
        <v>3104</v>
      </c>
      <c r="F555" s="4">
        <v>3</v>
      </c>
      <c r="G555" s="4"/>
      <c r="H555" s="93">
        <f t="shared" si="27"/>
        <v>3104</v>
      </c>
      <c r="I555" s="93">
        <f t="shared" si="28"/>
        <v>8.0404468813031098</v>
      </c>
      <c r="J555" s="158">
        <f t="shared" si="26"/>
        <v>41.242536395849768</v>
      </c>
    </row>
    <row r="556" spans="1:10" hidden="1" x14ac:dyDescent="0.25">
      <c r="A556" s="93">
        <v>143</v>
      </c>
      <c r="B556" s="5" t="s">
        <v>21</v>
      </c>
      <c r="C556" s="26">
        <v>44035</v>
      </c>
      <c r="D556" s="4">
        <v>51</v>
      </c>
      <c r="E556" s="29">
        <v>3155</v>
      </c>
      <c r="F556" s="4">
        <v>3</v>
      </c>
      <c r="G556" s="4"/>
      <c r="H556" s="93">
        <f t="shared" si="27"/>
        <v>3155</v>
      </c>
      <c r="I556" s="93">
        <f t="shared" si="28"/>
        <v>8.0567437749753132</v>
      </c>
      <c r="J556" s="158">
        <f t="shared" si="26"/>
        <v>41.888050850029764</v>
      </c>
    </row>
    <row r="557" spans="1:10" hidden="1" x14ac:dyDescent="0.25">
      <c r="A557" s="93">
        <v>144</v>
      </c>
      <c r="B557" s="5" t="s">
        <v>21</v>
      </c>
      <c r="C557" s="26">
        <v>44036</v>
      </c>
      <c r="D557" s="4">
        <v>63</v>
      </c>
      <c r="E557" s="29">
        <v>3218</v>
      </c>
      <c r="F557" s="4">
        <v>3</v>
      </c>
      <c r="G557" s="4"/>
      <c r="H557" s="93">
        <f t="shared" si="27"/>
        <v>3218</v>
      </c>
      <c r="I557" s="93">
        <f t="shared" si="28"/>
        <v>8.0765153275523289</v>
      </c>
      <c r="J557" s="158">
        <f t="shared" ref="J557:J619" si="29">LN(2)/SLOPE(I550:I557,A550:A557)</f>
        <v>42.531740653868546</v>
      </c>
    </row>
    <row r="558" spans="1:10" hidden="1" x14ac:dyDescent="0.25">
      <c r="A558" s="93">
        <v>145</v>
      </c>
      <c r="B558" s="5" t="s">
        <v>21</v>
      </c>
      <c r="C558" s="26">
        <v>44037</v>
      </c>
      <c r="D558" s="4">
        <v>42</v>
      </c>
      <c r="E558" s="29">
        <v>3260</v>
      </c>
      <c r="F558" s="4">
        <v>2</v>
      </c>
      <c r="G558" s="4"/>
      <c r="H558" s="93">
        <f t="shared" si="27"/>
        <v>3260</v>
      </c>
      <c r="I558" s="93">
        <f t="shared" si="28"/>
        <v>8.0894824743607536</v>
      </c>
      <c r="J558" s="158">
        <f t="shared" si="29"/>
        <v>42.734715324329926</v>
      </c>
    </row>
    <row r="559" spans="1:10" hidden="1" x14ac:dyDescent="0.25">
      <c r="A559" s="93">
        <v>146</v>
      </c>
      <c r="B559" s="5" t="s">
        <v>21</v>
      </c>
      <c r="C559" s="26">
        <v>44038</v>
      </c>
      <c r="D559" s="4">
        <v>66</v>
      </c>
      <c r="E559" s="29">
        <v>3326</v>
      </c>
      <c r="G559" s="4"/>
      <c r="H559" s="93">
        <f t="shared" si="27"/>
        <v>3326</v>
      </c>
      <c r="I559" s="93">
        <f t="shared" si="28"/>
        <v>8.1095256597528724</v>
      </c>
      <c r="J559" s="158">
        <f t="shared" si="29"/>
        <v>41.001979656747707</v>
      </c>
    </row>
    <row r="560" spans="1:10" hidden="1" x14ac:dyDescent="0.25">
      <c r="A560" s="93">
        <v>147</v>
      </c>
      <c r="B560" s="5" t="s">
        <v>21</v>
      </c>
      <c r="C560" s="26">
        <v>44039</v>
      </c>
      <c r="D560" s="4">
        <v>32</v>
      </c>
      <c r="E560" s="29">
        <v>3358</v>
      </c>
      <c r="F560" s="4">
        <v>3</v>
      </c>
      <c r="G560" s="4"/>
      <c r="H560" s="93">
        <f t="shared" si="27"/>
        <v>3358</v>
      </c>
      <c r="I560" s="93">
        <f t="shared" si="28"/>
        <v>8.119100837637486</v>
      </c>
      <c r="J560" s="158">
        <f t="shared" si="29"/>
        <v>40.723750848247882</v>
      </c>
    </row>
    <row r="561" spans="1:10" hidden="1" x14ac:dyDescent="0.25">
      <c r="A561" s="93">
        <v>148</v>
      </c>
      <c r="B561" s="5" t="s">
        <v>21</v>
      </c>
      <c r="C561" s="26">
        <v>44040</v>
      </c>
      <c r="D561" s="4">
        <v>18</v>
      </c>
      <c r="E561" s="29">
        <v>3376</v>
      </c>
      <c r="G561" s="4"/>
      <c r="H561" s="93">
        <f t="shared" si="27"/>
        <v>3376</v>
      </c>
      <c r="I561" s="93">
        <f t="shared" si="28"/>
        <v>8.1244468557158473</v>
      </c>
      <c r="J561" s="158">
        <f t="shared" si="29"/>
        <v>44.136937129065757</v>
      </c>
    </row>
    <row r="562" spans="1:10" hidden="1" x14ac:dyDescent="0.25">
      <c r="A562" s="93">
        <v>149</v>
      </c>
      <c r="B562" s="5" t="s">
        <v>21</v>
      </c>
      <c r="C562" s="26">
        <v>44041</v>
      </c>
      <c r="D562" s="4">
        <v>52</v>
      </c>
      <c r="E562" s="29">
        <v>3428</v>
      </c>
      <c r="F562" s="4">
        <f>2+1</f>
        <v>3</v>
      </c>
      <c r="G562" s="4"/>
      <c r="H562" s="93">
        <f t="shared" si="27"/>
        <v>3428</v>
      </c>
      <c r="I562" s="93">
        <f t="shared" si="28"/>
        <v>8.1397322797176699</v>
      </c>
      <c r="J562" s="158">
        <f t="shared" si="29"/>
        <v>49.287841316473568</v>
      </c>
    </row>
    <row r="563" spans="1:10" hidden="1" x14ac:dyDescent="0.25">
      <c r="A563" s="93">
        <v>150</v>
      </c>
      <c r="B563" s="5" t="s">
        <v>21</v>
      </c>
      <c r="C563" s="26">
        <v>44042</v>
      </c>
      <c r="D563" s="4">
        <v>93</v>
      </c>
      <c r="E563" s="29">
        <v>3521</v>
      </c>
      <c r="G563" s="4"/>
      <c r="H563" s="93">
        <f t="shared" si="27"/>
        <v>3521</v>
      </c>
      <c r="I563" s="93">
        <f t="shared" si="28"/>
        <v>8.1665003191550518</v>
      </c>
      <c r="J563" s="158">
        <f t="shared" si="29"/>
        <v>48.566890751521633</v>
      </c>
    </row>
    <row r="564" spans="1:10" hidden="1" x14ac:dyDescent="0.25">
      <c r="A564" s="93">
        <v>151</v>
      </c>
      <c r="B564" s="5" t="s">
        <v>21</v>
      </c>
      <c r="C564" s="26">
        <v>44043</v>
      </c>
      <c r="D564" s="4">
        <v>58</v>
      </c>
      <c r="E564" s="29">
        <v>3579</v>
      </c>
      <c r="F564" s="4">
        <v>2</v>
      </c>
      <c r="G564" s="4"/>
      <c r="H564" s="93">
        <f t="shared" si="27"/>
        <v>3579</v>
      </c>
      <c r="I564" s="93">
        <f t="shared" si="28"/>
        <v>8.1828387107660259</v>
      </c>
      <c r="J564" s="158">
        <f t="shared" si="29"/>
        <v>47.517726738874309</v>
      </c>
    </row>
    <row r="565" spans="1:10" hidden="1" x14ac:dyDescent="0.25">
      <c r="A565" s="93">
        <v>152</v>
      </c>
      <c r="B565" s="5" t="s">
        <v>21</v>
      </c>
      <c r="C565" s="26">
        <v>44044</v>
      </c>
      <c r="D565" s="4">
        <v>59</v>
      </c>
      <c r="E565" s="29">
        <v>3638</v>
      </c>
      <c r="G565" s="4"/>
      <c r="H565" s="93">
        <f t="shared" si="27"/>
        <v>3638</v>
      </c>
      <c r="I565" s="93">
        <f t="shared" si="28"/>
        <v>8.1991893590780673</v>
      </c>
      <c r="J565" s="158">
        <f t="shared" si="29"/>
        <v>45.065390165351332</v>
      </c>
    </row>
    <row r="566" spans="1:10" hidden="1" x14ac:dyDescent="0.25">
      <c r="A566" s="93">
        <v>153</v>
      </c>
      <c r="B566" s="5" t="s">
        <v>21</v>
      </c>
      <c r="C566" s="26">
        <v>44045</v>
      </c>
      <c r="D566" s="4">
        <v>33</v>
      </c>
      <c r="E566" s="29">
        <v>3671</v>
      </c>
      <c r="F566" s="4">
        <v>1</v>
      </c>
      <c r="G566" s="4"/>
      <c r="H566" s="93">
        <f t="shared" si="27"/>
        <v>3671</v>
      </c>
      <c r="I566" s="93">
        <f t="shared" si="28"/>
        <v>8.208219383496834</v>
      </c>
      <c r="J566" s="158">
        <f t="shared" si="29"/>
        <v>45.022007212093676</v>
      </c>
    </row>
    <row r="567" spans="1:10" hidden="1" x14ac:dyDescent="0.25">
      <c r="A567" s="93">
        <v>154</v>
      </c>
      <c r="B567" s="5" t="s">
        <v>21</v>
      </c>
      <c r="C567" s="26">
        <v>44046</v>
      </c>
      <c r="D567" s="4">
        <v>31</v>
      </c>
      <c r="E567" s="29">
        <v>3702</v>
      </c>
      <c r="F567" s="4">
        <f>1+2+3</f>
        <v>6</v>
      </c>
      <c r="G567" s="4"/>
      <c r="H567" s="93">
        <f t="shared" si="27"/>
        <v>3702</v>
      </c>
      <c r="I567" s="93">
        <f t="shared" si="28"/>
        <v>8.2166284931334435</v>
      </c>
      <c r="J567" s="158">
        <f t="shared" si="29"/>
        <v>44.916992027157157</v>
      </c>
    </row>
    <row r="568" spans="1:10" hidden="1" x14ac:dyDescent="0.25">
      <c r="A568" s="93">
        <v>155</v>
      </c>
      <c r="B568" s="5" t="s">
        <v>21</v>
      </c>
      <c r="C568" s="26">
        <v>44047</v>
      </c>
      <c r="D568" s="4">
        <v>53</v>
      </c>
      <c r="E568" s="29">
        <v>3755</v>
      </c>
      <c r="F568" s="4">
        <v>3</v>
      </c>
      <c r="G568" s="4"/>
      <c r="H568" s="93">
        <f t="shared" si="27"/>
        <v>3755</v>
      </c>
      <c r="I568" s="93">
        <f t="shared" si="28"/>
        <v>8.2308435641982349</v>
      </c>
      <c r="J568" s="158">
        <f t="shared" si="29"/>
        <v>45.818324714809869</v>
      </c>
    </row>
    <row r="569" spans="1:10" hidden="1" x14ac:dyDescent="0.25">
      <c r="A569" s="93">
        <v>156</v>
      </c>
      <c r="B569" s="5" t="s">
        <v>21</v>
      </c>
      <c r="C569" s="26">
        <v>44048</v>
      </c>
      <c r="D569" s="4">
        <v>70</v>
      </c>
      <c r="E569" s="29">
        <v>3825</v>
      </c>
      <c r="F569" s="4">
        <v>2</v>
      </c>
      <c r="G569" s="4"/>
      <c r="H569" s="93">
        <f t="shared" si="27"/>
        <v>3825</v>
      </c>
      <c r="I569" s="93">
        <f t="shared" si="28"/>
        <v>8.2493137462606363</v>
      </c>
      <c r="J569" s="158">
        <f t="shared" si="29"/>
        <v>48.553243484560298</v>
      </c>
    </row>
    <row r="570" spans="1:10" hidden="1" x14ac:dyDescent="0.25">
      <c r="A570" s="93">
        <v>157</v>
      </c>
      <c r="B570" s="5" t="s">
        <v>21</v>
      </c>
      <c r="C570" s="26">
        <v>44049</v>
      </c>
      <c r="D570" s="4">
        <v>47</v>
      </c>
      <c r="E570" s="29">
        <v>3872</v>
      </c>
      <c r="F570" s="4">
        <f>1+4</f>
        <v>5</v>
      </c>
      <c r="G570" s="4"/>
      <c r="H570" s="93">
        <f t="shared" si="27"/>
        <v>3872</v>
      </c>
      <c r="I570" s="93">
        <f t="shared" si="28"/>
        <v>8.2615264483964683</v>
      </c>
      <c r="J570" s="158">
        <f t="shared" si="29"/>
        <v>52.886535352538907</v>
      </c>
    </row>
    <row r="571" spans="1:10" hidden="1" x14ac:dyDescent="0.25">
      <c r="A571" s="93">
        <v>158</v>
      </c>
      <c r="B571" s="5" t="s">
        <v>21</v>
      </c>
      <c r="C571" s="26">
        <v>44050</v>
      </c>
      <c r="D571" s="4">
        <v>77</v>
      </c>
      <c r="E571" s="29">
        <v>3949</v>
      </c>
      <c r="F571" s="4">
        <v>5</v>
      </c>
      <c r="G571" s="4"/>
      <c r="H571" s="93">
        <f t="shared" si="27"/>
        <v>3949</v>
      </c>
      <c r="I571" s="93">
        <f t="shared" si="28"/>
        <v>8.2812176612866502</v>
      </c>
      <c r="J571" s="158">
        <f t="shared" si="29"/>
        <v>51.171126492210654</v>
      </c>
    </row>
    <row r="572" spans="1:10" hidden="1" x14ac:dyDescent="0.25">
      <c r="A572" s="93">
        <v>159</v>
      </c>
      <c r="B572" s="5" t="s">
        <v>21</v>
      </c>
      <c r="C572" s="26">
        <v>44051</v>
      </c>
      <c r="D572" s="4">
        <v>54</v>
      </c>
      <c r="E572" s="29">
        <v>4003</v>
      </c>
      <c r="G572" s="4"/>
      <c r="H572" s="93">
        <f t="shared" si="27"/>
        <v>4003</v>
      </c>
      <c r="I572" s="93">
        <f t="shared" si="28"/>
        <v>8.2947993589925737</v>
      </c>
      <c r="J572" s="158">
        <f t="shared" si="29"/>
        <v>49.034121547254394</v>
      </c>
    </row>
    <row r="573" spans="1:10" hidden="1" x14ac:dyDescent="0.25">
      <c r="A573" s="93">
        <v>160</v>
      </c>
      <c r="B573" s="5" t="s">
        <v>21</v>
      </c>
      <c r="C573" s="26">
        <v>44052</v>
      </c>
      <c r="D573" s="4">
        <v>66</v>
      </c>
      <c r="E573" s="29">
        <v>4069</v>
      </c>
      <c r="G573" s="4"/>
      <c r="H573" s="93">
        <f t="shared" si="27"/>
        <v>4069</v>
      </c>
      <c r="I573" s="93">
        <f t="shared" si="28"/>
        <v>8.3111525480016901</v>
      </c>
      <c r="J573" s="158">
        <f t="shared" si="29"/>
        <v>45.67614521609363</v>
      </c>
    </row>
    <row r="574" spans="1:10" hidden="1" x14ac:dyDescent="0.25">
      <c r="A574" s="93">
        <v>161</v>
      </c>
      <c r="B574" s="5" t="s">
        <v>21</v>
      </c>
      <c r="C574" s="26">
        <v>44053</v>
      </c>
      <c r="D574" s="4">
        <v>16</v>
      </c>
      <c r="E574" s="29">
        <v>4085</v>
      </c>
      <c r="F574" s="4">
        <v>3</v>
      </c>
      <c r="G574" s="4"/>
      <c r="H574" s="93">
        <f t="shared" si="27"/>
        <v>4085</v>
      </c>
      <c r="I574" s="93">
        <f t="shared" si="28"/>
        <v>8.3150770072941036</v>
      </c>
      <c r="J574" s="158">
        <f t="shared" si="29"/>
        <v>46.697820223842257</v>
      </c>
    </row>
    <row r="575" spans="1:10" hidden="1" x14ac:dyDescent="0.25">
      <c r="A575" s="93">
        <v>162</v>
      </c>
      <c r="B575" s="5" t="s">
        <v>21</v>
      </c>
      <c r="C575" s="26">
        <v>44054</v>
      </c>
      <c r="D575" s="4">
        <v>69</v>
      </c>
      <c r="E575" s="29">
        <v>4154</v>
      </c>
      <c r="F575" s="4">
        <v>1</v>
      </c>
      <c r="G575" s="4"/>
      <c r="H575" s="93">
        <f t="shared" si="27"/>
        <v>4154</v>
      </c>
      <c r="I575" s="93">
        <f t="shared" si="28"/>
        <v>8.3318270044360574</v>
      </c>
      <c r="J575" s="158">
        <f t="shared" si="29"/>
        <v>48.594799140382079</v>
      </c>
    </row>
    <row r="576" spans="1:10" hidden="1" x14ac:dyDescent="0.25">
      <c r="A576" s="93">
        <v>163</v>
      </c>
      <c r="B576" s="5" t="s">
        <v>21</v>
      </c>
      <c r="C576" s="26">
        <v>44055</v>
      </c>
      <c r="D576" s="4">
        <v>64</v>
      </c>
      <c r="E576" s="29">
        <f t="shared" ref="E576:E619" si="30">D576+E552</f>
        <v>3030</v>
      </c>
      <c r="G576" s="4"/>
      <c r="H576" s="93">
        <f t="shared" si="27"/>
        <v>4218</v>
      </c>
      <c r="I576" s="93">
        <f t="shared" si="28"/>
        <v>8.3471163610387205</v>
      </c>
      <c r="J576" s="158">
        <f t="shared" si="29"/>
        <v>50.452100505677443</v>
      </c>
    </row>
    <row r="577" spans="1:10" hidden="1" x14ac:dyDescent="0.25">
      <c r="A577" s="93">
        <v>164</v>
      </c>
      <c r="B577" s="5" t="s">
        <v>21</v>
      </c>
      <c r="C577" s="26">
        <v>44056</v>
      </c>
      <c r="D577" s="4">
        <v>61</v>
      </c>
      <c r="E577" s="29">
        <f t="shared" si="30"/>
        <v>3057</v>
      </c>
      <c r="F577" s="4">
        <v>6</v>
      </c>
      <c r="G577" s="4"/>
      <c r="H577" s="93">
        <f t="shared" si="27"/>
        <v>3091</v>
      </c>
      <c r="I577" s="93">
        <f t="shared" si="28"/>
        <v>8.0362499421321161</v>
      </c>
      <c r="J577" s="158">
        <f t="shared" si="29"/>
        <v>-51.415208104438406</v>
      </c>
    </row>
    <row r="578" spans="1:10" hidden="1" x14ac:dyDescent="0.25">
      <c r="A578" s="93">
        <v>165</v>
      </c>
      <c r="B578" s="5" t="s">
        <v>21</v>
      </c>
      <c r="C578" s="26">
        <v>44057</v>
      </c>
      <c r="D578" s="4">
        <v>49</v>
      </c>
      <c r="E578" s="29">
        <f t="shared" si="30"/>
        <v>3080</v>
      </c>
      <c r="G578" s="4"/>
      <c r="H578" s="93">
        <f t="shared" si="27"/>
        <v>3106</v>
      </c>
      <c r="I578" s="93">
        <f t="shared" si="28"/>
        <v>8.0410910037086332</v>
      </c>
      <c r="J578" s="158">
        <f t="shared" si="29"/>
        <v>-20.43682749387952</v>
      </c>
    </row>
    <row r="579" spans="1:10" hidden="1" x14ac:dyDescent="0.25">
      <c r="A579" s="93">
        <v>166</v>
      </c>
      <c r="B579" s="5" t="s">
        <v>21</v>
      </c>
      <c r="C579" s="26">
        <v>44058</v>
      </c>
      <c r="D579" s="4">
        <v>40</v>
      </c>
      <c r="E579" s="29">
        <f t="shared" si="30"/>
        <v>3144</v>
      </c>
      <c r="F579" s="4">
        <v>4</v>
      </c>
      <c r="G579" s="4"/>
      <c r="H579" s="93">
        <f t="shared" ref="H579:H642" si="31">IF(EXACT(B579,B578),D579+E578,E579)</f>
        <v>3120</v>
      </c>
      <c r="I579" s="93">
        <f t="shared" si="28"/>
        <v>8.0455882808035284</v>
      </c>
      <c r="J579" s="158">
        <f t="shared" si="29"/>
        <v>-14.868412548420268</v>
      </c>
    </row>
    <row r="580" spans="1:10" hidden="1" x14ac:dyDescent="0.25">
      <c r="A580" s="93">
        <v>167</v>
      </c>
      <c r="B580" s="5" t="s">
        <v>21</v>
      </c>
      <c r="C580" s="26">
        <v>44059</v>
      </c>
      <c r="D580" s="4">
        <v>68</v>
      </c>
      <c r="E580" s="29">
        <f t="shared" si="30"/>
        <v>3223</v>
      </c>
      <c r="F580" s="4">
        <v>3</v>
      </c>
      <c r="G580" s="4"/>
      <c r="H580" s="93">
        <f t="shared" si="31"/>
        <v>3212</v>
      </c>
      <c r="I580" s="93">
        <f t="shared" si="28"/>
        <v>8.0746490750666524</v>
      </c>
      <c r="J580" s="158">
        <f t="shared" si="29"/>
        <v>-13.909167204459058</v>
      </c>
    </row>
    <row r="581" spans="1:10" hidden="1" x14ac:dyDescent="0.25">
      <c r="A581" s="93">
        <v>168</v>
      </c>
      <c r="B581" s="5" t="s">
        <v>21</v>
      </c>
      <c r="C581" s="26">
        <v>44060</v>
      </c>
      <c r="D581" s="4">
        <v>68</v>
      </c>
      <c r="E581" s="29">
        <f t="shared" si="30"/>
        <v>3286</v>
      </c>
      <c r="F581" s="4">
        <f>3+1</f>
        <v>4</v>
      </c>
      <c r="G581" s="4"/>
      <c r="H581" s="93">
        <f t="shared" si="31"/>
        <v>3291</v>
      </c>
      <c r="I581" s="93">
        <f t="shared" si="28"/>
        <v>8.0989467489433391</v>
      </c>
      <c r="J581" s="158">
        <f t="shared" si="29"/>
        <v>-15.742506559201233</v>
      </c>
    </row>
    <row r="582" spans="1:10" hidden="1" x14ac:dyDescent="0.25">
      <c r="A582" s="93">
        <v>169</v>
      </c>
      <c r="B582" s="5" t="s">
        <v>21</v>
      </c>
      <c r="C582" s="26">
        <v>44061</v>
      </c>
      <c r="D582" s="4">
        <v>45</v>
      </c>
      <c r="E582" s="29">
        <f t="shared" si="30"/>
        <v>3305</v>
      </c>
      <c r="F582" s="4">
        <f>1+2</f>
        <v>3</v>
      </c>
      <c r="G582" s="4"/>
      <c r="H582" s="93">
        <f t="shared" si="31"/>
        <v>3331</v>
      </c>
      <c r="I582" s="93">
        <f t="shared" si="28"/>
        <v>8.1110278381936798</v>
      </c>
      <c r="J582" s="158">
        <f t="shared" si="29"/>
        <v>-21.833473965204224</v>
      </c>
    </row>
    <row r="583" spans="1:10" hidden="1" x14ac:dyDescent="0.25">
      <c r="A583" s="93">
        <v>170</v>
      </c>
      <c r="B583" s="5" t="s">
        <v>21</v>
      </c>
      <c r="C583" s="26">
        <v>44062</v>
      </c>
      <c r="D583" s="4">
        <v>57</v>
      </c>
      <c r="E583" s="29">
        <f t="shared" si="30"/>
        <v>3383</v>
      </c>
      <c r="F583" s="4">
        <v>1</v>
      </c>
      <c r="G583" s="4"/>
      <c r="H583" s="93">
        <f t="shared" si="31"/>
        <v>3362</v>
      </c>
      <c r="I583" s="93">
        <f t="shared" si="28"/>
        <v>8.1202913139685613</v>
      </c>
      <c r="J583" s="158">
        <f t="shared" si="29"/>
        <v>-57.576180930963815</v>
      </c>
    </row>
    <row r="584" spans="1:10" hidden="1" x14ac:dyDescent="0.25">
      <c r="A584" s="93">
        <v>171</v>
      </c>
      <c r="B584" s="5" t="s">
        <v>21</v>
      </c>
      <c r="C584" s="26">
        <v>44063</v>
      </c>
      <c r="D584" s="4">
        <v>95</v>
      </c>
      <c r="E584" s="29">
        <f t="shared" si="30"/>
        <v>3453</v>
      </c>
      <c r="F584" s="4">
        <v>2</v>
      </c>
      <c r="G584" s="4"/>
      <c r="H584" s="93">
        <f t="shared" si="31"/>
        <v>3478</v>
      </c>
      <c r="I584" s="93">
        <f t="shared" si="28"/>
        <v>8.1542126949142286</v>
      </c>
      <c r="J584" s="158">
        <f t="shared" si="29"/>
        <v>40.367507096276803</v>
      </c>
    </row>
    <row r="585" spans="1:10" hidden="1" x14ac:dyDescent="0.25">
      <c r="A585" s="93">
        <v>172</v>
      </c>
      <c r="B585" s="5" t="s">
        <v>21</v>
      </c>
      <c r="C585" s="26">
        <v>44064</v>
      </c>
      <c r="D585" s="4">
        <v>55</v>
      </c>
      <c r="E585" s="29">
        <f t="shared" si="30"/>
        <v>3431</v>
      </c>
      <c r="F585" s="4">
        <f>2</f>
        <v>2</v>
      </c>
      <c r="G585" s="4"/>
      <c r="H585" s="93">
        <f t="shared" si="31"/>
        <v>3508</v>
      </c>
      <c r="I585" s="93">
        <f t="shared" si="28"/>
        <v>8.1628013534920729</v>
      </c>
      <c r="J585" s="158">
        <f t="shared" si="29"/>
        <v>37.707580789553546</v>
      </c>
    </row>
    <row r="586" spans="1:10" hidden="1" x14ac:dyDescent="0.25">
      <c r="A586" s="93">
        <v>173</v>
      </c>
      <c r="B586" s="5" t="s">
        <v>21</v>
      </c>
      <c r="C586" s="26">
        <v>44065</v>
      </c>
      <c r="D586" s="4">
        <v>78</v>
      </c>
      <c r="E586" s="29">
        <f t="shared" si="30"/>
        <v>3506</v>
      </c>
      <c r="G586" s="4"/>
      <c r="H586" s="93">
        <f t="shared" si="31"/>
        <v>3509</v>
      </c>
      <c r="I586" s="93">
        <f t="shared" si="28"/>
        <v>8.1630863755832159</v>
      </c>
      <c r="J586" s="158">
        <f t="shared" si="29"/>
        <v>40.481112346842892</v>
      </c>
    </row>
    <row r="587" spans="1:10" hidden="1" x14ac:dyDescent="0.25">
      <c r="A587" s="93">
        <v>174</v>
      </c>
      <c r="B587" s="5" t="s">
        <v>21</v>
      </c>
      <c r="C587" s="26">
        <v>44066</v>
      </c>
      <c r="D587" s="4">
        <v>27</v>
      </c>
      <c r="E587" s="29">
        <f t="shared" si="30"/>
        <v>3548</v>
      </c>
      <c r="G587" s="4"/>
      <c r="H587" s="93">
        <f t="shared" si="31"/>
        <v>3533</v>
      </c>
      <c r="I587" s="93">
        <f t="shared" si="28"/>
        <v>8.1699026473591445</v>
      </c>
      <c r="J587" s="158">
        <f t="shared" si="29"/>
        <v>49.480426353865674</v>
      </c>
    </row>
    <row r="588" spans="1:10" hidden="1" x14ac:dyDescent="0.25">
      <c r="A588" s="93">
        <v>175</v>
      </c>
      <c r="B588" s="5" t="s">
        <v>21</v>
      </c>
      <c r="C588" s="26">
        <v>44067</v>
      </c>
      <c r="D588" s="4">
        <v>53</v>
      </c>
      <c r="E588" s="29">
        <f t="shared" si="30"/>
        <v>3632</v>
      </c>
      <c r="F588" s="4">
        <f>1+2+1</f>
        <v>4</v>
      </c>
      <c r="G588" s="4"/>
      <c r="H588" s="93">
        <f t="shared" si="31"/>
        <v>3601</v>
      </c>
      <c r="I588" s="93">
        <f t="shared" si="28"/>
        <v>8.1889668636488757</v>
      </c>
      <c r="J588" s="158">
        <f t="shared" si="29"/>
        <v>54.851609438275055</v>
      </c>
    </row>
    <row r="589" spans="1:10" hidden="1" x14ac:dyDescent="0.25">
      <c r="A589" s="93">
        <v>176</v>
      </c>
      <c r="B589" s="5" t="s">
        <v>21</v>
      </c>
      <c r="C589" s="26">
        <v>44068</v>
      </c>
      <c r="D589" s="4">
        <v>53</v>
      </c>
      <c r="E589" s="29">
        <f t="shared" si="30"/>
        <v>3691</v>
      </c>
      <c r="F589" s="4">
        <v>1</v>
      </c>
      <c r="G589" s="4"/>
      <c r="H589" s="93">
        <f t="shared" si="31"/>
        <v>3685</v>
      </c>
      <c r="I589" s="93">
        <f t="shared" si="28"/>
        <v>8.2120258046234369</v>
      </c>
      <c r="J589" s="158">
        <f t="shared" si="29"/>
        <v>53.041256798679477</v>
      </c>
    </row>
    <row r="590" spans="1:10" hidden="1" x14ac:dyDescent="0.25">
      <c r="A590" s="93">
        <v>177</v>
      </c>
      <c r="B590" s="5" t="s">
        <v>21</v>
      </c>
      <c r="C590" s="26">
        <v>44069</v>
      </c>
      <c r="D590" s="4">
        <v>74</v>
      </c>
      <c r="E590" s="29">
        <f t="shared" si="30"/>
        <v>3745</v>
      </c>
      <c r="F590" s="4">
        <f>1+2+1</f>
        <v>4</v>
      </c>
      <c r="G590" s="4"/>
      <c r="H590" s="93">
        <f t="shared" si="31"/>
        <v>3765</v>
      </c>
      <c r="I590" s="93">
        <f t="shared" si="28"/>
        <v>8.233503140233994</v>
      </c>
      <c r="J590" s="158">
        <f t="shared" si="29"/>
        <v>49.898279613605851</v>
      </c>
    </row>
    <row r="591" spans="1:10" hidden="1" x14ac:dyDescent="0.25">
      <c r="A591" s="93">
        <v>178</v>
      </c>
      <c r="B591" s="5" t="s">
        <v>21</v>
      </c>
      <c r="C591" s="26">
        <v>44070</v>
      </c>
      <c r="D591" s="4">
        <v>63</v>
      </c>
      <c r="E591" s="29">
        <f t="shared" si="30"/>
        <v>3765</v>
      </c>
      <c r="F591" s="4">
        <f>1</f>
        <v>1</v>
      </c>
      <c r="G591" s="4"/>
      <c r="H591" s="93">
        <f t="shared" si="31"/>
        <v>3808</v>
      </c>
      <c r="I591" s="93">
        <f t="shared" si="28"/>
        <v>8.2448593959112557</v>
      </c>
      <c r="J591" s="158">
        <f t="shared" si="29"/>
        <v>50.457957848385263</v>
      </c>
    </row>
    <row r="592" spans="1:10" hidden="1" x14ac:dyDescent="0.25">
      <c r="A592" s="93">
        <v>179</v>
      </c>
      <c r="B592" s="5" t="s">
        <v>21</v>
      </c>
      <c r="C592" s="26">
        <v>44071</v>
      </c>
      <c r="D592" s="4">
        <v>79</v>
      </c>
      <c r="E592" s="29">
        <f t="shared" si="30"/>
        <v>3834</v>
      </c>
      <c r="F592" s="4">
        <f>2</f>
        <v>2</v>
      </c>
      <c r="G592" s="4"/>
      <c r="H592" s="93">
        <f t="shared" si="31"/>
        <v>3844</v>
      </c>
      <c r="I592" s="93">
        <f t="shared" si="28"/>
        <v>8.2542687700901833</v>
      </c>
      <c r="J592" s="158">
        <f t="shared" si="29"/>
        <v>46.100143548741805</v>
      </c>
    </row>
    <row r="593" spans="1:10" hidden="1" x14ac:dyDescent="0.25">
      <c r="A593" s="93">
        <v>180</v>
      </c>
      <c r="B593" s="5" t="s">
        <v>21</v>
      </c>
      <c r="C593" s="26">
        <v>44072</v>
      </c>
      <c r="D593" s="4">
        <v>98</v>
      </c>
      <c r="E593" s="29">
        <f t="shared" si="30"/>
        <v>3923</v>
      </c>
      <c r="F593" s="4">
        <f>1+1</f>
        <v>2</v>
      </c>
      <c r="G593" s="4"/>
      <c r="H593" s="93">
        <f t="shared" si="31"/>
        <v>3932</v>
      </c>
      <c r="I593" s="93">
        <f t="shared" ref="I593:I656" si="32">LN(H593)</f>
        <v>8.2769034812670572</v>
      </c>
      <c r="J593" s="158">
        <f t="shared" si="29"/>
        <v>41.361188135555729</v>
      </c>
    </row>
    <row r="594" spans="1:10" hidden="1" x14ac:dyDescent="0.25">
      <c r="A594" s="93">
        <v>181</v>
      </c>
      <c r="B594" s="5" t="s">
        <v>21</v>
      </c>
      <c r="C594" s="26">
        <v>44073</v>
      </c>
      <c r="D594" s="4">
        <v>61</v>
      </c>
      <c r="E594" s="29">
        <f t="shared" si="30"/>
        <v>3933</v>
      </c>
      <c r="F594" s="4">
        <f>1+2</f>
        <v>3</v>
      </c>
      <c r="G594" s="4"/>
      <c r="H594" s="93">
        <f t="shared" si="31"/>
        <v>3984</v>
      </c>
      <c r="I594" s="93">
        <f t="shared" si="32"/>
        <v>8.290041618704489</v>
      </c>
      <c r="J594" s="158">
        <f t="shared" si="29"/>
        <v>41.039457901375101</v>
      </c>
    </row>
    <row r="595" spans="1:10" hidden="1" x14ac:dyDescent="0.25">
      <c r="A595" s="93">
        <v>182</v>
      </c>
      <c r="B595" s="5" t="s">
        <v>21</v>
      </c>
      <c r="C595" s="26">
        <v>44074</v>
      </c>
      <c r="D595" s="4">
        <v>75</v>
      </c>
      <c r="E595" s="29">
        <f t="shared" si="30"/>
        <v>4024</v>
      </c>
      <c r="F595" s="4">
        <f>2+1+2+1</f>
        <v>6</v>
      </c>
      <c r="G595" s="4"/>
      <c r="H595" s="93">
        <f t="shared" si="31"/>
        <v>4008</v>
      </c>
      <c r="I595" s="93">
        <f t="shared" si="32"/>
        <v>8.2960476427646999</v>
      </c>
      <c r="J595" s="158">
        <f t="shared" si="29"/>
        <v>45.514277247439004</v>
      </c>
    </row>
    <row r="596" spans="1:10" hidden="1" x14ac:dyDescent="0.25">
      <c r="A596" s="93">
        <v>183</v>
      </c>
      <c r="B596" s="5" t="s">
        <v>21</v>
      </c>
      <c r="C596" s="26">
        <v>44075</v>
      </c>
      <c r="D596" s="4">
        <v>75</v>
      </c>
      <c r="E596" s="29">
        <f t="shared" si="30"/>
        <v>4078</v>
      </c>
      <c r="G596" s="4"/>
      <c r="H596" s="93">
        <f t="shared" si="31"/>
        <v>4099</v>
      </c>
      <c r="I596" s="93">
        <f t="shared" si="32"/>
        <v>8.3184983205043377</v>
      </c>
      <c r="J596" s="158">
        <f t="shared" si="29"/>
        <v>47.873550780760368</v>
      </c>
    </row>
    <row r="597" spans="1:10" hidden="1" x14ac:dyDescent="0.25">
      <c r="A597" s="93">
        <v>184</v>
      </c>
      <c r="B597" s="5" t="s">
        <v>21</v>
      </c>
      <c r="C597" s="26">
        <v>44076</v>
      </c>
      <c r="D597" s="4">
        <v>84</v>
      </c>
      <c r="E597" s="29">
        <f t="shared" si="30"/>
        <v>4153</v>
      </c>
      <c r="G597" s="4"/>
      <c r="H597" s="93">
        <f t="shared" si="31"/>
        <v>4162</v>
      </c>
      <c r="I597" s="93">
        <f t="shared" si="32"/>
        <v>8.3337510069535803</v>
      </c>
      <c r="J597" s="158">
        <f t="shared" si="29"/>
        <v>48.182844233664568</v>
      </c>
    </row>
    <row r="598" spans="1:10" hidden="1" x14ac:dyDescent="0.25">
      <c r="A598" s="93">
        <v>185</v>
      </c>
      <c r="B598" s="5" t="s">
        <v>21</v>
      </c>
      <c r="C598" s="26">
        <v>44077</v>
      </c>
      <c r="D598" s="4">
        <v>106</v>
      </c>
      <c r="E598" s="29">
        <f t="shared" si="30"/>
        <v>4191</v>
      </c>
      <c r="F598" s="4">
        <f>1+1+1</f>
        <v>3</v>
      </c>
      <c r="G598" s="4"/>
      <c r="H598" s="93">
        <f t="shared" si="31"/>
        <v>4259</v>
      </c>
      <c r="I598" s="93">
        <f t="shared" si="32"/>
        <v>8.3567896699232129</v>
      </c>
      <c r="J598" s="158">
        <f t="shared" si="29"/>
        <v>44.388013668757665</v>
      </c>
    </row>
    <row r="599" spans="1:10" hidden="1" x14ac:dyDescent="0.25">
      <c r="A599" s="93">
        <v>186</v>
      </c>
      <c r="B599" s="5" t="s">
        <v>21</v>
      </c>
      <c r="C599" s="26">
        <v>44078</v>
      </c>
      <c r="D599" s="4">
        <v>89</v>
      </c>
      <c r="E599" s="29">
        <f t="shared" si="30"/>
        <v>4243</v>
      </c>
      <c r="F599" s="4">
        <f>1+1</f>
        <v>2</v>
      </c>
      <c r="G599" s="4"/>
      <c r="H599" s="93">
        <f t="shared" si="31"/>
        <v>4280</v>
      </c>
      <c r="I599" s="93">
        <f t="shared" si="32"/>
        <v>8.3617082885758425</v>
      </c>
      <c r="J599" s="158">
        <f t="shared" si="29"/>
        <v>44.613416008603068</v>
      </c>
    </row>
    <row r="600" spans="1:10" hidden="1" x14ac:dyDescent="0.25">
      <c r="A600" s="93">
        <v>187</v>
      </c>
      <c r="B600" s="5" t="s">
        <v>21</v>
      </c>
      <c r="C600" s="26">
        <v>44079</v>
      </c>
      <c r="D600" s="4">
        <v>141</v>
      </c>
      <c r="E600" s="29">
        <f t="shared" si="30"/>
        <v>3171</v>
      </c>
      <c r="F600" s="4">
        <f>1</f>
        <v>1</v>
      </c>
      <c r="G600" s="4"/>
      <c r="H600" s="93">
        <f t="shared" si="31"/>
        <v>4384</v>
      </c>
      <c r="I600" s="93">
        <f t="shared" si="32"/>
        <v>8.3857168286278512</v>
      </c>
      <c r="J600" s="158">
        <f t="shared" si="29"/>
        <v>44.192878898880373</v>
      </c>
    </row>
    <row r="601" spans="1:10" hidden="1" x14ac:dyDescent="0.25">
      <c r="A601" s="93">
        <v>188</v>
      </c>
      <c r="B601" s="5" t="s">
        <v>21</v>
      </c>
      <c r="C601" s="26">
        <v>44080</v>
      </c>
      <c r="D601" s="4">
        <v>102</v>
      </c>
      <c r="E601" s="29">
        <f t="shared" si="30"/>
        <v>3159</v>
      </c>
      <c r="F601" s="4">
        <f>2+1</f>
        <v>3</v>
      </c>
      <c r="G601" s="4"/>
      <c r="H601" s="93">
        <f t="shared" si="31"/>
        <v>3273</v>
      </c>
      <c r="I601" s="93">
        <f t="shared" si="32"/>
        <v>8.0934622745011797</v>
      </c>
      <c r="J601" s="158">
        <f t="shared" si="29"/>
        <v>-75.124244663972135</v>
      </c>
    </row>
    <row r="602" spans="1:10" hidden="1" x14ac:dyDescent="0.25">
      <c r="A602" s="93">
        <v>189</v>
      </c>
      <c r="B602" s="5" t="s">
        <v>21</v>
      </c>
      <c r="C602" s="26">
        <v>44081</v>
      </c>
      <c r="D602" s="4">
        <v>42</v>
      </c>
      <c r="E602" s="29">
        <f t="shared" si="30"/>
        <v>3122</v>
      </c>
      <c r="F602" s="4">
        <v>1</v>
      </c>
      <c r="G602" s="4"/>
      <c r="H602" s="93">
        <f t="shared" si="31"/>
        <v>3201</v>
      </c>
      <c r="I602" s="93">
        <f t="shared" si="32"/>
        <v>8.0712185399698626</v>
      </c>
      <c r="J602" s="158">
        <f t="shared" si="29"/>
        <v>-22.939524193484853</v>
      </c>
    </row>
    <row r="603" spans="1:10" hidden="1" x14ac:dyDescent="0.25">
      <c r="A603" s="93">
        <v>190</v>
      </c>
      <c r="B603" s="5" t="s">
        <v>21</v>
      </c>
      <c r="C603" s="26">
        <v>44082</v>
      </c>
      <c r="D603" s="4">
        <v>94</v>
      </c>
      <c r="E603" s="29">
        <f t="shared" si="30"/>
        <v>3238</v>
      </c>
      <c r="F603" s="4">
        <f>1+1+1</f>
        <v>3</v>
      </c>
      <c r="G603" s="4"/>
      <c r="H603" s="93">
        <f t="shared" si="31"/>
        <v>3216</v>
      </c>
      <c r="I603" s="93">
        <f t="shared" si="32"/>
        <v>8.0758936302988573</v>
      </c>
      <c r="J603" s="158">
        <f t="shared" si="29"/>
        <v>-15.416040656016357</v>
      </c>
    </row>
    <row r="604" spans="1:10" hidden="1" x14ac:dyDescent="0.25">
      <c r="A604" s="93">
        <v>191</v>
      </c>
      <c r="B604" s="5" t="s">
        <v>21</v>
      </c>
      <c r="C604" s="26">
        <v>44083</v>
      </c>
      <c r="D604" s="4">
        <v>140</v>
      </c>
      <c r="E604" s="29">
        <f t="shared" si="30"/>
        <v>3363</v>
      </c>
      <c r="F604" s="4">
        <v>2</v>
      </c>
      <c r="G604" s="4"/>
      <c r="H604" s="93">
        <f t="shared" si="31"/>
        <v>3378</v>
      </c>
      <c r="I604" s="93">
        <f t="shared" si="32"/>
        <v>8.1250390973677451</v>
      </c>
      <c r="J604" s="158">
        <f t="shared" si="29"/>
        <v>-14.450646716107416</v>
      </c>
    </row>
    <row r="605" spans="1:10" hidden="1" x14ac:dyDescent="0.25">
      <c r="A605" s="93">
        <v>192</v>
      </c>
      <c r="B605" s="5" t="s">
        <v>21</v>
      </c>
      <c r="C605" s="26">
        <v>44084</v>
      </c>
      <c r="D605" s="1">
        <v>128</v>
      </c>
      <c r="E605" s="29">
        <f t="shared" si="30"/>
        <v>3414</v>
      </c>
      <c r="F605" s="4">
        <f>1</f>
        <v>1</v>
      </c>
      <c r="G605" s="4"/>
      <c r="H605" s="93">
        <f t="shared" si="31"/>
        <v>3491</v>
      </c>
      <c r="I605" s="93">
        <f t="shared" si="32"/>
        <v>8.1579435071050366</v>
      </c>
      <c r="J605" s="158">
        <f t="shared" si="29"/>
        <v>-16.508265748535369</v>
      </c>
    </row>
    <row r="606" spans="1:10" hidden="1" x14ac:dyDescent="0.25">
      <c r="A606" s="93">
        <v>193</v>
      </c>
      <c r="B606" s="5" t="s">
        <v>21</v>
      </c>
      <c r="C606" s="26">
        <v>44085</v>
      </c>
      <c r="D606" s="4">
        <v>125</v>
      </c>
      <c r="E606" s="29">
        <f t="shared" si="30"/>
        <v>3430</v>
      </c>
      <c r="F606" s="4">
        <f>1+1</f>
        <v>2</v>
      </c>
      <c r="G606" s="4"/>
      <c r="H606" s="93">
        <f t="shared" si="31"/>
        <v>3539</v>
      </c>
      <c r="I606" s="93">
        <f t="shared" si="32"/>
        <v>8.1715994803454635</v>
      </c>
      <c r="J606" s="158">
        <f t="shared" si="29"/>
        <v>-24.564933502798951</v>
      </c>
    </row>
    <row r="607" spans="1:10" hidden="1" x14ac:dyDescent="0.25">
      <c r="A607" s="93">
        <v>194</v>
      </c>
      <c r="B607" s="5" t="s">
        <v>21</v>
      </c>
      <c r="C607" s="26">
        <v>44086</v>
      </c>
      <c r="D607" s="4">
        <v>117</v>
      </c>
      <c r="E607" s="29">
        <f t="shared" si="30"/>
        <v>3500</v>
      </c>
      <c r="F607" s="4">
        <f>2+1</f>
        <v>3</v>
      </c>
      <c r="G607" s="4"/>
      <c r="H607" s="93">
        <f t="shared" si="31"/>
        <v>3547</v>
      </c>
      <c r="I607" s="93">
        <f t="shared" si="32"/>
        <v>8.1738574547736214</v>
      </c>
      <c r="J607" s="158">
        <f t="shared" si="29"/>
        <v>-74.359741537006826</v>
      </c>
    </row>
    <row r="608" spans="1:10" hidden="1" x14ac:dyDescent="0.25">
      <c r="A608" s="93">
        <v>195</v>
      </c>
      <c r="B608" s="5" t="s">
        <v>21</v>
      </c>
      <c r="C608" s="26">
        <v>44087</v>
      </c>
      <c r="D608" s="4">
        <v>91</v>
      </c>
      <c r="E608" s="29">
        <f t="shared" si="30"/>
        <v>3544</v>
      </c>
      <c r="F608" s="4">
        <f>2</f>
        <v>2</v>
      </c>
      <c r="G608" s="4"/>
      <c r="H608" s="93">
        <f t="shared" si="31"/>
        <v>3591</v>
      </c>
      <c r="I608" s="93">
        <f t="shared" si="32"/>
        <v>8.1861859942260828</v>
      </c>
      <c r="J608" s="158">
        <f t="shared" si="29"/>
        <v>39.280204913726095</v>
      </c>
    </row>
    <row r="609" spans="1:10" hidden="1" x14ac:dyDescent="0.25">
      <c r="A609" s="93">
        <v>196</v>
      </c>
      <c r="B609" s="5" t="s">
        <v>21</v>
      </c>
      <c r="C609" s="26">
        <v>44088</v>
      </c>
      <c r="D609" s="4">
        <v>41</v>
      </c>
      <c r="E609" s="29">
        <f t="shared" si="30"/>
        <v>3472</v>
      </c>
      <c r="F609" s="4">
        <f>1+2</f>
        <v>3</v>
      </c>
      <c r="G609" s="4"/>
      <c r="H609" s="93">
        <f t="shared" si="31"/>
        <v>3585</v>
      </c>
      <c r="I609" s="93">
        <f t="shared" si="32"/>
        <v>8.1845137530337215</v>
      </c>
      <c r="J609" s="158">
        <f t="shared" si="29"/>
        <v>38.696557360349274</v>
      </c>
    </row>
    <row r="610" spans="1:10" hidden="1" x14ac:dyDescent="0.25">
      <c r="A610" s="93">
        <v>197</v>
      </c>
      <c r="B610" s="62" t="s">
        <v>21</v>
      </c>
      <c r="C610" s="26">
        <v>44089</v>
      </c>
      <c r="D610" s="4">
        <v>87</v>
      </c>
      <c r="E610" s="29">
        <f t="shared" si="30"/>
        <v>3593</v>
      </c>
      <c r="F610" s="4">
        <f>1+1</f>
        <v>2</v>
      </c>
      <c r="G610" s="4"/>
      <c r="H610" s="93">
        <f t="shared" si="31"/>
        <v>3559</v>
      </c>
      <c r="I610" s="93">
        <f t="shared" si="32"/>
        <v>8.1772348855101935</v>
      </c>
      <c r="J610" s="158">
        <f t="shared" si="29"/>
        <v>53.233825115089893</v>
      </c>
    </row>
    <row r="611" spans="1:10" hidden="1" x14ac:dyDescent="0.25">
      <c r="A611" s="93">
        <v>198</v>
      </c>
      <c r="B611" s="62" t="s">
        <v>21</v>
      </c>
      <c r="C611" s="26">
        <v>44090</v>
      </c>
      <c r="D611" s="4">
        <v>122</v>
      </c>
      <c r="E611" s="29">
        <f t="shared" si="30"/>
        <v>3670</v>
      </c>
      <c r="G611" s="4"/>
      <c r="H611" s="93">
        <f t="shared" si="31"/>
        <v>3715</v>
      </c>
      <c r="I611" s="93">
        <f t="shared" si="32"/>
        <v>8.2201339571518588</v>
      </c>
      <c r="J611" s="158">
        <f t="shared" si="29"/>
        <v>71.599750091029364</v>
      </c>
    </row>
    <row r="612" spans="1:10" hidden="1" x14ac:dyDescent="0.25">
      <c r="A612" s="93">
        <v>199</v>
      </c>
      <c r="B612" s="62" t="s">
        <v>21</v>
      </c>
      <c r="C612" s="26">
        <v>44091</v>
      </c>
      <c r="D612" s="4">
        <v>108</v>
      </c>
      <c r="E612" s="29">
        <f t="shared" si="30"/>
        <v>3740</v>
      </c>
      <c r="F612" s="4">
        <f>1+2</f>
        <v>3</v>
      </c>
      <c r="G612" s="4"/>
      <c r="H612" s="93">
        <f t="shared" si="31"/>
        <v>3778</v>
      </c>
      <c r="I612" s="93">
        <f t="shared" si="32"/>
        <v>8.2369500480614555</v>
      </c>
      <c r="J612" s="158">
        <f t="shared" si="29"/>
        <v>72.402312811638495</v>
      </c>
    </row>
    <row r="613" spans="1:10" hidden="1" x14ac:dyDescent="0.25">
      <c r="A613" s="93">
        <v>200</v>
      </c>
      <c r="B613" s="62" t="s">
        <v>21</v>
      </c>
      <c r="C613" s="26">
        <v>44092</v>
      </c>
      <c r="D613" s="4">
        <v>104</v>
      </c>
      <c r="E613" s="29">
        <f t="shared" si="30"/>
        <v>3795</v>
      </c>
      <c r="F613" s="4">
        <f>1+2+1</f>
        <v>4</v>
      </c>
      <c r="G613" s="4"/>
      <c r="H613" s="93">
        <f t="shared" si="31"/>
        <v>3844</v>
      </c>
      <c r="I613" s="93">
        <f t="shared" si="32"/>
        <v>8.2542687700901833</v>
      </c>
      <c r="J613" s="158">
        <f t="shared" si="29"/>
        <v>58.88904285707352</v>
      </c>
    </row>
    <row r="614" spans="1:10" hidden="1" x14ac:dyDescent="0.25">
      <c r="A614" s="93">
        <v>201</v>
      </c>
      <c r="B614" s="62" t="s">
        <v>21</v>
      </c>
      <c r="C614" s="26">
        <v>44093</v>
      </c>
      <c r="D614" s="4">
        <v>132</v>
      </c>
      <c r="E614" s="29">
        <f t="shared" si="30"/>
        <v>3877</v>
      </c>
      <c r="F614" s="4">
        <f>1</f>
        <v>1</v>
      </c>
      <c r="G614" s="4"/>
      <c r="H614" s="93">
        <f t="shared" si="31"/>
        <v>3927</v>
      </c>
      <c r="I614" s="93">
        <f t="shared" si="32"/>
        <v>8.2756310545780103</v>
      </c>
      <c r="J614" s="158">
        <f t="shared" si="29"/>
        <v>46.466594007803046</v>
      </c>
    </row>
    <row r="615" spans="1:10" hidden="1" x14ac:dyDescent="0.25">
      <c r="A615" s="93">
        <v>202</v>
      </c>
      <c r="B615" s="62" t="s">
        <v>21</v>
      </c>
      <c r="C615" s="26">
        <v>44094</v>
      </c>
      <c r="D615" s="4">
        <v>65</v>
      </c>
      <c r="E615" s="29">
        <f t="shared" si="30"/>
        <v>3830</v>
      </c>
      <c r="F615" s="4">
        <f>1+1+2</f>
        <v>4</v>
      </c>
      <c r="G615" s="4"/>
      <c r="H615" s="93">
        <f t="shared" si="31"/>
        <v>3942</v>
      </c>
      <c r="I615" s="93">
        <f t="shared" si="32"/>
        <v>8.2794434877126655</v>
      </c>
      <c r="J615" s="158">
        <f t="shared" si="29"/>
        <v>42.928611114362567</v>
      </c>
    </row>
    <row r="616" spans="1:10" hidden="1" x14ac:dyDescent="0.25">
      <c r="A616" s="93">
        <v>203</v>
      </c>
      <c r="B616" s="62" t="s">
        <v>21</v>
      </c>
      <c r="C616" s="26">
        <v>44095</v>
      </c>
      <c r="D616" s="4">
        <v>69</v>
      </c>
      <c r="E616" s="29">
        <f t="shared" si="30"/>
        <v>3903</v>
      </c>
      <c r="F616" s="4">
        <v>7</v>
      </c>
      <c r="G616" s="4"/>
      <c r="H616" s="93">
        <f t="shared" si="31"/>
        <v>3899</v>
      </c>
      <c r="I616" s="93">
        <f t="shared" si="32"/>
        <v>8.2684753889825977</v>
      </c>
      <c r="J616" s="158">
        <f t="shared" si="29"/>
        <v>45.396123384374306</v>
      </c>
    </row>
    <row r="617" spans="1:10" hidden="1" x14ac:dyDescent="0.25">
      <c r="A617" s="93">
        <v>204</v>
      </c>
      <c r="B617" s="62" t="s">
        <v>21</v>
      </c>
      <c r="C617" s="26">
        <v>44096</v>
      </c>
      <c r="D617" s="4">
        <v>94</v>
      </c>
      <c r="E617" s="29">
        <f t="shared" si="30"/>
        <v>4017</v>
      </c>
      <c r="G617" s="4"/>
      <c r="H617" s="93">
        <f t="shared" si="31"/>
        <v>3997</v>
      </c>
      <c r="I617" s="93">
        <f t="shared" si="32"/>
        <v>8.2932993587113231</v>
      </c>
      <c r="J617" s="158">
        <f t="shared" si="29"/>
        <v>48.399261128579944</v>
      </c>
    </row>
    <row r="618" spans="1:10" hidden="1" x14ac:dyDescent="0.25">
      <c r="A618" s="93">
        <v>205</v>
      </c>
      <c r="B618" s="62" t="s">
        <v>21</v>
      </c>
      <c r="C618" s="26">
        <v>44097</v>
      </c>
      <c r="D618" s="4">
        <v>86</v>
      </c>
      <c r="E618" s="29">
        <f t="shared" si="30"/>
        <v>4019</v>
      </c>
      <c r="F618" s="4">
        <f>2+1</f>
        <v>3</v>
      </c>
      <c r="G618" s="4"/>
      <c r="H618" s="93">
        <f t="shared" si="31"/>
        <v>4103</v>
      </c>
      <c r="I618" s="93">
        <f t="shared" si="32"/>
        <v>8.3194736924421857</v>
      </c>
      <c r="J618" s="158">
        <f t="shared" si="29"/>
        <v>56.884339348525501</v>
      </c>
    </row>
    <row r="619" spans="1:10" hidden="1" x14ac:dyDescent="0.25">
      <c r="A619" s="93">
        <v>206</v>
      </c>
      <c r="B619" s="62" t="s">
        <v>21</v>
      </c>
      <c r="C619" s="26">
        <v>44098</v>
      </c>
      <c r="D619" s="4">
        <v>128</v>
      </c>
      <c r="E619" s="29">
        <f t="shared" si="30"/>
        <v>4152</v>
      </c>
      <c r="F619" s="4">
        <f>5</f>
        <v>5</v>
      </c>
      <c r="G619" s="4"/>
      <c r="H619" s="93">
        <f t="shared" si="31"/>
        <v>4147</v>
      </c>
      <c r="I619" s="93">
        <f t="shared" si="32"/>
        <v>8.3301404602463816</v>
      </c>
      <c r="J619" s="158">
        <f t="shared" si="29"/>
        <v>57.060650529992344</v>
      </c>
    </row>
    <row r="620" spans="1:10" hidden="1" x14ac:dyDescent="0.25">
      <c r="A620" s="93">
        <v>1</v>
      </c>
      <c r="B620" s="5" t="s">
        <v>36</v>
      </c>
      <c r="C620" s="26">
        <v>43893</v>
      </c>
      <c r="D620" s="4">
        <v>0</v>
      </c>
      <c r="E620" s="29">
        <v>0</v>
      </c>
      <c r="G620" s="4"/>
      <c r="H620" s="93">
        <f t="shared" si="31"/>
        <v>0</v>
      </c>
      <c r="I620" s="93" t="e">
        <f t="shared" si="32"/>
        <v>#NUM!</v>
      </c>
    </row>
    <row r="621" spans="1:10" hidden="1" x14ac:dyDescent="0.25">
      <c r="A621" s="93">
        <v>2</v>
      </c>
      <c r="B621" s="5" t="s">
        <v>36</v>
      </c>
      <c r="C621" s="26">
        <v>43894</v>
      </c>
      <c r="D621" s="4">
        <v>0</v>
      </c>
      <c r="E621" s="29">
        <v>0</v>
      </c>
      <c r="G621" s="4"/>
      <c r="H621" s="93">
        <f t="shared" si="31"/>
        <v>0</v>
      </c>
      <c r="I621" s="93" t="e">
        <f t="shared" si="32"/>
        <v>#NUM!</v>
      </c>
    </row>
    <row r="622" spans="1:10" hidden="1" x14ac:dyDescent="0.25">
      <c r="A622" s="93">
        <v>3</v>
      </c>
      <c r="B622" s="5" t="s">
        <v>36</v>
      </c>
      <c r="C622" s="26">
        <v>43895</v>
      </c>
      <c r="D622" s="4">
        <v>0</v>
      </c>
      <c r="E622" s="29">
        <v>0</v>
      </c>
      <c r="G622" s="4"/>
      <c r="H622" s="93">
        <f t="shared" si="31"/>
        <v>0</v>
      </c>
      <c r="I622" s="93" t="e">
        <f t="shared" si="32"/>
        <v>#NUM!</v>
      </c>
    </row>
    <row r="623" spans="1:10" hidden="1" x14ac:dyDescent="0.25">
      <c r="A623" s="93">
        <v>4</v>
      </c>
      <c r="B623" s="5" t="s">
        <v>36</v>
      </c>
      <c r="C623" s="26">
        <v>43896</v>
      </c>
      <c r="D623" s="4">
        <v>0</v>
      </c>
      <c r="E623" s="29">
        <v>0</v>
      </c>
      <c r="G623" s="4"/>
      <c r="H623" s="93">
        <f t="shared" si="31"/>
        <v>0</v>
      </c>
      <c r="I623" s="93" t="e">
        <f t="shared" si="32"/>
        <v>#NUM!</v>
      </c>
    </row>
    <row r="624" spans="1:10" hidden="1" x14ac:dyDescent="0.25">
      <c r="A624" s="93">
        <v>5</v>
      </c>
      <c r="B624" s="5" t="s">
        <v>36</v>
      </c>
      <c r="C624" s="26">
        <v>43897</v>
      </c>
      <c r="D624" s="4">
        <v>0</v>
      </c>
      <c r="E624" s="29">
        <v>0</v>
      </c>
      <c r="G624" s="4"/>
      <c r="H624" s="93">
        <f t="shared" si="31"/>
        <v>0</v>
      </c>
      <c r="I624" s="93" t="e">
        <f t="shared" si="32"/>
        <v>#NUM!</v>
      </c>
    </row>
    <row r="625" spans="1:10" hidden="1" x14ac:dyDescent="0.25">
      <c r="A625" s="93">
        <v>6</v>
      </c>
      <c r="B625" s="5" t="s">
        <v>36</v>
      </c>
      <c r="C625" s="26">
        <v>43898</v>
      </c>
      <c r="D625" s="4">
        <v>0</v>
      </c>
      <c r="E625" s="29">
        <v>0</v>
      </c>
      <c r="G625" s="4"/>
      <c r="H625" s="93">
        <f t="shared" si="31"/>
        <v>0</v>
      </c>
      <c r="I625" s="93" t="e">
        <f t="shared" si="32"/>
        <v>#NUM!</v>
      </c>
    </row>
    <row r="626" spans="1:10" hidden="1" x14ac:dyDescent="0.25">
      <c r="A626" s="93">
        <v>7</v>
      </c>
      <c r="B626" s="5" t="s">
        <v>36</v>
      </c>
      <c r="C626" s="26">
        <v>43899</v>
      </c>
      <c r="D626" s="4">
        <v>0</v>
      </c>
      <c r="E626" s="29">
        <v>0</v>
      </c>
      <c r="G626" s="4"/>
      <c r="H626" s="93">
        <f t="shared" si="31"/>
        <v>0</v>
      </c>
      <c r="I626" s="93" t="e">
        <f t="shared" si="32"/>
        <v>#NUM!</v>
      </c>
    </row>
    <row r="627" spans="1:10" hidden="1" x14ac:dyDescent="0.25">
      <c r="A627" s="93">
        <v>8</v>
      </c>
      <c r="B627" s="5" t="s">
        <v>36</v>
      </c>
      <c r="C627" s="26">
        <v>43900</v>
      </c>
      <c r="D627" s="4">
        <v>0</v>
      </c>
      <c r="E627" s="29">
        <v>0</v>
      </c>
      <c r="G627" s="4"/>
      <c r="H627" s="93">
        <f t="shared" si="31"/>
        <v>0</v>
      </c>
      <c r="I627" s="93" t="e">
        <f t="shared" si="32"/>
        <v>#NUM!</v>
      </c>
    </row>
    <row r="628" spans="1:10" hidden="1" x14ac:dyDescent="0.25">
      <c r="A628" s="93">
        <v>9</v>
      </c>
      <c r="B628" s="5" t="s">
        <v>36</v>
      </c>
      <c r="C628" s="26">
        <v>43901</v>
      </c>
      <c r="D628" s="4">
        <v>0</v>
      </c>
      <c r="E628" s="29">
        <v>0</v>
      </c>
      <c r="G628" s="4"/>
      <c r="H628" s="93">
        <f t="shared" si="31"/>
        <v>0</v>
      </c>
      <c r="I628" s="93" t="e">
        <f t="shared" si="32"/>
        <v>#NUM!</v>
      </c>
    </row>
    <row r="629" spans="1:10" hidden="1" x14ac:dyDescent="0.25">
      <c r="A629" s="93">
        <v>10</v>
      </c>
      <c r="B629" s="5" t="s">
        <v>36</v>
      </c>
      <c r="C629" s="26">
        <v>43902</v>
      </c>
      <c r="D629" s="4">
        <v>0</v>
      </c>
      <c r="E629" s="29">
        <v>0</v>
      </c>
      <c r="G629" s="4"/>
      <c r="H629" s="93">
        <f t="shared" si="31"/>
        <v>0</v>
      </c>
      <c r="I629" s="93" t="e">
        <f t="shared" si="32"/>
        <v>#NUM!</v>
      </c>
    </row>
    <row r="630" spans="1:10" hidden="1" x14ac:dyDescent="0.25">
      <c r="A630" s="93">
        <v>11</v>
      </c>
      <c r="B630" s="5" t="s">
        <v>36</v>
      </c>
      <c r="C630" s="26">
        <v>43903</v>
      </c>
      <c r="D630" s="4">
        <v>0</v>
      </c>
      <c r="E630" s="29">
        <v>0</v>
      </c>
      <c r="G630" s="4"/>
      <c r="H630" s="93">
        <f t="shared" si="31"/>
        <v>0</v>
      </c>
      <c r="I630" s="93" t="e">
        <f t="shared" si="32"/>
        <v>#NUM!</v>
      </c>
    </row>
    <row r="631" spans="1:10" hidden="1" x14ac:dyDescent="0.25">
      <c r="A631" s="93">
        <v>12</v>
      </c>
      <c r="B631" s="5" t="s">
        <v>36</v>
      </c>
      <c r="C631" s="26">
        <v>43904</v>
      </c>
      <c r="D631" s="4">
        <v>0</v>
      </c>
      <c r="E631" s="29">
        <v>0</v>
      </c>
      <c r="G631" s="4"/>
      <c r="H631" s="93">
        <f t="shared" si="31"/>
        <v>0</v>
      </c>
      <c r="I631" s="93" t="e">
        <f t="shared" si="32"/>
        <v>#NUM!</v>
      </c>
    </row>
    <row r="632" spans="1:10" hidden="1" x14ac:dyDescent="0.25">
      <c r="A632" s="93">
        <v>13</v>
      </c>
      <c r="B632" s="5" t="s">
        <v>36</v>
      </c>
      <c r="C632" s="26">
        <v>43905</v>
      </c>
      <c r="D632" s="4">
        <v>0</v>
      </c>
      <c r="E632" s="29">
        <v>0</v>
      </c>
      <c r="G632" s="4"/>
      <c r="H632" s="93">
        <f t="shared" si="31"/>
        <v>0</v>
      </c>
      <c r="I632" s="93" t="e">
        <f t="shared" si="32"/>
        <v>#NUM!</v>
      </c>
    </row>
    <row r="633" spans="1:10" hidden="1" x14ac:dyDescent="0.25">
      <c r="A633" s="93">
        <v>14</v>
      </c>
      <c r="B633" s="5" t="s">
        <v>36</v>
      </c>
      <c r="C633" s="26">
        <v>43906</v>
      </c>
      <c r="D633" s="4">
        <v>0</v>
      </c>
      <c r="E633" s="29">
        <v>0</v>
      </c>
      <c r="G633" s="4"/>
      <c r="H633" s="93">
        <f t="shared" si="31"/>
        <v>0</v>
      </c>
      <c r="I633" s="93" t="e">
        <f t="shared" si="32"/>
        <v>#NUM!</v>
      </c>
    </row>
    <row r="634" spans="1:10" hidden="1" x14ac:dyDescent="0.25">
      <c r="A634" s="93">
        <v>15</v>
      </c>
      <c r="B634" s="5" t="s">
        <v>36</v>
      </c>
      <c r="C634" s="26">
        <v>43907</v>
      </c>
      <c r="D634" s="4">
        <v>0</v>
      </c>
      <c r="E634" s="29">
        <v>0</v>
      </c>
      <c r="G634" s="4"/>
      <c r="H634" s="93">
        <f t="shared" si="31"/>
        <v>0</v>
      </c>
      <c r="I634" s="93" t="e">
        <f t="shared" si="32"/>
        <v>#NUM!</v>
      </c>
      <c r="J634" s="158" t="e">
        <f>LN(2)/SLOPE(I627:I634,A627:A634)</f>
        <v>#NUM!</v>
      </c>
    </row>
    <row r="635" spans="1:10" hidden="1" x14ac:dyDescent="0.25">
      <c r="A635" s="93">
        <v>16</v>
      </c>
      <c r="B635" s="5" t="s">
        <v>36</v>
      </c>
      <c r="C635" s="26">
        <v>43908</v>
      </c>
      <c r="D635" s="4">
        <v>0</v>
      </c>
      <c r="E635" s="29">
        <v>0</v>
      </c>
      <c r="G635" s="4"/>
      <c r="H635" s="93">
        <f t="shared" si="31"/>
        <v>0</v>
      </c>
      <c r="I635" s="93" t="e">
        <f t="shared" si="32"/>
        <v>#NUM!</v>
      </c>
      <c r="J635" s="158" t="e">
        <f t="shared" ref="J635:J698" si="33">LN(2)/SLOPE(I628:I635,A628:A635)</f>
        <v>#NUM!</v>
      </c>
    </row>
    <row r="636" spans="1:10" hidden="1" x14ac:dyDescent="0.25">
      <c r="A636" s="93">
        <v>17</v>
      </c>
      <c r="B636" s="5" t="s">
        <v>36</v>
      </c>
      <c r="C636" s="26">
        <v>43909</v>
      </c>
      <c r="D636" s="4">
        <v>0</v>
      </c>
      <c r="E636" s="29">
        <v>0</v>
      </c>
      <c r="G636" s="4"/>
      <c r="H636" s="93">
        <f t="shared" si="31"/>
        <v>0</v>
      </c>
      <c r="I636" s="93" t="e">
        <f t="shared" si="32"/>
        <v>#NUM!</v>
      </c>
      <c r="J636" s="158" t="e">
        <f t="shared" si="33"/>
        <v>#NUM!</v>
      </c>
    </row>
    <row r="637" spans="1:10" hidden="1" x14ac:dyDescent="0.25">
      <c r="A637" s="93">
        <v>18</v>
      </c>
      <c r="B637" s="5" t="s">
        <v>36</v>
      </c>
      <c r="C637" s="26">
        <v>43910</v>
      </c>
      <c r="D637" s="4">
        <v>0</v>
      </c>
      <c r="E637" s="29">
        <v>0</v>
      </c>
      <c r="G637" s="4"/>
      <c r="H637" s="93">
        <f t="shared" si="31"/>
        <v>0</v>
      </c>
      <c r="I637" s="93" t="e">
        <f t="shared" si="32"/>
        <v>#NUM!</v>
      </c>
      <c r="J637" s="158" t="e">
        <f t="shared" si="33"/>
        <v>#NUM!</v>
      </c>
    </row>
    <row r="638" spans="1:10" hidden="1" x14ac:dyDescent="0.25">
      <c r="A638" s="93">
        <v>19</v>
      </c>
      <c r="B638" s="5" t="s">
        <v>36</v>
      </c>
      <c r="C638" s="26">
        <v>43911</v>
      </c>
      <c r="D638" s="4">
        <v>0</v>
      </c>
      <c r="E638" s="29">
        <v>0</v>
      </c>
      <c r="G638" s="4"/>
      <c r="H638" s="93">
        <f t="shared" si="31"/>
        <v>0</v>
      </c>
      <c r="I638" s="93" t="e">
        <f t="shared" si="32"/>
        <v>#NUM!</v>
      </c>
      <c r="J638" s="158" t="e">
        <f t="shared" si="33"/>
        <v>#NUM!</v>
      </c>
    </row>
    <row r="639" spans="1:10" hidden="1" x14ac:dyDescent="0.25">
      <c r="A639" s="93">
        <v>20</v>
      </c>
      <c r="B639" s="5" t="s">
        <v>36</v>
      </c>
      <c r="C639" s="26">
        <v>43912</v>
      </c>
      <c r="D639" s="4">
        <v>0</v>
      </c>
      <c r="E639" s="29">
        <v>0</v>
      </c>
      <c r="G639" s="4"/>
      <c r="H639" s="93">
        <f t="shared" si="31"/>
        <v>0</v>
      </c>
      <c r="I639" s="93" t="e">
        <f t="shared" si="32"/>
        <v>#NUM!</v>
      </c>
      <c r="J639" s="158" t="e">
        <f t="shared" si="33"/>
        <v>#NUM!</v>
      </c>
    </row>
    <row r="640" spans="1:10" hidden="1" x14ac:dyDescent="0.25">
      <c r="A640" s="93">
        <v>21</v>
      </c>
      <c r="B640" s="5" t="s">
        <v>36</v>
      </c>
      <c r="C640" s="26">
        <v>43913</v>
      </c>
      <c r="D640" s="4">
        <v>0</v>
      </c>
      <c r="E640" s="29">
        <v>0</v>
      </c>
      <c r="G640" s="4"/>
      <c r="H640" s="93">
        <f t="shared" si="31"/>
        <v>0</v>
      </c>
      <c r="I640" s="93" t="e">
        <f t="shared" si="32"/>
        <v>#NUM!</v>
      </c>
      <c r="J640" s="158" t="e">
        <f t="shared" si="33"/>
        <v>#NUM!</v>
      </c>
    </row>
    <row r="641" spans="1:10" hidden="1" x14ac:dyDescent="0.25">
      <c r="A641" s="93">
        <v>22</v>
      </c>
      <c r="B641" s="5" t="s">
        <v>36</v>
      </c>
      <c r="C641" s="26">
        <v>43914</v>
      </c>
      <c r="D641" s="4">
        <v>0</v>
      </c>
      <c r="E641" s="29">
        <v>0</v>
      </c>
      <c r="G641" s="4"/>
      <c r="H641" s="93">
        <f t="shared" si="31"/>
        <v>0</v>
      </c>
      <c r="I641" s="93" t="e">
        <f t="shared" si="32"/>
        <v>#NUM!</v>
      </c>
      <c r="J641" s="158" t="e">
        <f t="shared" si="33"/>
        <v>#NUM!</v>
      </c>
    </row>
    <row r="642" spans="1:10" hidden="1" x14ac:dyDescent="0.25">
      <c r="A642" s="93">
        <v>23</v>
      </c>
      <c r="B642" s="5" t="s">
        <v>36</v>
      </c>
      <c r="C642" s="26">
        <v>43915</v>
      </c>
      <c r="D642" s="4">
        <v>0</v>
      </c>
      <c r="E642" s="29">
        <v>0</v>
      </c>
      <c r="G642" s="4"/>
      <c r="H642" s="93">
        <f t="shared" si="31"/>
        <v>0</v>
      </c>
      <c r="I642" s="93" t="e">
        <f t="shared" si="32"/>
        <v>#NUM!</v>
      </c>
      <c r="J642" s="158" t="e">
        <f t="shared" si="33"/>
        <v>#NUM!</v>
      </c>
    </row>
    <row r="643" spans="1:10" hidden="1" x14ac:dyDescent="0.25">
      <c r="A643" s="93">
        <v>24</v>
      </c>
      <c r="B643" s="5" t="s">
        <v>36</v>
      </c>
      <c r="C643" s="26">
        <v>43916</v>
      </c>
      <c r="D643" s="4">
        <v>0</v>
      </c>
      <c r="E643" s="29">
        <v>0</v>
      </c>
      <c r="F643" s="4">
        <v>1</v>
      </c>
      <c r="G643" s="4"/>
      <c r="H643" s="93">
        <f t="shared" ref="H643:H706" si="34">IF(EXACT(B643,B642),D643+E642,E643)</f>
        <v>0</v>
      </c>
      <c r="I643" s="93" t="e">
        <f t="shared" si="32"/>
        <v>#NUM!</v>
      </c>
      <c r="J643" s="158" t="e">
        <f t="shared" si="33"/>
        <v>#NUM!</v>
      </c>
    </row>
    <row r="644" spans="1:10" hidden="1" x14ac:dyDescent="0.25">
      <c r="A644" s="93">
        <v>25</v>
      </c>
      <c r="B644" s="5" t="s">
        <v>36</v>
      </c>
      <c r="C644" s="26">
        <v>43917</v>
      </c>
      <c r="D644" s="4">
        <v>0</v>
      </c>
      <c r="E644" s="29">
        <v>0</v>
      </c>
      <c r="G644" s="4"/>
      <c r="H644" s="93">
        <f t="shared" si="34"/>
        <v>0</v>
      </c>
      <c r="I644" s="93" t="e">
        <f t="shared" si="32"/>
        <v>#NUM!</v>
      </c>
      <c r="J644" s="158" t="e">
        <f t="shared" si="33"/>
        <v>#NUM!</v>
      </c>
    </row>
    <row r="645" spans="1:10" hidden="1" x14ac:dyDescent="0.25">
      <c r="A645" s="93">
        <v>26</v>
      </c>
      <c r="B645" s="5" t="s">
        <v>36</v>
      </c>
      <c r="C645" s="26">
        <v>43918</v>
      </c>
      <c r="D645" s="4">
        <v>0</v>
      </c>
      <c r="E645" s="29">
        <v>0</v>
      </c>
      <c r="G645" s="4"/>
      <c r="H645" s="93">
        <f t="shared" si="34"/>
        <v>0</v>
      </c>
      <c r="I645" s="93" t="e">
        <f t="shared" si="32"/>
        <v>#NUM!</v>
      </c>
      <c r="J645" s="158" t="e">
        <f t="shared" si="33"/>
        <v>#NUM!</v>
      </c>
    </row>
    <row r="646" spans="1:10" hidden="1" x14ac:dyDescent="0.25">
      <c r="A646" s="93">
        <v>27</v>
      </c>
      <c r="B646" s="5" t="s">
        <v>36</v>
      </c>
      <c r="C646" s="26">
        <v>43919</v>
      </c>
      <c r="D646" s="4">
        <v>0</v>
      </c>
      <c r="E646" s="29">
        <v>0</v>
      </c>
      <c r="G646" s="4"/>
      <c r="H646" s="93">
        <f t="shared" si="34"/>
        <v>0</v>
      </c>
      <c r="I646" s="93" t="e">
        <f t="shared" si="32"/>
        <v>#NUM!</v>
      </c>
      <c r="J646" s="158" t="e">
        <f t="shared" si="33"/>
        <v>#NUM!</v>
      </c>
    </row>
    <row r="647" spans="1:10" hidden="1" x14ac:dyDescent="0.25">
      <c r="A647" s="93">
        <v>28</v>
      </c>
      <c r="B647" s="5" t="s">
        <v>36</v>
      </c>
      <c r="C647" s="26">
        <v>43920</v>
      </c>
      <c r="D647" s="4">
        <v>0</v>
      </c>
      <c r="E647" s="29">
        <v>0</v>
      </c>
      <c r="G647" s="4"/>
      <c r="H647" s="93">
        <f t="shared" si="34"/>
        <v>0</v>
      </c>
      <c r="I647" s="93" t="e">
        <f t="shared" si="32"/>
        <v>#NUM!</v>
      </c>
      <c r="J647" s="158" t="e">
        <f t="shared" si="33"/>
        <v>#NUM!</v>
      </c>
    </row>
    <row r="648" spans="1:10" hidden="1" x14ac:dyDescent="0.25">
      <c r="A648" s="93">
        <v>29</v>
      </c>
      <c r="B648" s="5" t="s">
        <v>36</v>
      </c>
      <c r="C648" s="26">
        <v>43921</v>
      </c>
      <c r="D648" s="4">
        <v>0</v>
      </c>
      <c r="E648" s="29">
        <v>0</v>
      </c>
      <c r="G648" s="4"/>
      <c r="H648" s="93">
        <f t="shared" si="34"/>
        <v>0</v>
      </c>
      <c r="I648" s="93" t="e">
        <f t="shared" si="32"/>
        <v>#NUM!</v>
      </c>
      <c r="J648" s="158" t="e">
        <f t="shared" si="33"/>
        <v>#NUM!</v>
      </c>
    </row>
    <row r="649" spans="1:10" hidden="1" x14ac:dyDescent="0.25">
      <c r="A649" s="93">
        <v>30</v>
      </c>
      <c r="B649" s="5" t="s">
        <v>36</v>
      </c>
      <c r="C649" s="26">
        <v>43922</v>
      </c>
      <c r="D649" s="4">
        <v>0</v>
      </c>
      <c r="E649" s="29">
        <v>0</v>
      </c>
      <c r="G649" s="4"/>
      <c r="H649" s="93">
        <f t="shared" si="34"/>
        <v>0</v>
      </c>
      <c r="I649" s="93" t="e">
        <f t="shared" si="32"/>
        <v>#NUM!</v>
      </c>
      <c r="J649" s="158" t="e">
        <f t="shared" si="33"/>
        <v>#NUM!</v>
      </c>
    </row>
    <row r="650" spans="1:10" hidden="1" x14ac:dyDescent="0.25">
      <c r="A650" s="93">
        <v>31</v>
      </c>
      <c r="B650" s="5" t="s">
        <v>36</v>
      </c>
      <c r="C650" s="26">
        <v>43923</v>
      </c>
      <c r="D650" s="4">
        <v>0</v>
      </c>
      <c r="E650" s="29">
        <v>0</v>
      </c>
      <c r="G650" s="4"/>
      <c r="H650" s="93">
        <f t="shared" si="34"/>
        <v>0</v>
      </c>
      <c r="I650" s="93" t="e">
        <f t="shared" si="32"/>
        <v>#NUM!</v>
      </c>
      <c r="J650" s="158" t="e">
        <f t="shared" si="33"/>
        <v>#NUM!</v>
      </c>
    </row>
    <row r="651" spans="1:10" hidden="1" x14ac:dyDescent="0.25">
      <c r="A651" s="93">
        <v>32</v>
      </c>
      <c r="B651" s="5" t="s">
        <v>36</v>
      </c>
      <c r="C651" s="26">
        <v>43924</v>
      </c>
      <c r="D651" s="4">
        <v>0</v>
      </c>
      <c r="E651" s="29">
        <v>0</v>
      </c>
      <c r="G651" s="4"/>
      <c r="H651" s="93">
        <f t="shared" si="34"/>
        <v>0</v>
      </c>
      <c r="I651" s="93" t="e">
        <f t="shared" si="32"/>
        <v>#NUM!</v>
      </c>
      <c r="J651" s="158" t="e">
        <f t="shared" si="33"/>
        <v>#NUM!</v>
      </c>
    </row>
    <row r="652" spans="1:10" hidden="1" x14ac:dyDescent="0.25">
      <c r="A652" s="93">
        <v>33</v>
      </c>
      <c r="B652" s="5" t="s">
        <v>36</v>
      </c>
      <c r="C652" s="26">
        <v>43925</v>
      </c>
      <c r="D652" s="4">
        <v>0</v>
      </c>
      <c r="E652" s="29">
        <v>0</v>
      </c>
      <c r="G652" s="4"/>
      <c r="H652" s="93">
        <f t="shared" si="34"/>
        <v>0</v>
      </c>
      <c r="I652" s="93" t="e">
        <f t="shared" si="32"/>
        <v>#NUM!</v>
      </c>
      <c r="J652" s="158" t="e">
        <f t="shared" si="33"/>
        <v>#NUM!</v>
      </c>
    </row>
    <row r="653" spans="1:10" hidden="1" x14ac:dyDescent="0.25">
      <c r="A653" s="93">
        <v>34</v>
      </c>
      <c r="B653" s="5" t="s">
        <v>36</v>
      </c>
      <c r="C653" s="26">
        <v>43926</v>
      </c>
      <c r="D653" s="4">
        <v>0</v>
      </c>
      <c r="E653" s="29">
        <v>0</v>
      </c>
      <c r="G653" s="4"/>
      <c r="H653" s="93">
        <f t="shared" si="34"/>
        <v>0</v>
      </c>
      <c r="I653" s="93" t="e">
        <f t="shared" si="32"/>
        <v>#NUM!</v>
      </c>
      <c r="J653" s="158" t="e">
        <f t="shared" si="33"/>
        <v>#NUM!</v>
      </c>
    </row>
    <row r="654" spans="1:10" hidden="1" x14ac:dyDescent="0.25">
      <c r="A654" s="93">
        <v>35</v>
      </c>
      <c r="B654" s="5" t="s">
        <v>36</v>
      </c>
      <c r="C654" s="26">
        <v>43927</v>
      </c>
      <c r="D654" s="4">
        <v>0</v>
      </c>
      <c r="E654" s="29">
        <v>0</v>
      </c>
      <c r="G654" s="4"/>
      <c r="H654" s="93">
        <f t="shared" si="34"/>
        <v>0</v>
      </c>
      <c r="I654" s="93" t="e">
        <f t="shared" si="32"/>
        <v>#NUM!</v>
      </c>
      <c r="J654" s="158" t="e">
        <f t="shared" si="33"/>
        <v>#NUM!</v>
      </c>
    </row>
    <row r="655" spans="1:10" hidden="1" x14ac:dyDescent="0.25">
      <c r="A655" s="93">
        <v>36</v>
      </c>
      <c r="B655" s="5" t="s">
        <v>36</v>
      </c>
      <c r="C655" s="26">
        <v>43928</v>
      </c>
      <c r="D655" s="4">
        <v>0</v>
      </c>
      <c r="E655" s="29">
        <v>0</v>
      </c>
      <c r="G655" s="4"/>
      <c r="H655" s="93">
        <f t="shared" si="34"/>
        <v>0</v>
      </c>
      <c r="I655" s="93" t="e">
        <f t="shared" si="32"/>
        <v>#NUM!</v>
      </c>
      <c r="J655" s="158" t="e">
        <f t="shared" si="33"/>
        <v>#NUM!</v>
      </c>
    </row>
    <row r="656" spans="1:10" hidden="1" x14ac:dyDescent="0.25">
      <c r="A656" s="93">
        <v>37</v>
      </c>
      <c r="B656" s="5" t="s">
        <v>36</v>
      </c>
      <c r="C656" s="26">
        <v>43929</v>
      </c>
      <c r="D656" s="4">
        <v>0</v>
      </c>
      <c r="E656" s="29">
        <v>0</v>
      </c>
      <c r="G656" s="4"/>
      <c r="H656" s="93">
        <f t="shared" si="34"/>
        <v>0</v>
      </c>
      <c r="I656" s="93" t="e">
        <f t="shared" si="32"/>
        <v>#NUM!</v>
      </c>
      <c r="J656" s="158" t="e">
        <f t="shared" si="33"/>
        <v>#NUM!</v>
      </c>
    </row>
    <row r="657" spans="1:10" hidden="1" x14ac:dyDescent="0.25">
      <c r="A657" s="93">
        <v>38</v>
      </c>
      <c r="B657" s="5" t="s">
        <v>36</v>
      </c>
      <c r="C657" s="26">
        <v>43930</v>
      </c>
      <c r="D657" s="4">
        <v>0</v>
      </c>
      <c r="E657" s="29">
        <v>0</v>
      </c>
      <c r="G657" s="4"/>
      <c r="H657" s="93">
        <f t="shared" si="34"/>
        <v>0</v>
      </c>
      <c r="I657" s="93" t="e">
        <f t="shared" ref="I657:I720" si="35">LN(H657)</f>
        <v>#NUM!</v>
      </c>
      <c r="J657" s="158" t="e">
        <f t="shared" si="33"/>
        <v>#NUM!</v>
      </c>
    </row>
    <row r="658" spans="1:10" hidden="1" x14ac:dyDescent="0.25">
      <c r="A658" s="93">
        <v>39</v>
      </c>
      <c r="B658" s="5" t="s">
        <v>36</v>
      </c>
      <c r="C658" s="26">
        <v>43931</v>
      </c>
      <c r="D658" s="4">
        <v>0</v>
      </c>
      <c r="E658" s="29">
        <v>0</v>
      </c>
      <c r="G658" s="4"/>
      <c r="H658" s="93">
        <f t="shared" si="34"/>
        <v>0</v>
      </c>
      <c r="I658" s="93" t="e">
        <f t="shared" si="35"/>
        <v>#NUM!</v>
      </c>
      <c r="J658" s="158" t="e">
        <f t="shared" si="33"/>
        <v>#NUM!</v>
      </c>
    </row>
    <row r="659" spans="1:10" hidden="1" x14ac:dyDescent="0.25">
      <c r="A659" s="93">
        <v>40</v>
      </c>
      <c r="B659" s="5" t="s">
        <v>36</v>
      </c>
      <c r="C659" s="26">
        <v>43932</v>
      </c>
      <c r="D659" s="4">
        <v>0</v>
      </c>
      <c r="E659" s="29">
        <v>0</v>
      </c>
      <c r="G659" s="4"/>
      <c r="H659" s="93">
        <f t="shared" si="34"/>
        <v>0</v>
      </c>
      <c r="I659" s="93" t="e">
        <f t="shared" si="35"/>
        <v>#NUM!</v>
      </c>
      <c r="J659" s="158" t="e">
        <f t="shared" si="33"/>
        <v>#NUM!</v>
      </c>
    </row>
    <row r="660" spans="1:10" hidden="1" x14ac:dyDescent="0.25">
      <c r="A660" s="93">
        <v>41</v>
      </c>
      <c r="B660" s="5" t="s">
        <v>36</v>
      </c>
      <c r="C660" s="26">
        <v>43933</v>
      </c>
      <c r="D660" s="4">
        <v>0</v>
      </c>
      <c r="E660" s="29">
        <v>0</v>
      </c>
      <c r="G660" s="4"/>
      <c r="H660" s="93">
        <f t="shared" si="34"/>
        <v>0</v>
      </c>
      <c r="I660" s="93" t="e">
        <f t="shared" si="35"/>
        <v>#NUM!</v>
      </c>
      <c r="J660" s="158" t="e">
        <f t="shared" si="33"/>
        <v>#NUM!</v>
      </c>
    </row>
    <row r="661" spans="1:10" hidden="1" x14ac:dyDescent="0.25">
      <c r="A661" s="93">
        <v>42</v>
      </c>
      <c r="B661" s="5" t="s">
        <v>36</v>
      </c>
      <c r="C661" s="26">
        <v>43934</v>
      </c>
      <c r="D661" s="4">
        <v>0</v>
      </c>
      <c r="E661" s="29">
        <v>0</v>
      </c>
      <c r="G661" s="4"/>
      <c r="H661" s="93">
        <f t="shared" si="34"/>
        <v>0</v>
      </c>
      <c r="I661" s="93" t="e">
        <f t="shared" si="35"/>
        <v>#NUM!</v>
      </c>
      <c r="J661" s="158" t="e">
        <f t="shared" si="33"/>
        <v>#NUM!</v>
      </c>
    </row>
    <row r="662" spans="1:10" hidden="1" x14ac:dyDescent="0.25">
      <c r="A662" s="93">
        <v>43</v>
      </c>
      <c r="B662" s="5" t="s">
        <v>36</v>
      </c>
      <c r="C662" s="26">
        <v>43935</v>
      </c>
      <c r="D662" s="4">
        <v>0</v>
      </c>
      <c r="E662" s="29">
        <v>0</v>
      </c>
      <c r="G662" s="4"/>
      <c r="H662" s="93">
        <f t="shared" si="34"/>
        <v>0</v>
      </c>
      <c r="I662" s="93" t="e">
        <f t="shared" si="35"/>
        <v>#NUM!</v>
      </c>
      <c r="J662" s="158" t="e">
        <f t="shared" si="33"/>
        <v>#NUM!</v>
      </c>
    </row>
    <row r="663" spans="1:10" hidden="1" x14ac:dyDescent="0.25">
      <c r="A663" s="93">
        <v>44</v>
      </c>
      <c r="B663" s="5" t="s">
        <v>36</v>
      </c>
      <c r="C663" s="26">
        <v>43936</v>
      </c>
      <c r="D663" s="4">
        <v>1</v>
      </c>
      <c r="E663" s="29">
        <v>1</v>
      </c>
      <c r="G663" s="4"/>
      <c r="H663" s="93">
        <f t="shared" si="34"/>
        <v>1</v>
      </c>
      <c r="I663" s="93">
        <f t="shared" si="35"/>
        <v>0</v>
      </c>
      <c r="J663" s="158" t="e">
        <f t="shared" si="33"/>
        <v>#NUM!</v>
      </c>
    </row>
    <row r="664" spans="1:10" hidden="1" x14ac:dyDescent="0.25">
      <c r="A664" s="93">
        <v>45</v>
      </c>
      <c r="B664" s="5" t="s">
        <v>36</v>
      </c>
      <c r="C664" s="26">
        <v>43937</v>
      </c>
      <c r="D664" s="4">
        <v>0</v>
      </c>
      <c r="E664" s="29">
        <v>1</v>
      </c>
      <c r="G664" s="4"/>
      <c r="H664" s="93">
        <f t="shared" si="34"/>
        <v>1</v>
      </c>
      <c r="I664" s="93">
        <f t="shared" si="35"/>
        <v>0</v>
      </c>
      <c r="J664" s="158" t="e">
        <f t="shared" si="33"/>
        <v>#NUM!</v>
      </c>
    </row>
    <row r="665" spans="1:10" hidden="1" x14ac:dyDescent="0.25">
      <c r="A665" s="93">
        <v>46</v>
      </c>
      <c r="B665" s="5" t="s">
        <v>36</v>
      </c>
      <c r="C665" s="26">
        <v>43938</v>
      </c>
      <c r="D665" s="4">
        <v>0</v>
      </c>
      <c r="E665" s="29">
        <v>1</v>
      </c>
      <c r="G665" s="4"/>
      <c r="H665" s="93">
        <f t="shared" si="34"/>
        <v>1</v>
      </c>
      <c r="I665" s="93">
        <f t="shared" si="35"/>
        <v>0</v>
      </c>
      <c r="J665" s="158" t="e">
        <f t="shared" si="33"/>
        <v>#NUM!</v>
      </c>
    </row>
    <row r="666" spans="1:10" hidden="1" x14ac:dyDescent="0.25">
      <c r="A666" s="93">
        <v>47</v>
      </c>
      <c r="B666" s="5" t="s">
        <v>36</v>
      </c>
      <c r="C666" s="26">
        <v>43939</v>
      </c>
      <c r="D666" s="4">
        <v>0</v>
      </c>
      <c r="E666" s="29">
        <v>1</v>
      </c>
      <c r="G666" s="4"/>
      <c r="H666" s="93">
        <f t="shared" si="34"/>
        <v>1</v>
      </c>
      <c r="I666" s="93">
        <f t="shared" si="35"/>
        <v>0</v>
      </c>
      <c r="J666" s="158" t="e">
        <f t="shared" si="33"/>
        <v>#NUM!</v>
      </c>
    </row>
    <row r="667" spans="1:10" hidden="1" x14ac:dyDescent="0.25">
      <c r="A667" s="93">
        <v>48</v>
      </c>
      <c r="B667" s="5" t="s">
        <v>36</v>
      </c>
      <c r="C667" s="26">
        <v>43940</v>
      </c>
      <c r="D667" s="4">
        <v>1</v>
      </c>
      <c r="E667" s="29">
        <v>2</v>
      </c>
      <c r="G667" s="4"/>
      <c r="H667" s="93">
        <f t="shared" si="34"/>
        <v>2</v>
      </c>
      <c r="I667" s="93">
        <f t="shared" si="35"/>
        <v>0.69314718055994529</v>
      </c>
      <c r="J667" s="158" t="e">
        <f t="shared" si="33"/>
        <v>#NUM!</v>
      </c>
    </row>
    <row r="668" spans="1:10" hidden="1" x14ac:dyDescent="0.25">
      <c r="A668" s="93">
        <v>49</v>
      </c>
      <c r="B668" s="5" t="s">
        <v>36</v>
      </c>
      <c r="C668" s="26">
        <v>43941</v>
      </c>
      <c r="D668" s="4">
        <v>0</v>
      </c>
      <c r="E668" s="29">
        <v>2</v>
      </c>
      <c r="G668" s="4"/>
      <c r="H668" s="93">
        <f t="shared" si="34"/>
        <v>2</v>
      </c>
      <c r="I668" s="93">
        <f t="shared" si="35"/>
        <v>0.69314718055994529</v>
      </c>
      <c r="J668" s="158" t="e">
        <f t="shared" si="33"/>
        <v>#NUM!</v>
      </c>
    </row>
    <row r="669" spans="1:10" hidden="1" x14ac:dyDescent="0.25">
      <c r="A669" s="93">
        <v>50</v>
      </c>
      <c r="B669" s="5" t="s">
        <v>36</v>
      </c>
      <c r="C669" s="26">
        <v>43942</v>
      </c>
      <c r="D669" s="4">
        <v>0</v>
      </c>
      <c r="E669" s="29">
        <v>2</v>
      </c>
      <c r="G669" s="4"/>
      <c r="H669" s="93">
        <f t="shared" si="34"/>
        <v>2</v>
      </c>
      <c r="I669" s="93">
        <f t="shared" si="35"/>
        <v>0.69314718055994529</v>
      </c>
      <c r="J669" s="158" t="e">
        <f t="shared" si="33"/>
        <v>#NUM!</v>
      </c>
    </row>
    <row r="670" spans="1:10" hidden="1" x14ac:dyDescent="0.25">
      <c r="A670" s="93">
        <v>51</v>
      </c>
      <c r="B670" s="5" t="s">
        <v>36</v>
      </c>
      <c r="C670" s="26">
        <v>43943</v>
      </c>
      <c r="D670" s="4">
        <v>0</v>
      </c>
      <c r="E670" s="29">
        <v>2</v>
      </c>
      <c r="G670" s="4"/>
      <c r="H670" s="93">
        <f t="shared" si="34"/>
        <v>2</v>
      </c>
      <c r="I670" s="93">
        <f t="shared" si="35"/>
        <v>0.69314718055994529</v>
      </c>
      <c r="J670" s="158">
        <f t="shared" si="33"/>
        <v>5.25</v>
      </c>
    </row>
    <row r="671" spans="1:10" hidden="1" x14ac:dyDescent="0.25">
      <c r="A671" s="93">
        <v>52</v>
      </c>
      <c r="B671" s="5" t="s">
        <v>36</v>
      </c>
      <c r="C671" s="26">
        <v>43944</v>
      </c>
      <c r="D671" s="4">
        <v>0</v>
      </c>
      <c r="E671" s="29">
        <v>2</v>
      </c>
      <c r="G671" s="4"/>
      <c r="H671" s="93">
        <f t="shared" si="34"/>
        <v>2</v>
      </c>
      <c r="I671" s="93">
        <f t="shared" si="35"/>
        <v>0.69314718055994529</v>
      </c>
      <c r="J671" s="158">
        <f t="shared" si="33"/>
        <v>5.6000000000000005</v>
      </c>
    </row>
    <row r="672" spans="1:10" hidden="1" x14ac:dyDescent="0.25">
      <c r="A672" s="93">
        <v>53</v>
      </c>
      <c r="B672" s="5" t="s">
        <v>36</v>
      </c>
      <c r="C672" s="26">
        <v>43945</v>
      </c>
      <c r="D672" s="4">
        <v>0</v>
      </c>
      <c r="E672" s="29">
        <v>2</v>
      </c>
      <c r="G672" s="4"/>
      <c r="H672" s="93">
        <f t="shared" si="34"/>
        <v>2</v>
      </c>
      <c r="I672" s="93">
        <f t="shared" si="35"/>
        <v>0.69314718055994529</v>
      </c>
      <c r="J672" s="158">
        <f t="shared" si="33"/>
        <v>7</v>
      </c>
    </row>
    <row r="673" spans="1:10" hidden="1" x14ac:dyDescent="0.25">
      <c r="A673" s="93">
        <v>54</v>
      </c>
      <c r="B673" s="5" t="s">
        <v>36</v>
      </c>
      <c r="C673" s="26">
        <v>43946</v>
      </c>
      <c r="D673" s="4">
        <v>0</v>
      </c>
      <c r="E673" s="29">
        <v>2</v>
      </c>
      <c r="G673" s="4"/>
      <c r="H673" s="93">
        <f t="shared" si="34"/>
        <v>2</v>
      </c>
      <c r="I673" s="93">
        <f t="shared" si="35"/>
        <v>0.69314718055994529</v>
      </c>
      <c r="J673" s="158">
        <f t="shared" si="33"/>
        <v>12</v>
      </c>
    </row>
    <row r="674" spans="1:10" hidden="1" x14ac:dyDescent="0.25">
      <c r="A674" s="93">
        <v>55</v>
      </c>
      <c r="B674" s="5" t="s">
        <v>36</v>
      </c>
      <c r="C674" s="26">
        <v>43947</v>
      </c>
      <c r="D674" s="4">
        <v>0</v>
      </c>
      <c r="E674" s="29">
        <v>2</v>
      </c>
      <c r="G674" s="4"/>
      <c r="H674" s="93">
        <f t="shared" si="34"/>
        <v>2</v>
      </c>
      <c r="I674" s="93">
        <f t="shared" si="35"/>
        <v>0.69314718055994529</v>
      </c>
      <c r="J674" s="158" t="e">
        <f t="shared" si="33"/>
        <v>#DIV/0!</v>
      </c>
    </row>
    <row r="675" spans="1:10" hidden="1" x14ac:dyDescent="0.25">
      <c r="A675" s="93">
        <v>56</v>
      </c>
      <c r="B675" s="5" t="s">
        <v>36</v>
      </c>
      <c r="C675" s="26">
        <v>43948</v>
      </c>
      <c r="D675" s="4">
        <v>0</v>
      </c>
      <c r="E675" s="29">
        <v>2</v>
      </c>
      <c r="G675" s="4"/>
      <c r="H675" s="93">
        <f t="shared" si="34"/>
        <v>2</v>
      </c>
      <c r="I675" s="93">
        <f t="shared" si="35"/>
        <v>0.69314718055994529</v>
      </c>
      <c r="J675" s="158" t="e">
        <f t="shared" si="33"/>
        <v>#DIV/0!</v>
      </c>
    </row>
    <row r="676" spans="1:10" hidden="1" x14ac:dyDescent="0.25">
      <c r="A676" s="93">
        <v>57</v>
      </c>
      <c r="B676" s="5" t="s">
        <v>36</v>
      </c>
      <c r="C676" s="26">
        <v>43949</v>
      </c>
      <c r="D676" s="4">
        <v>0</v>
      </c>
      <c r="E676" s="29">
        <v>2</v>
      </c>
      <c r="G676" s="4"/>
      <c r="H676" s="93">
        <f t="shared" si="34"/>
        <v>2</v>
      </c>
      <c r="I676" s="93">
        <f t="shared" si="35"/>
        <v>0.69314718055994529</v>
      </c>
      <c r="J676" s="158" t="e">
        <f t="shared" si="33"/>
        <v>#DIV/0!</v>
      </c>
    </row>
    <row r="677" spans="1:10" hidden="1" x14ac:dyDescent="0.25">
      <c r="A677" s="93">
        <v>58</v>
      </c>
      <c r="B677" s="5" t="s">
        <v>36</v>
      </c>
      <c r="C677" s="26">
        <v>43950</v>
      </c>
      <c r="D677" s="4">
        <v>0</v>
      </c>
      <c r="E677" s="29">
        <v>2</v>
      </c>
      <c r="G677" s="4"/>
      <c r="H677" s="93">
        <f t="shared" si="34"/>
        <v>2</v>
      </c>
      <c r="I677" s="93">
        <f t="shared" si="35"/>
        <v>0.69314718055994529</v>
      </c>
      <c r="J677" s="158" t="e">
        <f t="shared" si="33"/>
        <v>#DIV/0!</v>
      </c>
    </row>
    <row r="678" spans="1:10" hidden="1" x14ac:dyDescent="0.25">
      <c r="A678" s="93">
        <v>59</v>
      </c>
      <c r="B678" s="5" t="s">
        <v>36</v>
      </c>
      <c r="C678" s="26">
        <v>43951</v>
      </c>
      <c r="D678" s="4">
        <v>0</v>
      </c>
      <c r="E678" s="29">
        <v>2</v>
      </c>
      <c r="G678" s="4"/>
      <c r="H678" s="93">
        <f t="shared" si="34"/>
        <v>2</v>
      </c>
      <c r="I678" s="93">
        <f t="shared" si="35"/>
        <v>0.69314718055994529</v>
      </c>
      <c r="J678" s="158" t="e">
        <f t="shared" si="33"/>
        <v>#DIV/0!</v>
      </c>
    </row>
    <row r="679" spans="1:10" hidden="1" x14ac:dyDescent="0.25">
      <c r="A679" s="93">
        <v>60</v>
      </c>
      <c r="B679" s="5" t="s">
        <v>36</v>
      </c>
      <c r="C679" s="26">
        <v>43952</v>
      </c>
      <c r="D679" s="4">
        <v>1</v>
      </c>
      <c r="E679" s="29">
        <v>3</v>
      </c>
      <c r="G679" s="4"/>
      <c r="H679" s="93">
        <f t="shared" si="34"/>
        <v>3</v>
      </c>
      <c r="I679" s="93">
        <f t="shared" si="35"/>
        <v>1.0986122886681098</v>
      </c>
      <c r="J679" s="158">
        <f t="shared" si="33"/>
        <v>20.514135496217445</v>
      </c>
    </row>
    <row r="680" spans="1:10" hidden="1" x14ac:dyDescent="0.25">
      <c r="A680" s="93">
        <v>61</v>
      </c>
      <c r="B680" s="5" t="s">
        <v>36</v>
      </c>
      <c r="C680" s="26">
        <v>43953</v>
      </c>
      <c r="D680" s="4">
        <v>1</v>
      </c>
      <c r="E680" s="29">
        <v>4</v>
      </c>
      <c r="G680" s="4"/>
      <c r="H680" s="93">
        <f t="shared" si="34"/>
        <v>4</v>
      </c>
      <c r="I680" s="93">
        <f t="shared" si="35"/>
        <v>1.3862943611198906</v>
      </c>
      <c r="J680" s="158">
        <f t="shared" si="33"/>
        <v>8.4636359598211026</v>
      </c>
    </row>
    <row r="681" spans="1:10" hidden="1" x14ac:dyDescent="0.25">
      <c r="A681" s="93">
        <v>62</v>
      </c>
      <c r="B681" s="5" t="s">
        <v>36</v>
      </c>
      <c r="C681" s="26">
        <v>43954</v>
      </c>
      <c r="D681" s="4">
        <v>0</v>
      </c>
      <c r="E681" s="29">
        <v>4</v>
      </c>
      <c r="G681" s="4"/>
      <c r="H681" s="93">
        <f t="shared" si="34"/>
        <v>4</v>
      </c>
      <c r="I681" s="93">
        <f t="shared" si="35"/>
        <v>1.3862943611198906</v>
      </c>
      <c r="J681" s="158">
        <f t="shared" si="33"/>
        <v>6.1069201755948841</v>
      </c>
    </row>
    <row r="682" spans="1:10" hidden="1" x14ac:dyDescent="0.25">
      <c r="A682" s="93">
        <v>63</v>
      </c>
      <c r="B682" s="5" t="s">
        <v>36</v>
      </c>
      <c r="C682" s="26">
        <v>43955</v>
      </c>
      <c r="D682" s="4">
        <v>0</v>
      </c>
      <c r="E682" s="29">
        <v>4</v>
      </c>
      <c r="G682" s="4"/>
      <c r="H682" s="93">
        <f t="shared" si="34"/>
        <v>4</v>
      </c>
      <c r="I682" s="93">
        <f t="shared" si="35"/>
        <v>1.3862943611198906</v>
      </c>
      <c r="J682" s="158">
        <f t="shared" si="33"/>
        <v>5.3898108510760361</v>
      </c>
    </row>
    <row r="683" spans="1:10" hidden="1" x14ac:dyDescent="0.25">
      <c r="A683" s="93">
        <v>64</v>
      </c>
      <c r="B683" s="5" t="s">
        <v>36</v>
      </c>
      <c r="C683" s="26">
        <v>43956</v>
      </c>
      <c r="D683" s="4">
        <v>0</v>
      </c>
      <c r="E683" s="29">
        <v>4</v>
      </c>
      <c r="G683" s="4"/>
      <c r="H683" s="93">
        <f t="shared" si="34"/>
        <v>4</v>
      </c>
      <c r="I683" s="93">
        <f t="shared" si="35"/>
        <v>1.3862943611198906</v>
      </c>
      <c r="J683" s="158">
        <f t="shared" si="33"/>
        <v>5.4492244993844317</v>
      </c>
    </row>
    <row r="684" spans="1:10" hidden="1" x14ac:dyDescent="0.25">
      <c r="A684" s="93">
        <v>65</v>
      </c>
      <c r="B684" s="5" t="s">
        <v>36</v>
      </c>
      <c r="C684" s="26">
        <v>43957</v>
      </c>
      <c r="D684" s="4">
        <v>0</v>
      </c>
      <c r="E684" s="29">
        <v>4</v>
      </c>
      <c r="G684" s="4"/>
      <c r="H684" s="93">
        <f t="shared" si="34"/>
        <v>4</v>
      </c>
      <c r="I684" s="93">
        <f t="shared" si="35"/>
        <v>1.3862943611198906</v>
      </c>
      <c r="J684" s="158">
        <f t="shared" si="33"/>
        <v>6.3419619889012369</v>
      </c>
    </row>
    <row r="685" spans="1:10" hidden="1" x14ac:dyDescent="0.25">
      <c r="A685" s="93">
        <v>66</v>
      </c>
      <c r="B685" s="5" t="s">
        <v>36</v>
      </c>
      <c r="C685" s="26">
        <v>43958</v>
      </c>
      <c r="D685" s="4">
        <v>0</v>
      </c>
      <c r="E685" s="29">
        <v>4</v>
      </c>
      <c r="G685" s="4"/>
      <c r="H685" s="93">
        <f t="shared" si="34"/>
        <v>4</v>
      </c>
      <c r="I685" s="93">
        <f t="shared" si="35"/>
        <v>1.3862943611198906</v>
      </c>
      <c r="J685" s="158">
        <f t="shared" si="33"/>
        <v>9.2560071109687971</v>
      </c>
    </row>
    <row r="686" spans="1:10" hidden="1" x14ac:dyDescent="0.25">
      <c r="A686" s="93">
        <v>67</v>
      </c>
      <c r="B686" s="5" t="s">
        <v>36</v>
      </c>
      <c r="C686" s="26">
        <v>43959</v>
      </c>
      <c r="D686" s="4">
        <v>0</v>
      </c>
      <c r="E686" s="29">
        <v>4</v>
      </c>
      <c r="G686" s="4"/>
      <c r="H686" s="93">
        <f t="shared" si="34"/>
        <v>4</v>
      </c>
      <c r="I686" s="93">
        <f t="shared" si="35"/>
        <v>1.3862943611198906</v>
      </c>
      <c r="J686" s="158">
        <f t="shared" si="33"/>
        <v>28.91305007583852</v>
      </c>
    </row>
    <row r="687" spans="1:10" hidden="1" x14ac:dyDescent="0.25">
      <c r="A687" s="93">
        <v>68</v>
      </c>
      <c r="B687" s="5" t="s">
        <v>36</v>
      </c>
      <c r="C687" s="26">
        <v>43960</v>
      </c>
      <c r="D687" s="4">
        <v>0</v>
      </c>
      <c r="E687" s="29">
        <v>4</v>
      </c>
      <c r="G687" s="4"/>
      <c r="H687" s="93">
        <f t="shared" si="34"/>
        <v>4</v>
      </c>
      <c r="I687" s="93">
        <f t="shared" si="35"/>
        <v>1.3862943611198906</v>
      </c>
      <c r="J687" s="158" t="e">
        <f t="shared" si="33"/>
        <v>#DIV/0!</v>
      </c>
    </row>
    <row r="688" spans="1:10" hidden="1" x14ac:dyDescent="0.25">
      <c r="A688" s="93">
        <v>69</v>
      </c>
      <c r="B688" s="5" t="s">
        <v>36</v>
      </c>
      <c r="C688" s="26">
        <v>43961</v>
      </c>
      <c r="D688" s="4">
        <v>0</v>
      </c>
      <c r="E688" s="29">
        <v>4</v>
      </c>
      <c r="G688" s="4"/>
      <c r="H688" s="93">
        <f t="shared" si="34"/>
        <v>4</v>
      </c>
      <c r="I688" s="93">
        <f t="shared" si="35"/>
        <v>1.3862943611198906</v>
      </c>
      <c r="J688" s="158" t="e">
        <f t="shared" si="33"/>
        <v>#DIV/0!</v>
      </c>
    </row>
    <row r="689" spans="1:10" hidden="1" x14ac:dyDescent="0.25">
      <c r="A689" s="93">
        <v>70</v>
      </c>
      <c r="B689" s="5" t="s">
        <v>36</v>
      </c>
      <c r="C689" s="26">
        <v>43962</v>
      </c>
      <c r="D689" s="4">
        <v>0</v>
      </c>
      <c r="E689" s="29">
        <v>4</v>
      </c>
      <c r="G689" s="4"/>
      <c r="H689" s="93">
        <f t="shared" si="34"/>
        <v>4</v>
      </c>
      <c r="I689" s="93">
        <f t="shared" si="35"/>
        <v>1.3862943611198906</v>
      </c>
      <c r="J689" s="158" t="e">
        <f t="shared" si="33"/>
        <v>#DIV/0!</v>
      </c>
    </row>
    <row r="690" spans="1:10" hidden="1" x14ac:dyDescent="0.25">
      <c r="A690" s="93">
        <v>71</v>
      </c>
      <c r="B690" s="5" t="s">
        <v>36</v>
      </c>
      <c r="C690" s="26">
        <v>43963</v>
      </c>
      <c r="D690" s="4">
        <v>0</v>
      </c>
      <c r="E690" s="29">
        <v>4</v>
      </c>
      <c r="G690" s="4"/>
      <c r="H690" s="93">
        <f t="shared" si="34"/>
        <v>4</v>
      </c>
      <c r="I690" s="93">
        <f t="shared" si="35"/>
        <v>1.3862943611198906</v>
      </c>
      <c r="J690" s="158" t="e">
        <f t="shared" si="33"/>
        <v>#DIV/0!</v>
      </c>
    </row>
    <row r="691" spans="1:10" hidden="1" x14ac:dyDescent="0.25">
      <c r="A691" s="93">
        <v>72</v>
      </c>
      <c r="B691" s="5" t="s">
        <v>36</v>
      </c>
      <c r="C691" s="26">
        <v>43964</v>
      </c>
      <c r="D691" s="4">
        <v>0</v>
      </c>
      <c r="E691" s="29">
        <v>4</v>
      </c>
      <c r="G691" s="4"/>
      <c r="H691" s="93">
        <f t="shared" si="34"/>
        <v>4</v>
      </c>
      <c r="I691" s="93">
        <f t="shared" si="35"/>
        <v>1.3862943611198906</v>
      </c>
      <c r="J691" s="158" t="e">
        <f t="shared" si="33"/>
        <v>#DIV/0!</v>
      </c>
    </row>
    <row r="692" spans="1:10" hidden="1" x14ac:dyDescent="0.25">
      <c r="A692" s="93">
        <v>73</v>
      </c>
      <c r="B692" s="5" t="s">
        <v>36</v>
      </c>
      <c r="C692" s="26">
        <v>43965</v>
      </c>
      <c r="D692" s="4">
        <v>0</v>
      </c>
      <c r="E692" s="29">
        <v>4</v>
      </c>
      <c r="G692" s="4"/>
      <c r="H692" s="93">
        <f t="shared" si="34"/>
        <v>4</v>
      </c>
      <c r="I692" s="93">
        <f t="shared" si="35"/>
        <v>1.3862943611198906</v>
      </c>
      <c r="J692" s="158" t="e">
        <f t="shared" si="33"/>
        <v>#DIV/0!</v>
      </c>
    </row>
    <row r="693" spans="1:10" hidden="1" x14ac:dyDescent="0.25">
      <c r="A693" s="93">
        <v>74</v>
      </c>
      <c r="B693" s="5" t="s">
        <v>36</v>
      </c>
      <c r="C693" s="26">
        <v>43966</v>
      </c>
      <c r="D693" s="4">
        <v>0</v>
      </c>
      <c r="E693" s="29">
        <v>4</v>
      </c>
      <c r="G693" s="4"/>
      <c r="H693" s="93">
        <f t="shared" si="34"/>
        <v>4</v>
      </c>
      <c r="I693" s="93">
        <f t="shared" si="35"/>
        <v>1.3862943611198906</v>
      </c>
      <c r="J693" s="158" t="e">
        <f t="shared" si="33"/>
        <v>#DIV/0!</v>
      </c>
    </row>
    <row r="694" spans="1:10" hidden="1" x14ac:dyDescent="0.25">
      <c r="A694" s="93">
        <v>75</v>
      </c>
      <c r="B694" s="5" t="s">
        <v>36</v>
      </c>
      <c r="C694" s="26">
        <v>43967</v>
      </c>
      <c r="D694" s="4">
        <v>0</v>
      </c>
      <c r="E694" s="29">
        <v>4</v>
      </c>
      <c r="G694" s="4"/>
      <c r="H694" s="93">
        <f t="shared" si="34"/>
        <v>4</v>
      </c>
      <c r="I694" s="93">
        <f t="shared" si="35"/>
        <v>1.3862943611198906</v>
      </c>
      <c r="J694" s="158" t="e">
        <f t="shared" si="33"/>
        <v>#DIV/0!</v>
      </c>
    </row>
    <row r="695" spans="1:10" hidden="1" x14ac:dyDescent="0.25">
      <c r="A695" s="93">
        <v>76</v>
      </c>
      <c r="B695" s="5" t="s">
        <v>36</v>
      </c>
      <c r="C695" s="26">
        <v>43968</v>
      </c>
      <c r="D695" s="4">
        <v>0</v>
      </c>
      <c r="E695" s="29">
        <v>4</v>
      </c>
      <c r="G695" s="4"/>
      <c r="H695" s="93">
        <f t="shared" si="34"/>
        <v>4</v>
      </c>
      <c r="I695" s="93">
        <f t="shared" si="35"/>
        <v>1.3862943611198906</v>
      </c>
      <c r="J695" s="158" t="e">
        <f t="shared" si="33"/>
        <v>#DIV/0!</v>
      </c>
    </row>
    <row r="696" spans="1:10" hidden="1" x14ac:dyDescent="0.25">
      <c r="A696" s="93">
        <v>77</v>
      </c>
      <c r="B696" s="5" t="s">
        <v>36</v>
      </c>
      <c r="C696" s="26">
        <v>43969</v>
      </c>
      <c r="D696" s="4">
        <v>0</v>
      </c>
      <c r="E696" s="29">
        <v>4</v>
      </c>
      <c r="G696" s="4"/>
      <c r="H696" s="93">
        <f t="shared" si="34"/>
        <v>4</v>
      </c>
      <c r="I696" s="93">
        <f t="shared" si="35"/>
        <v>1.3862943611198906</v>
      </c>
      <c r="J696" s="158" t="e">
        <f t="shared" si="33"/>
        <v>#DIV/0!</v>
      </c>
    </row>
    <row r="697" spans="1:10" hidden="1" x14ac:dyDescent="0.25">
      <c r="A697" s="93">
        <v>78</v>
      </c>
      <c r="B697" s="5" t="s">
        <v>36</v>
      </c>
      <c r="C697" s="26">
        <v>43970</v>
      </c>
      <c r="D697" s="4">
        <v>0</v>
      </c>
      <c r="E697" s="29">
        <v>4</v>
      </c>
      <c r="G697" s="4"/>
      <c r="H697" s="93">
        <f t="shared" si="34"/>
        <v>4</v>
      </c>
      <c r="I697" s="93">
        <f t="shared" si="35"/>
        <v>1.3862943611198906</v>
      </c>
      <c r="J697" s="158" t="e">
        <f t="shared" si="33"/>
        <v>#DIV/0!</v>
      </c>
    </row>
    <row r="698" spans="1:10" hidden="1" x14ac:dyDescent="0.25">
      <c r="A698" s="93">
        <v>79</v>
      </c>
      <c r="B698" s="5" t="s">
        <v>36</v>
      </c>
      <c r="C698" s="26">
        <v>43971</v>
      </c>
      <c r="D698" s="4">
        <v>0</v>
      </c>
      <c r="E698" s="29">
        <v>4</v>
      </c>
      <c r="G698" s="4"/>
      <c r="H698" s="93">
        <f t="shared" si="34"/>
        <v>4</v>
      </c>
      <c r="I698" s="93">
        <f t="shared" si="35"/>
        <v>1.3862943611198906</v>
      </c>
      <c r="J698" s="158" t="e">
        <f t="shared" si="33"/>
        <v>#DIV/0!</v>
      </c>
    </row>
    <row r="699" spans="1:10" hidden="1" x14ac:dyDescent="0.25">
      <c r="A699" s="93">
        <v>80</v>
      </c>
      <c r="B699" s="5" t="s">
        <v>36</v>
      </c>
      <c r="C699" s="26">
        <v>43972</v>
      </c>
      <c r="D699" s="4">
        <v>0</v>
      </c>
      <c r="E699" s="29">
        <v>4</v>
      </c>
      <c r="G699" s="4"/>
      <c r="H699" s="93">
        <f t="shared" si="34"/>
        <v>4</v>
      </c>
      <c r="I699" s="93">
        <f t="shared" si="35"/>
        <v>1.3862943611198906</v>
      </c>
      <c r="J699" s="158" t="e">
        <f t="shared" ref="J699:J762" si="36">LN(2)/SLOPE(I692:I699,A692:A699)</f>
        <v>#DIV/0!</v>
      </c>
    </row>
    <row r="700" spans="1:10" hidden="1" x14ac:dyDescent="0.25">
      <c r="A700" s="93">
        <v>81</v>
      </c>
      <c r="B700" s="5" t="s">
        <v>36</v>
      </c>
      <c r="C700" s="26">
        <v>43973</v>
      </c>
      <c r="D700" s="4">
        <v>0</v>
      </c>
      <c r="E700" s="29">
        <v>4</v>
      </c>
      <c r="G700" s="4"/>
      <c r="H700" s="93">
        <f t="shared" si="34"/>
        <v>4</v>
      </c>
      <c r="I700" s="93">
        <f t="shared" si="35"/>
        <v>1.3862943611198906</v>
      </c>
      <c r="J700" s="158" t="e">
        <f t="shared" si="36"/>
        <v>#DIV/0!</v>
      </c>
    </row>
    <row r="701" spans="1:10" hidden="1" x14ac:dyDescent="0.25">
      <c r="A701" s="93">
        <v>82</v>
      </c>
      <c r="B701" s="5" t="s">
        <v>36</v>
      </c>
      <c r="C701" s="26">
        <v>43974</v>
      </c>
      <c r="D701" s="4">
        <v>0</v>
      </c>
      <c r="E701" s="29">
        <v>4</v>
      </c>
      <c r="G701" s="4"/>
      <c r="H701" s="93">
        <f t="shared" si="34"/>
        <v>4</v>
      </c>
      <c r="I701" s="93">
        <f t="shared" si="35"/>
        <v>1.3862943611198906</v>
      </c>
      <c r="J701" s="158" t="e">
        <f t="shared" si="36"/>
        <v>#DIV/0!</v>
      </c>
    </row>
    <row r="702" spans="1:10" hidden="1" x14ac:dyDescent="0.25">
      <c r="A702" s="93">
        <v>83</v>
      </c>
      <c r="B702" s="5" t="s">
        <v>36</v>
      </c>
      <c r="C702" s="26">
        <v>43975</v>
      </c>
      <c r="D702" s="4">
        <v>0</v>
      </c>
      <c r="E702" s="29">
        <v>4</v>
      </c>
      <c r="G702" s="4"/>
      <c r="H702" s="93">
        <f t="shared" si="34"/>
        <v>4</v>
      </c>
      <c r="I702" s="93">
        <f t="shared" si="35"/>
        <v>1.3862943611198906</v>
      </c>
      <c r="J702" s="158" t="e">
        <f t="shared" si="36"/>
        <v>#DIV/0!</v>
      </c>
    </row>
    <row r="703" spans="1:10" hidden="1" x14ac:dyDescent="0.25">
      <c r="A703" s="93">
        <v>84</v>
      </c>
      <c r="B703" s="5" t="s">
        <v>36</v>
      </c>
      <c r="C703" s="26">
        <v>43976</v>
      </c>
      <c r="D703" s="4">
        <v>0</v>
      </c>
      <c r="E703" s="29">
        <v>4</v>
      </c>
      <c r="G703" s="4"/>
      <c r="H703" s="93">
        <f t="shared" si="34"/>
        <v>4</v>
      </c>
      <c r="I703" s="93">
        <f t="shared" si="35"/>
        <v>1.3862943611198906</v>
      </c>
      <c r="J703" s="158" t="e">
        <f t="shared" si="36"/>
        <v>#DIV/0!</v>
      </c>
    </row>
    <row r="704" spans="1:10" hidden="1" x14ac:dyDescent="0.25">
      <c r="A704" s="93">
        <v>85</v>
      </c>
      <c r="B704" s="5" t="s">
        <v>36</v>
      </c>
      <c r="C704" s="26">
        <v>43977</v>
      </c>
      <c r="D704" s="4">
        <v>1</v>
      </c>
      <c r="E704" s="29">
        <v>5</v>
      </c>
      <c r="G704" s="4"/>
      <c r="H704" s="93">
        <f t="shared" si="34"/>
        <v>5</v>
      </c>
      <c r="I704" s="93">
        <f t="shared" si="35"/>
        <v>1.6094379124341003</v>
      </c>
      <c r="J704" s="158">
        <f t="shared" si="36"/>
        <v>37.275404634064685</v>
      </c>
    </row>
    <row r="705" spans="1:10" hidden="1" x14ac:dyDescent="0.25">
      <c r="A705" s="93">
        <v>86</v>
      </c>
      <c r="B705" s="5" t="s">
        <v>36</v>
      </c>
      <c r="C705" s="26">
        <v>43978</v>
      </c>
      <c r="D705" s="4">
        <v>0</v>
      </c>
      <c r="E705" s="29">
        <v>5</v>
      </c>
      <c r="G705" s="4"/>
      <c r="H705" s="93">
        <f t="shared" si="34"/>
        <v>5</v>
      </c>
      <c r="I705" s="93">
        <f t="shared" si="35"/>
        <v>1.6094379124341003</v>
      </c>
      <c r="J705" s="158">
        <f t="shared" si="36"/>
        <v>21.743986036537734</v>
      </c>
    </row>
    <row r="706" spans="1:10" hidden="1" x14ac:dyDescent="0.25">
      <c r="A706" s="93">
        <v>87</v>
      </c>
      <c r="B706" s="5" t="s">
        <v>36</v>
      </c>
      <c r="C706" s="26">
        <v>43979</v>
      </c>
      <c r="D706" s="4">
        <v>3</v>
      </c>
      <c r="E706" s="29">
        <v>8</v>
      </c>
      <c r="G706" s="4"/>
      <c r="H706" s="93">
        <f t="shared" si="34"/>
        <v>8</v>
      </c>
      <c r="I706" s="93">
        <f t="shared" si="35"/>
        <v>2.0794415416798357</v>
      </c>
      <c r="J706" s="158">
        <f t="shared" si="36"/>
        <v>8.7724567957343424</v>
      </c>
    </row>
    <row r="707" spans="1:10" hidden="1" x14ac:dyDescent="0.25">
      <c r="A707" s="93">
        <v>88</v>
      </c>
      <c r="B707" s="5" t="s">
        <v>36</v>
      </c>
      <c r="C707" s="26">
        <v>43980</v>
      </c>
      <c r="D707" s="4">
        <v>0</v>
      </c>
      <c r="E707" s="29">
        <v>8</v>
      </c>
      <c r="G707" s="4"/>
      <c r="H707" s="93">
        <f t="shared" ref="H707:H770" si="37">IF(EXACT(B707,B706),D707+E706,E707)</f>
        <v>8</v>
      </c>
      <c r="I707" s="93">
        <f t="shared" si="35"/>
        <v>2.0794415416798357</v>
      </c>
      <c r="J707" s="158">
        <f t="shared" si="36"/>
        <v>6.3216299089436063</v>
      </c>
    </row>
    <row r="708" spans="1:10" hidden="1" x14ac:dyDescent="0.25">
      <c r="A708" s="93">
        <v>89</v>
      </c>
      <c r="B708" s="5" t="s">
        <v>36</v>
      </c>
      <c r="C708" s="26">
        <v>43981</v>
      </c>
      <c r="D708" s="4">
        <v>2</v>
      </c>
      <c r="E708" s="29">
        <v>10</v>
      </c>
      <c r="G708" s="4"/>
      <c r="H708" s="93">
        <f t="shared" si="37"/>
        <v>10</v>
      </c>
      <c r="I708" s="93">
        <f t="shared" si="35"/>
        <v>2.3025850929940459</v>
      </c>
      <c r="J708" s="158">
        <f t="shared" si="36"/>
        <v>4.8685783313847875</v>
      </c>
    </row>
    <row r="709" spans="1:10" hidden="1" x14ac:dyDescent="0.25">
      <c r="A709" s="93">
        <v>90</v>
      </c>
      <c r="B709" s="5" t="s">
        <v>36</v>
      </c>
      <c r="C709" s="26">
        <v>43982</v>
      </c>
      <c r="D709" s="4">
        <v>0</v>
      </c>
      <c r="E709" s="29">
        <v>10</v>
      </c>
      <c r="G709" s="4"/>
      <c r="H709" s="93">
        <f t="shared" si="37"/>
        <v>10</v>
      </c>
      <c r="I709" s="93">
        <f t="shared" si="35"/>
        <v>2.3025850929940459</v>
      </c>
      <c r="J709" s="158">
        <f t="shared" si="36"/>
        <v>4.5221038597706258</v>
      </c>
    </row>
    <row r="710" spans="1:10" hidden="1" x14ac:dyDescent="0.25">
      <c r="A710" s="93">
        <v>91</v>
      </c>
      <c r="B710" s="5" t="s">
        <v>36</v>
      </c>
      <c r="C710" s="26">
        <v>43983</v>
      </c>
      <c r="D710" s="4">
        <v>0</v>
      </c>
      <c r="E710" s="29">
        <v>10</v>
      </c>
      <c r="G710" s="4"/>
      <c r="H710" s="93">
        <f t="shared" si="37"/>
        <v>10</v>
      </c>
      <c r="I710" s="93">
        <f t="shared" si="35"/>
        <v>2.3025850929940459</v>
      </c>
      <c r="J710" s="158">
        <f t="shared" si="36"/>
        <v>4.8685783313847857</v>
      </c>
    </row>
    <row r="711" spans="1:10" hidden="1" x14ac:dyDescent="0.25">
      <c r="A711" s="93">
        <v>92</v>
      </c>
      <c r="B711" s="5" t="s">
        <v>36</v>
      </c>
      <c r="C711" s="26">
        <v>43984</v>
      </c>
      <c r="D711" s="4">
        <v>0</v>
      </c>
      <c r="E711" s="29">
        <v>10</v>
      </c>
      <c r="G711" s="4"/>
      <c r="H711" s="93">
        <f t="shared" si="37"/>
        <v>10</v>
      </c>
      <c r="I711" s="93">
        <f t="shared" si="35"/>
        <v>2.3025850929940459</v>
      </c>
      <c r="J711" s="158">
        <f t="shared" si="36"/>
        <v>6.3216299089436019</v>
      </c>
    </row>
    <row r="712" spans="1:10" hidden="1" x14ac:dyDescent="0.25">
      <c r="A712" s="93">
        <v>93</v>
      </c>
      <c r="B712" s="5" t="s">
        <v>36</v>
      </c>
      <c r="C712" s="26">
        <v>43985</v>
      </c>
      <c r="D712" s="4">
        <v>1</v>
      </c>
      <c r="E712" s="29">
        <v>11</v>
      </c>
      <c r="G712" s="4"/>
      <c r="H712" s="93">
        <f t="shared" si="37"/>
        <v>11</v>
      </c>
      <c r="I712" s="93">
        <f t="shared" si="35"/>
        <v>2.3978952727983707</v>
      </c>
      <c r="J712" s="158">
        <f t="shared" si="36"/>
        <v>7.9711902771086249</v>
      </c>
    </row>
    <row r="713" spans="1:10" hidden="1" x14ac:dyDescent="0.25">
      <c r="A713" s="93">
        <v>94</v>
      </c>
      <c r="B713" s="5" t="s">
        <v>36</v>
      </c>
      <c r="C713" s="26">
        <v>43986</v>
      </c>
      <c r="D713" s="4">
        <v>0</v>
      </c>
      <c r="E713" s="29">
        <v>11</v>
      </c>
      <c r="G713" s="4"/>
      <c r="H713" s="93">
        <f t="shared" si="37"/>
        <v>11</v>
      </c>
      <c r="I713" s="93">
        <f t="shared" si="35"/>
        <v>2.3978952727983707</v>
      </c>
      <c r="J713" s="158">
        <f t="shared" si="36"/>
        <v>15.236217352132682</v>
      </c>
    </row>
    <row r="714" spans="1:10" hidden="1" x14ac:dyDescent="0.25">
      <c r="A714" s="93">
        <v>95</v>
      </c>
      <c r="B714" s="5" t="s">
        <v>36</v>
      </c>
      <c r="C714" s="26">
        <v>43987</v>
      </c>
      <c r="D714" s="4">
        <v>3</v>
      </c>
      <c r="E714" s="29">
        <v>14</v>
      </c>
      <c r="G714" s="4"/>
      <c r="H714" s="93">
        <f t="shared" si="37"/>
        <v>14</v>
      </c>
      <c r="I714" s="93">
        <f t="shared" si="35"/>
        <v>2.6390573296152584</v>
      </c>
      <c r="J714" s="158">
        <f t="shared" si="36"/>
        <v>12.44165632565905</v>
      </c>
    </row>
    <row r="715" spans="1:10" hidden="1" x14ac:dyDescent="0.25">
      <c r="A715" s="93">
        <v>96</v>
      </c>
      <c r="B715" s="5" t="s">
        <v>36</v>
      </c>
      <c r="C715" s="26">
        <v>43988</v>
      </c>
      <c r="D715" s="4">
        <v>1</v>
      </c>
      <c r="E715" s="29">
        <v>15</v>
      </c>
      <c r="G715" s="4"/>
      <c r="H715" s="93">
        <f t="shared" si="37"/>
        <v>15</v>
      </c>
      <c r="I715" s="93">
        <f t="shared" si="35"/>
        <v>2.7080502011022101</v>
      </c>
      <c r="J715" s="158">
        <f t="shared" si="36"/>
        <v>11.878019970485457</v>
      </c>
    </row>
    <row r="716" spans="1:10" hidden="1" x14ac:dyDescent="0.25">
      <c r="A716" s="93">
        <v>97</v>
      </c>
      <c r="B716" s="5" t="s">
        <v>36</v>
      </c>
      <c r="C716" s="26">
        <v>43989</v>
      </c>
      <c r="D716" s="4">
        <v>5</v>
      </c>
      <c r="E716" s="29">
        <v>20</v>
      </c>
      <c r="G716" s="4"/>
      <c r="H716" s="93">
        <f t="shared" si="37"/>
        <v>20</v>
      </c>
      <c r="I716" s="93">
        <f t="shared" si="35"/>
        <v>2.9957322735539909</v>
      </c>
      <c r="J716" s="158">
        <f t="shared" si="36"/>
        <v>7.3806619548623402</v>
      </c>
    </row>
    <row r="717" spans="1:10" hidden="1" x14ac:dyDescent="0.25">
      <c r="A717" s="93">
        <v>98</v>
      </c>
      <c r="B717" s="5" t="s">
        <v>36</v>
      </c>
      <c r="C717" s="26">
        <v>43990</v>
      </c>
      <c r="D717" s="4">
        <v>1</v>
      </c>
      <c r="E717" s="29">
        <v>21</v>
      </c>
      <c r="G717" s="4"/>
      <c r="H717" s="93">
        <f t="shared" si="37"/>
        <v>21</v>
      </c>
      <c r="I717" s="93">
        <f t="shared" si="35"/>
        <v>3.044522437723423</v>
      </c>
      <c r="J717" s="158">
        <f t="shared" si="36"/>
        <v>5.9225727137589441</v>
      </c>
    </row>
    <row r="718" spans="1:10" hidden="1" x14ac:dyDescent="0.25">
      <c r="A718" s="93">
        <v>99</v>
      </c>
      <c r="B718" s="5" t="s">
        <v>36</v>
      </c>
      <c r="C718" s="26">
        <v>43991</v>
      </c>
      <c r="D718" s="4">
        <v>5</v>
      </c>
      <c r="E718" s="29">
        <v>26</v>
      </c>
      <c r="G718" s="4"/>
      <c r="H718" s="93">
        <f t="shared" si="37"/>
        <v>26</v>
      </c>
      <c r="I718" s="93">
        <f t="shared" si="35"/>
        <v>3.2580965380214821</v>
      </c>
      <c r="J718" s="158">
        <f t="shared" si="36"/>
        <v>4.9408755172728664</v>
      </c>
    </row>
    <row r="719" spans="1:10" hidden="1" x14ac:dyDescent="0.25">
      <c r="A719" s="93">
        <v>100</v>
      </c>
      <c r="B719" s="5" t="s">
        <v>36</v>
      </c>
      <c r="C719" s="26">
        <v>43992</v>
      </c>
      <c r="D719" s="4">
        <v>0</v>
      </c>
      <c r="E719" s="29">
        <v>26</v>
      </c>
      <c r="G719" s="4"/>
      <c r="H719" s="93">
        <f t="shared" si="37"/>
        <v>26</v>
      </c>
      <c r="I719" s="93">
        <f t="shared" si="35"/>
        <v>3.2580965380214821</v>
      </c>
      <c r="J719" s="158">
        <f t="shared" si="36"/>
        <v>4.9232147888199487</v>
      </c>
    </row>
    <row r="720" spans="1:10" hidden="1" x14ac:dyDescent="0.25">
      <c r="A720" s="93">
        <v>101</v>
      </c>
      <c r="B720" s="5" t="s">
        <v>36</v>
      </c>
      <c r="C720" s="26">
        <v>43993</v>
      </c>
      <c r="D720" s="4">
        <v>0</v>
      </c>
      <c r="E720" s="29">
        <v>26</v>
      </c>
      <c r="G720" s="4"/>
      <c r="H720" s="93">
        <f t="shared" si="37"/>
        <v>26</v>
      </c>
      <c r="I720" s="93">
        <f t="shared" si="35"/>
        <v>3.2580965380214821</v>
      </c>
      <c r="J720" s="158">
        <f t="shared" si="36"/>
        <v>5.3834015751091835</v>
      </c>
    </row>
    <row r="721" spans="1:10" hidden="1" x14ac:dyDescent="0.25">
      <c r="A721" s="93">
        <v>102</v>
      </c>
      <c r="B721" s="5" t="s">
        <v>36</v>
      </c>
      <c r="C721" s="26">
        <v>43994</v>
      </c>
      <c r="D721" s="4">
        <v>4</v>
      </c>
      <c r="E721" s="29">
        <v>30</v>
      </c>
      <c r="F721" s="4">
        <v>1</v>
      </c>
      <c r="G721" s="4"/>
      <c r="H721" s="93">
        <f t="shared" si="37"/>
        <v>30</v>
      </c>
      <c r="I721" s="93">
        <f t="shared" ref="I721:I784" si="38">LN(H721)</f>
        <v>3.4011973816621555</v>
      </c>
      <c r="J721" s="158">
        <f t="shared" si="36"/>
        <v>6.4082257241931408</v>
      </c>
    </row>
    <row r="722" spans="1:10" hidden="1" x14ac:dyDescent="0.25">
      <c r="A722" s="93">
        <v>103</v>
      </c>
      <c r="B722" s="5" t="s">
        <v>36</v>
      </c>
      <c r="C722" s="26">
        <v>43995</v>
      </c>
      <c r="D722" s="4">
        <v>9</v>
      </c>
      <c r="E722" s="29">
        <v>39</v>
      </c>
      <c r="G722" s="4"/>
      <c r="H722" s="93">
        <f t="shared" si="37"/>
        <v>39</v>
      </c>
      <c r="I722" s="93">
        <f t="shared" si="38"/>
        <v>3.6635616461296463</v>
      </c>
      <c r="J722" s="158">
        <f t="shared" si="36"/>
        <v>6.2227934504755655</v>
      </c>
    </row>
    <row r="723" spans="1:10" hidden="1" x14ac:dyDescent="0.25">
      <c r="A723" s="93">
        <v>104</v>
      </c>
      <c r="B723" s="5" t="s">
        <v>36</v>
      </c>
      <c r="C723" s="26">
        <v>43996</v>
      </c>
      <c r="D723" s="4">
        <v>2</v>
      </c>
      <c r="E723" s="29">
        <v>41</v>
      </c>
      <c r="G723" s="4"/>
      <c r="H723" s="93">
        <f t="shared" si="37"/>
        <v>41</v>
      </c>
      <c r="I723" s="93">
        <f t="shared" si="38"/>
        <v>3.713572066704308</v>
      </c>
      <c r="J723" s="158">
        <f t="shared" si="36"/>
        <v>6.8103631780074174</v>
      </c>
    </row>
    <row r="724" spans="1:10" hidden="1" x14ac:dyDescent="0.25">
      <c r="A724" s="93">
        <v>105</v>
      </c>
      <c r="B724" s="5" t="s">
        <v>36</v>
      </c>
      <c r="C724" s="26">
        <v>43997</v>
      </c>
      <c r="D724" s="4">
        <v>22</v>
      </c>
      <c r="E724" s="29">
        <v>63</v>
      </c>
      <c r="G724" s="4"/>
      <c r="H724" s="93">
        <f t="shared" si="37"/>
        <v>63</v>
      </c>
      <c r="I724" s="93">
        <f t="shared" si="38"/>
        <v>4.1431347263915326</v>
      </c>
      <c r="J724" s="158">
        <f t="shared" si="36"/>
        <v>5.1402438060650857</v>
      </c>
    </row>
    <row r="725" spans="1:10" hidden="1" x14ac:dyDescent="0.25">
      <c r="A725" s="93">
        <v>106</v>
      </c>
      <c r="B725" s="5" t="s">
        <v>36</v>
      </c>
      <c r="C725" s="26">
        <v>43998</v>
      </c>
      <c r="D725" s="4">
        <v>1</v>
      </c>
      <c r="E725" s="29">
        <v>64</v>
      </c>
      <c r="G725" s="4"/>
      <c r="H725" s="93">
        <f t="shared" si="37"/>
        <v>64</v>
      </c>
      <c r="I725" s="93">
        <f t="shared" si="38"/>
        <v>4.1588830833596715</v>
      </c>
      <c r="J725" s="158">
        <f t="shared" si="36"/>
        <v>4.7109042870985682</v>
      </c>
    </row>
    <row r="726" spans="1:10" hidden="1" x14ac:dyDescent="0.25">
      <c r="A726" s="93">
        <v>107</v>
      </c>
      <c r="B726" s="5" t="s">
        <v>36</v>
      </c>
      <c r="C726" s="26">
        <v>43999</v>
      </c>
      <c r="D726" s="4">
        <v>8</v>
      </c>
      <c r="E726" s="29">
        <v>72</v>
      </c>
      <c r="G726" s="4"/>
      <c r="H726" s="93">
        <f t="shared" si="37"/>
        <v>72</v>
      </c>
      <c r="I726" s="93">
        <f t="shared" si="38"/>
        <v>4.2766661190160553</v>
      </c>
      <c r="J726" s="158">
        <f t="shared" si="36"/>
        <v>4.1858693085176952</v>
      </c>
    </row>
    <row r="727" spans="1:10" hidden="1" x14ac:dyDescent="0.25">
      <c r="A727" s="93">
        <v>108</v>
      </c>
      <c r="B727" s="5" t="s">
        <v>36</v>
      </c>
      <c r="C727" s="26">
        <v>44000</v>
      </c>
      <c r="D727" s="4">
        <v>10</v>
      </c>
      <c r="E727" s="29">
        <v>82</v>
      </c>
      <c r="G727" s="4"/>
      <c r="H727" s="93">
        <f t="shared" si="37"/>
        <v>82</v>
      </c>
      <c r="I727" s="93">
        <f t="shared" si="38"/>
        <v>4.4067192472642533</v>
      </c>
      <c r="J727" s="158">
        <f t="shared" si="36"/>
        <v>4.0621942645940532</v>
      </c>
    </row>
    <row r="728" spans="1:10" hidden="1" x14ac:dyDescent="0.25">
      <c r="A728" s="93">
        <v>109</v>
      </c>
      <c r="B728" s="5" t="s">
        <v>36</v>
      </c>
      <c r="C728" s="26">
        <v>44001</v>
      </c>
      <c r="D728" s="4">
        <v>3</v>
      </c>
      <c r="E728" s="29">
        <v>85</v>
      </c>
      <c r="G728" s="4"/>
      <c r="H728" s="93">
        <f t="shared" si="37"/>
        <v>85</v>
      </c>
      <c r="I728" s="93">
        <f t="shared" si="38"/>
        <v>4.4426512564903167</v>
      </c>
      <c r="J728" s="158">
        <f t="shared" si="36"/>
        <v>4.5806296218336557</v>
      </c>
    </row>
    <row r="729" spans="1:10" hidden="1" x14ac:dyDescent="0.25">
      <c r="A729" s="93">
        <v>110</v>
      </c>
      <c r="B729" s="5" t="s">
        <v>36</v>
      </c>
      <c r="C729" s="26">
        <v>44002</v>
      </c>
      <c r="D729" s="4">
        <v>3</v>
      </c>
      <c r="E729" s="29">
        <v>88</v>
      </c>
      <c r="G729" s="4"/>
      <c r="H729" s="93">
        <f t="shared" si="37"/>
        <v>88</v>
      </c>
      <c r="I729" s="93">
        <f t="shared" si="38"/>
        <v>4.4773368144782069</v>
      </c>
      <c r="J729" s="158">
        <f t="shared" si="36"/>
        <v>5.6802268803889513</v>
      </c>
    </row>
    <row r="730" spans="1:10" hidden="1" x14ac:dyDescent="0.25">
      <c r="A730" s="93">
        <v>111</v>
      </c>
      <c r="B730" s="5" t="s">
        <v>36</v>
      </c>
      <c r="C730" s="26">
        <v>44003</v>
      </c>
      <c r="D730" s="4">
        <v>6</v>
      </c>
      <c r="E730" s="29">
        <v>94</v>
      </c>
      <c r="G730" s="4"/>
      <c r="H730" s="93">
        <f t="shared" si="37"/>
        <v>94</v>
      </c>
      <c r="I730" s="93">
        <f t="shared" si="38"/>
        <v>4.5432947822700038</v>
      </c>
      <c r="J730" s="158">
        <f t="shared" si="36"/>
        <v>6.8819650000236523</v>
      </c>
    </row>
    <row r="731" spans="1:10" hidden="1" x14ac:dyDescent="0.25">
      <c r="A731" s="93">
        <v>112</v>
      </c>
      <c r="B731" s="5" t="s">
        <v>36</v>
      </c>
      <c r="C731" s="26">
        <v>44004</v>
      </c>
      <c r="D731" s="4">
        <v>5</v>
      </c>
      <c r="E731" s="29">
        <v>99</v>
      </c>
      <c r="G731" s="4"/>
      <c r="H731" s="93">
        <f t="shared" si="37"/>
        <v>99</v>
      </c>
      <c r="I731" s="93">
        <f t="shared" si="38"/>
        <v>4.5951198501345898</v>
      </c>
      <c r="J731" s="158">
        <f t="shared" si="36"/>
        <v>10.172151656933005</v>
      </c>
    </row>
    <row r="732" spans="1:10" hidden="1" x14ac:dyDescent="0.25">
      <c r="A732" s="93">
        <v>113</v>
      </c>
      <c r="B732" s="5" t="s">
        <v>36</v>
      </c>
      <c r="C732" s="26">
        <v>44005</v>
      </c>
      <c r="D732" s="4">
        <v>2</v>
      </c>
      <c r="E732" s="29">
        <v>101</v>
      </c>
      <c r="G732" s="4"/>
      <c r="H732" s="93">
        <f t="shared" si="37"/>
        <v>101</v>
      </c>
      <c r="I732" s="93">
        <f t="shared" si="38"/>
        <v>4.6151205168412597</v>
      </c>
      <c r="J732" s="158">
        <f t="shared" si="36"/>
        <v>11.132035662630635</v>
      </c>
    </row>
    <row r="733" spans="1:10" hidden="1" x14ac:dyDescent="0.25">
      <c r="A733" s="93">
        <v>114</v>
      </c>
      <c r="B733" s="5" t="s">
        <v>36</v>
      </c>
      <c r="C733" s="26">
        <v>44006</v>
      </c>
      <c r="D733" s="4">
        <v>2</v>
      </c>
      <c r="E733" s="29">
        <v>103</v>
      </c>
      <c r="G733" s="4"/>
      <c r="H733" s="93">
        <f t="shared" si="37"/>
        <v>103</v>
      </c>
      <c r="I733" s="93">
        <f t="shared" si="38"/>
        <v>4.6347289882296359</v>
      </c>
      <c r="J733" s="158">
        <f t="shared" si="36"/>
        <v>14.299380515630693</v>
      </c>
    </row>
    <row r="734" spans="1:10" hidden="1" x14ac:dyDescent="0.25">
      <c r="A734" s="93">
        <v>115</v>
      </c>
      <c r="B734" s="5" t="s">
        <v>36</v>
      </c>
      <c r="C734" s="26">
        <v>44007</v>
      </c>
      <c r="D734" s="4">
        <v>1</v>
      </c>
      <c r="E734" s="29">
        <v>104</v>
      </c>
      <c r="G734" s="4"/>
      <c r="H734" s="93">
        <f t="shared" si="37"/>
        <v>104</v>
      </c>
      <c r="I734" s="93">
        <f t="shared" si="38"/>
        <v>4.6443908991413725</v>
      </c>
      <c r="J734" s="158">
        <f t="shared" si="36"/>
        <v>18.84731055487218</v>
      </c>
    </row>
    <row r="735" spans="1:10" hidden="1" x14ac:dyDescent="0.25">
      <c r="A735" s="93">
        <v>116</v>
      </c>
      <c r="B735" s="5" t="s">
        <v>36</v>
      </c>
      <c r="C735" s="26">
        <v>44008</v>
      </c>
      <c r="D735" s="4">
        <v>10</v>
      </c>
      <c r="E735" s="29">
        <v>114</v>
      </c>
      <c r="G735" s="4"/>
      <c r="H735" s="93">
        <f t="shared" si="37"/>
        <v>114</v>
      </c>
      <c r="I735" s="93">
        <f t="shared" si="38"/>
        <v>4.7361984483944957</v>
      </c>
      <c r="J735" s="158">
        <f t="shared" si="36"/>
        <v>18.284225943166344</v>
      </c>
    </row>
    <row r="736" spans="1:10" hidden="1" x14ac:dyDescent="0.25">
      <c r="A736" s="93">
        <v>117</v>
      </c>
      <c r="B736" s="5" t="s">
        <v>36</v>
      </c>
      <c r="C736" s="26">
        <v>44009</v>
      </c>
      <c r="D736" s="4">
        <v>0</v>
      </c>
      <c r="E736" s="29">
        <v>114</v>
      </c>
      <c r="G736" s="4"/>
      <c r="H736" s="93">
        <f t="shared" si="37"/>
        <v>114</v>
      </c>
      <c r="I736" s="93">
        <f t="shared" si="38"/>
        <v>4.7361984483944957</v>
      </c>
      <c r="J736" s="158">
        <f t="shared" si="36"/>
        <v>19.777489494332457</v>
      </c>
    </row>
    <row r="737" spans="1:10" hidden="1" x14ac:dyDescent="0.25">
      <c r="A737" s="93">
        <v>118</v>
      </c>
      <c r="B737" s="5" t="s">
        <v>36</v>
      </c>
      <c r="C737" s="26">
        <v>44010</v>
      </c>
      <c r="D737" s="4">
        <v>5</v>
      </c>
      <c r="E737" s="29">
        <v>119</v>
      </c>
      <c r="G737" s="4"/>
      <c r="H737" s="93">
        <f t="shared" si="37"/>
        <v>119</v>
      </c>
      <c r="I737" s="93">
        <f t="shared" si="38"/>
        <v>4.7791234931115296</v>
      </c>
      <c r="J737" s="158">
        <f t="shared" si="36"/>
        <v>21.33471968625944</v>
      </c>
    </row>
    <row r="738" spans="1:10" hidden="1" x14ac:dyDescent="0.25">
      <c r="A738" s="93">
        <v>119</v>
      </c>
      <c r="B738" s="5" t="s">
        <v>36</v>
      </c>
      <c r="C738" s="26">
        <v>44011</v>
      </c>
      <c r="D738" s="4">
        <v>1</v>
      </c>
      <c r="E738" s="29">
        <v>120</v>
      </c>
      <c r="G738" s="4"/>
      <c r="H738" s="93">
        <f t="shared" si="37"/>
        <v>120</v>
      </c>
      <c r="I738" s="93">
        <f t="shared" si="38"/>
        <v>4.7874917427820458</v>
      </c>
      <c r="J738" s="158">
        <f t="shared" si="36"/>
        <v>22.718740976703373</v>
      </c>
    </row>
    <row r="739" spans="1:10" hidden="1" x14ac:dyDescent="0.25">
      <c r="A739" s="93">
        <v>120</v>
      </c>
      <c r="B739" s="5" t="s">
        <v>36</v>
      </c>
      <c r="C739" s="26">
        <v>44012</v>
      </c>
      <c r="D739" s="4">
        <v>8</v>
      </c>
      <c r="E739" s="29">
        <v>128</v>
      </c>
      <c r="G739" s="4"/>
      <c r="H739" s="93">
        <f t="shared" si="37"/>
        <v>128</v>
      </c>
      <c r="I739" s="93">
        <f t="shared" si="38"/>
        <v>4.8520302639196169</v>
      </c>
      <c r="J739" s="158">
        <f t="shared" si="36"/>
        <v>20.600332443674979</v>
      </c>
    </row>
    <row r="740" spans="1:10" hidden="1" x14ac:dyDescent="0.25">
      <c r="A740" s="93">
        <v>121</v>
      </c>
      <c r="B740" s="5" t="s">
        <v>36</v>
      </c>
      <c r="C740" s="26">
        <v>44013</v>
      </c>
      <c r="D740" s="4">
        <v>8</v>
      </c>
      <c r="E740" s="29">
        <v>136</v>
      </c>
      <c r="G740" s="4"/>
      <c r="H740" s="93">
        <f t="shared" si="37"/>
        <v>136</v>
      </c>
      <c r="I740" s="93">
        <f t="shared" si="38"/>
        <v>4.9126548857360524</v>
      </c>
      <c r="J740" s="158">
        <f t="shared" si="36"/>
        <v>18.306767412001143</v>
      </c>
    </row>
    <row r="741" spans="1:10" hidden="1" x14ac:dyDescent="0.25">
      <c r="A741" s="93">
        <v>122</v>
      </c>
      <c r="B741" s="5" t="s">
        <v>36</v>
      </c>
      <c r="C741" s="26">
        <v>44014</v>
      </c>
      <c r="D741" s="4">
        <v>0</v>
      </c>
      <c r="E741" s="29">
        <v>136</v>
      </c>
      <c r="G741" s="4"/>
      <c r="H741" s="93">
        <f t="shared" si="37"/>
        <v>136</v>
      </c>
      <c r="I741" s="93">
        <f t="shared" si="38"/>
        <v>4.9126548857360524</v>
      </c>
      <c r="J741" s="158">
        <f t="shared" si="36"/>
        <v>18.685648017143713</v>
      </c>
    </row>
    <row r="742" spans="1:10" hidden="1" x14ac:dyDescent="0.25">
      <c r="A742" s="93">
        <v>123</v>
      </c>
      <c r="B742" s="5" t="s">
        <v>36</v>
      </c>
      <c r="C742" s="26">
        <v>44015</v>
      </c>
      <c r="D742" s="4">
        <v>12</v>
      </c>
      <c r="E742" s="29">
        <v>148</v>
      </c>
      <c r="G742" s="4"/>
      <c r="H742" s="93">
        <f t="shared" si="37"/>
        <v>148</v>
      </c>
      <c r="I742" s="93">
        <f t="shared" si="38"/>
        <v>4.9972122737641147</v>
      </c>
      <c r="J742" s="158">
        <f t="shared" si="36"/>
        <v>18.341203102210272</v>
      </c>
    </row>
    <row r="743" spans="1:10" hidden="1" x14ac:dyDescent="0.25">
      <c r="A743" s="93">
        <v>124</v>
      </c>
      <c r="B743" s="5" t="s">
        <v>36</v>
      </c>
      <c r="C743" s="26">
        <v>44016</v>
      </c>
      <c r="D743" s="4">
        <v>0</v>
      </c>
      <c r="E743" s="29">
        <v>148</v>
      </c>
      <c r="G743" s="4"/>
      <c r="H743" s="93">
        <f t="shared" si="37"/>
        <v>148</v>
      </c>
      <c r="I743" s="93">
        <f t="shared" si="38"/>
        <v>4.9972122737641147</v>
      </c>
      <c r="J743" s="158">
        <f t="shared" si="36"/>
        <v>17.361466169922238</v>
      </c>
    </row>
    <row r="744" spans="1:10" hidden="1" x14ac:dyDescent="0.25">
      <c r="A744" s="93">
        <v>125</v>
      </c>
      <c r="B744" s="5" t="s">
        <v>36</v>
      </c>
      <c r="C744" s="26">
        <v>44017</v>
      </c>
      <c r="D744" s="4">
        <v>6</v>
      </c>
      <c r="E744" s="29">
        <v>154</v>
      </c>
      <c r="G744" s="4"/>
      <c r="H744" s="93">
        <f t="shared" si="37"/>
        <v>154</v>
      </c>
      <c r="I744" s="93">
        <f t="shared" si="38"/>
        <v>5.0369526024136295</v>
      </c>
      <c r="J744" s="158">
        <f t="shared" si="36"/>
        <v>17.703011539388665</v>
      </c>
    </row>
    <row r="745" spans="1:10" hidden="1" x14ac:dyDescent="0.25">
      <c r="A745" s="93">
        <v>126</v>
      </c>
      <c r="B745" s="5" t="s">
        <v>36</v>
      </c>
      <c r="C745" s="26">
        <v>44018</v>
      </c>
      <c r="D745" s="4">
        <v>6</v>
      </c>
      <c r="E745" s="29">
        <v>160</v>
      </c>
      <c r="G745" s="4"/>
      <c r="H745" s="93">
        <f t="shared" si="37"/>
        <v>160</v>
      </c>
      <c r="I745" s="93">
        <f t="shared" si="38"/>
        <v>5.0751738152338266</v>
      </c>
      <c r="J745" s="158">
        <f t="shared" si="36"/>
        <v>17.769664671858848</v>
      </c>
    </row>
    <row r="746" spans="1:10" hidden="1" x14ac:dyDescent="0.25">
      <c r="A746" s="93">
        <v>127</v>
      </c>
      <c r="B746" s="5" t="s">
        <v>36</v>
      </c>
      <c r="C746" s="26">
        <v>44019</v>
      </c>
      <c r="D746" s="4">
        <v>0</v>
      </c>
      <c r="E746" s="29">
        <v>160</v>
      </c>
      <c r="G746" s="4"/>
      <c r="H746" s="93">
        <f t="shared" si="37"/>
        <v>160</v>
      </c>
      <c r="I746" s="93">
        <f t="shared" si="38"/>
        <v>5.0751738152338266</v>
      </c>
      <c r="J746" s="158">
        <f t="shared" si="36"/>
        <v>21.19181757396283</v>
      </c>
    </row>
    <row r="747" spans="1:10" hidden="1" x14ac:dyDescent="0.25">
      <c r="A747" s="93">
        <v>128</v>
      </c>
      <c r="B747" s="5" t="s">
        <v>36</v>
      </c>
      <c r="C747" s="26">
        <v>44020</v>
      </c>
      <c r="D747" s="4">
        <v>13</v>
      </c>
      <c r="E747" s="29">
        <v>173</v>
      </c>
      <c r="G747" s="4"/>
      <c r="H747" s="93">
        <f t="shared" si="37"/>
        <v>173</v>
      </c>
      <c r="I747" s="93">
        <f t="shared" si="38"/>
        <v>5.1532915944977793</v>
      </c>
      <c r="J747" s="158">
        <f t="shared" si="36"/>
        <v>21.014492982730669</v>
      </c>
    </row>
    <row r="748" spans="1:10" hidden="1" x14ac:dyDescent="0.25">
      <c r="A748" s="93">
        <v>129</v>
      </c>
      <c r="B748" s="5" t="s">
        <v>36</v>
      </c>
      <c r="C748" s="26">
        <v>44021</v>
      </c>
      <c r="D748" s="4">
        <v>19</v>
      </c>
      <c r="E748" s="29">
        <v>192</v>
      </c>
      <c r="G748" s="4"/>
      <c r="H748" s="93">
        <f t="shared" si="37"/>
        <v>192</v>
      </c>
      <c r="I748" s="93">
        <f t="shared" si="38"/>
        <v>5.2574953720277815</v>
      </c>
      <c r="J748" s="158">
        <f t="shared" si="36"/>
        <v>16.796850025230601</v>
      </c>
    </row>
    <row r="749" spans="1:10" hidden="1" x14ac:dyDescent="0.25">
      <c r="A749" s="93">
        <v>130</v>
      </c>
      <c r="B749" s="5" t="s">
        <v>36</v>
      </c>
      <c r="C749" s="26">
        <v>44022</v>
      </c>
      <c r="D749" s="4">
        <v>4</v>
      </c>
      <c r="E749" s="29">
        <v>196</v>
      </c>
      <c r="G749" s="4"/>
      <c r="H749" s="93">
        <f t="shared" si="37"/>
        <v>196</v>
      </c>
      <c r="I749" s="93">
        <f t="shared" si="38"/>
        <v>5.2781146592305168</v>
      </c>
      <c r="J749" s="158">
        <f t="shared" si="36"/>
        <v>16.098535037218568</v>
      </c>
    </row>
    <row r="750" spans="1:10" hidden="1" x14ac:dyDescent="0.25">
      <c r="A750" s="93">
        <v>131</v>
      </c>
      <c r="B750" s="5" t="s">
        <v>36</v>
      </c>
      <c r="C750" s="26">
        <v>44023</v>
      </c>
      <c r="D750" s="4">
        <v>9</v>
      </c>
      <c r="E750" s="29">
        <v>205</v>
      </c>
      <c r="F750" s="4">
        <v>1</v>
      </c>
      <c r="G750" s="4"/>
      <c r="H750" s="93">
        <f t="shared" si="37"/>
        <v>205</v>
      </c>
      <c r="I750" s="93">
        <f t="shared" si="38"/>
        <v>5.3230099791384085</v>
      </c>
      <c r="J750" s="158">
        <f t="shared" si="36"/>
        <v>14.161423697902945</v>
      </c>
    </row>
    <row r="751" spans="1:10" hidden="1" x14ac:dyDescent="0.25">
      <c r="A751" s="93">
        <v>132</v>
      </c>
      <c r="B751" s="5" t="s">
        <v>36</v>
      </c>
      <c r="C751" s="26">
        <v>44024</v>
      </c>
      <c r="D751" s="4">
        <v>1</v>
      </c>
      <c r="E751" s="29">
        <v>206</v>
      </c>
      <c r="G751" s="4"/>
      <c r="H751" s="93">
        <f t="shared" si="37"/>
        <v>206</v>
      </c>
      <c r="I751" s="93">
        <f t="shared" si="38"/>
        <v>5.3278761687895813</v>
      </c>
      <c r="J751" s="158">
        <f t="shared" si="36"/>
        <v>14.597430372722126</v>
      </c>
    </row>
    <row r="752" spans="1:10" hidden="1" x14ac:dyDescent="0.25">
      <c r="A752" s="93">
        <v>133</v>
      </c>
      <c r="B752" s="5" t="s">
        <v>36</v>
      </c>
      <c r="C752" s="26">
        <v>44025</v>
      </c>
      <c r="D752" s="4">
        <v>5</v>
      </c>
      <c r="E752" s="29">
        <v>211</v>
      </c>
      <c r="G752" s="4"/>
      <c r="H752" s="93">
        <f t="shared" si="37"/>
        <v>211</v>
      </c>
      <c r="I752" s="93">
        <f t="shared" si="38"/>
        <v>5.3518581334760666</v>
      </c>
      <c r="J752" s="158">
        <f t="shared" si="36"/>
        <v>15.609428963906669</v>
      </c>
    </row>
    <row r="753" spans="1:10" hidden="1" x14ac:dyDescent="0.25">
      <c r="A753" s="93">
        <v>134</v>
      </c>
      <c r="B753" s="5" t="s">
        <v>36</v>
      </c>
      <c r="C753" s="26">
        <v>44026</v>
      </c>
      <c r="D753" s="4">
        <v>2</v>
      </c>
      <c r="E753" s="29">
        <v>213</v>
      </c>
      <c r="G753" s="4"/>
      <c r="H753" s="93">
        <f t="shared" si="37"/>
        <v>213</v>
      </c>
      <c r="I753" s="93">
        <f t="shared" si="38"/>
        <v>5.3612921657094255</v>
      </c>
      <c r="J753" s="158">
        <f t="shared" si="36"/>
        <v>17.905828830482626</v>
      </c>
    </row>
    <row r="754" spans="1:10" hidden="1" x14ac:dyDescent="0.25">
      <c r="A754" s="93">
        <v>135</v>
      </c>
      <c r="B754" s="5" t="s">
        <v>36</v>
      </c>
      <c r="C754" s="26">
        <v>44027</v>
      </c>
      <c r="D754" s="4">
        <v>5</v>
      </c>
      <c r="E754" s="29">
        <v>218</v>
      </c>
      <c r="G754" s="4"/>
      <c r="H754" s="93">
        <f t="shared" si="37"/>
        <v>218</v>
      </c>
      <c r="I754" s="93">
        <f t="shared" si="38"/>
        <v>5.3844950627890888</v>
      </c>
      <c r="J754" s="158">
        <f t="shared" si="36"/>
        <v>24.634755011982392</v>
      </c>
    </row>
    <row r="755" spans="1:10" hidden="1" x14ac:dyDescent="0.25">
      <c r="A755" s="93">
        <v>136</v>
      </c>
      <c r="B755" s="5" t="s">
        <v>36</v>
      </c>
      <c r="C755" s="26">
        <v>44028</v>
      </c>
      <c r="D755" s="4">
        <v>0</v>
      </c>
      <c r="E755" s="29">
        <v>218</v>
      </c>
      <c r="G755" s="4"/>
      <c r="H755" s="93">
        <f t="shared" si="37"/>
        <v>218</v>
      </c>
      <c r="I755" s="93">
        <f t="shared" si="38"/>
        <v>5.3844950627890888</v>
      </c>
      <c r="J755" s="158">
        <f t="shared" si="36"/>
        <v>37.329809475900895</v>
      </c>
    </row>
    <row r="756" spans="1:10" hidden="1" x14ac:dyDescent="0.25">
      <c r="A756" s="93">
        <v>137</v>
      </c>
      <c r="B756" s="5" t="s">
        <v>36</v>
      </c>
      <c r="C756" s="26">
        <v>44029</v>
      </c>
      <c r="D756" s="4">
        <v>9</v>
      </c>
      <c r="E756" s="29">
        <v>227</v>
      </c>
      <c r="G756" s="4"/>
      <c r="H756" s="93">
        <f t="shared" si="37"/>
        <v>227</v>
      </c>
      <c r="I756" s="93">
        <f t="shared" si="38"/>
        <v>5.4249500174814029</v>
      </c>
      <c r="J756" s="158">
        <f t="shared" si="36"/>
        <v>38.442995474097046</v>
      </c>
    </row>
    <row r="757" spans="1:10" hidden="1" x14ac:dyDescent="0.25">
      <c r="A757" s="93">
        <v>138</v>
      </c>
      <c r="B757" s="5" t="s">
        <v>36</v>
      </c>
      <c r="C757" s="26">
        <v>44030</v>
      </c>
      <c r="D757" s="4">
        <v>8</v>
      </c>
      <c r="E757" s="29">
        <v>235</v>
      </c>
      <c r="G757" s="4"/>
      <c r="H757" s="93">
        <f t="shared" si="37"/>
        <v>235</v>
      </c>
      <c r="I757" s="93">
        <f t="shared" si="38"/>
        <v>5.4595855141441589</v>
      </c>
      <c r="J757" s="158">
        <f t="shared" si="36"/>
        <v>37.263314030761535</v>
      </c>
    </row>
    <row r="758" spans="1:10" hidden="1" x14ac:dyDescent="0.25">
      <c r="A758" s="93">
        <v>139</v>
      </c>
      <c r="B758" s="5" t="s">
        <v>36</v>
      </c>
      <c r="C758" s="26">
        <v>44031</v>
      </c>
      <c r="D758" s="4">
        <v>3</v>
      </c>
      <c r="E758" s="29">
        <v>238</v>
      </c>
      <c r="G758" s="4"/>
      <c r="H758" s="93">
        <f t="shared" si="37"/>
        <v>238</v>
      </c>
      <c r="I758" s="93">
        <f t="shared" si="38"/>
        <v>5.472270673671475</v>
      </c>
      <c r="J758" s="158">
        <f t="shared" si="36"/>
        <v>33.455125344995416</v>
      </c>
    </row>
    <row r="759" spans="1:10" hidden="1" x14ac:dyDescent="0.25">
      <c r="A759" s="93">
        <v>140</v>
      </c>
      <c r="B759" s="5" t="s">
        <v>36</v>
      </c>
      <c r="C759" s="26">
        <v>44032</v>
      </c>
      <c r="D759" s="4">
        <v>4</v>
      </c>
      <c r="E759" s="29">
        <v>242</v>
      </c>
      <c r="G759" s="4"/>
      <c r="H759" s="93">
        <f t="shared" si="37"/>
        <v>242</v>
      </c>
      <c r="I759" s="93">
        <f t="shared" si="38"/>
        <v>5.4889377261566867</v>
      </c>
      <c r="J759" s="158">
        <f t="shared" si="36"/>
        <v>32.707082476279993</v>
      </c>
    </row>
    <row r="760" spans="1:10" hidden="1" x14ac:dyDescent="0.25">
      <c r="A760" s="93">
        <v>141</v>
      </c>
      <c r="B760" s="5" t="s">
        <v>36</v>
      </c>
      <c r="C760" s="26">
        <v>44033</v>
      </c>
      <c r="D760" s="4">
        <v>12</v>
      </c>
      <c r="E760" s="29">
        <v>254</v>
      </c>
      <c r="G760" s="4"/>
      <c r="H760" s="93">
        <f t="shared" si="37"/>
        <v>254</v>
      </c>
      <c r="I760" s="93">
        <f t="shared" si="38"/>
        <v>5.5373342670185366</v>
      </c>
      <c r="J760" s="158">
        <f t="shared" si="36"/>
        <v>28.367943544886732</v>
      </c>
    </row>
    <row r="761" spans="1:10" hidden="1" x14ac:dyDescent="0.25">
      <c r="A761" s="93">
        <v>142</v>
      </c>
      <c r="B761" s="5" t="s">
        <v>36</v>
      </c>
      <c r="C761" s="26">
        <v>44034</v>
      </c>
      <c r="D761" s="4">
        <v>0</v>
      </c>
      <c r="E761" s="29">
        <v>254</v>
      </c>
      <c r="G761" s="4"/>
      <c r="H761" s="93">
        <f t="shared" si="37"/>
        <v>254</v>
      </c>
      <c r="I761" s="93">
        <f t="shared" si="38"/>
        <v>5.5373342670185366</v>
      </c>
      <c r="J761" s="158">
        <f t="shared" si="36"/>
        <v>28.559291740516397</v>
      </c>
    </row>
    <row r="762" spans="1:10" hidden="1" x14ac:dyDescent="0.25">
      <c r="A762" s="93">
        <v>143</v>
      </c>
      <c r="B762" s="5" t="s">
        <v>36</v>
      </c>
      <c r="C762" s="26">
        <v>44035</v>
      </c>
      <c r="D762" s="4">
        <v>1</v>
      </c>
      <c r="E762" s="29">
        <v>255</v>
      </c>
      <c r="G762" s="4"/>
      <c r="H762" s="93">
        <f t="shared" si="37"/>
        <v>255</v>
      </c>
      <c r="I762" s="93">
        <f t="shared" si="38"/>
        <v>5.5412635451584258</v>
      </c>
      <c r="J762" s="158">
        <f t="shared" si="36"/>
        <v>30.496510678079613</v>
      </c>
    </row>
    <row r="763" spans="1:10" hidden="1" x14ac:dyDescent="0.25">
      <c r="A763" s="93">
        <v>144</v>
      </c>
      <c r="B763" s="5" t="s">
        <v>36</v>
      </c>
      <c r="C763" s="26">
        <v>44036</v>
      </c>
      <c r="D763" s="4">
        <v>6</v>
      </c>
      <c r="E763" s="29">
        <v>261</v>
      </c>
      <c r="G763" s="4"/>
      <c r="H763" s="93">
        <f t="shared" si="37"/>
        <v>261</v>
      </c>
      <c r="I763" s="93">
        <f t="shared" si="38"/>
        <v>5.5645204073226937</v>
      </c>
      <c r="J763" s="158">
        <f t="shared" ref="J763:J824" si="39">LN(2)/SLOPE(I756:I763,A756:A763)</f>
        <v>35.743049807296963</v>
      </c>
    </row>
    <row r="764" spans="1:10" hidden="1" x14ac:dyDescent="0.25">
      <c r="A764" s="93">
        <v>145</v>
      </c>
      <c r="B764" s="5" t="s">
        <v>36</v>
      </c>
      <c r="C764" s="26">
        <v>44037</v>
      </c>
      <c r="D764" s="4">
        <v>2</v>
      </c>
      <c r="E764" s="29">
        <v>263</v>
      </c>
      <c r="G764" s="4"/>
      <c r="H764" s="93">
        <f t="shared" si="37"/>
        <v>263</v>
      </c>
      <c r="I764" s="93">
        <f t="shared" si="38"/>
        <v>5.5721540321777647</v>
      </c>
      <c r="J764" s="158">
        <f t="shared" si="39"/>
        <v>41.405294427981303</v>
      </c>
    </row>
    <row r="765" spans="1:10" hidden="1" x14ac:dyDescent="0.25">
      <c r="A765" s="93">
        <v>146</v>
      </c>
      <c r="B765" s="5" t="s">
        <v>36</v>
      </c>
      <c r="C765" s="26">
        <v>44038</v>
      </c>
      <c r="D765" s="4">
        <v>2</v>
      </c>
      <c r="E765" s="29">
        <v>265</v>
      </c>
      <c r="G765" s="4"/>
      <c r="H765" s="93">
        <f t="shared" si="37"/>
        <v>265</v>
      </c>
      <c r="I765" s="93">
        <f t="shared" si="38"/>
        <v>5.579729825986222</v>
      </c>
      <c r="J765" s="158">
        <f t="shared" si="39"/>
        <v>46.438936762410684</v>
      </c>
    </row>
    <row r="766" spans="1:10" hidden="1" x14ac:dyDescent="0.25">
      <c r="A766" s="93">
        <v>147</v>
      </c>
      <c r="B766" s="5" t="s">
        <v>36</v>
      </c>
      <c r="C766" s="26">
        <v>44039</v>
      </c>
      <c r="D766" s="4">
        <v>-1</v>
      </c>
      <c r="E766" s="29">
        <v>264</v>
      </c>
      <c r="G766" s="4"/>
      <c r="H766" s="93">
        <f t="shared" si="37"/>
        <v>264</v>
      </c>
      <c r="I766" s="93">
        <f t="shared" si="38"/>
        <v>5.575949103146316</v>
      </c>
      <c r="J766" s="158">
        <f t="shared" si="39"/>
        <v>61.368026781439468</v>
      </c>
    </row>
    <row r="767" spans="1:10" hidden="1" x14ac:dyDescent="0.25">
      <c r="A767" s="93">
        <v>148</v>
      </c>
      <c r="B767" s="5" t="s">
        <v>36</v>
      </c>
      <c r="C767" s="26">
        <v>44040</v>
      </c>
      <c r="D767" s="4">
        <v>3</v>
      </c>
      <c r="E767" s="29">
        <v>267</v>
      </c>
      <c r="G767" s="4"/>
      <c r="H767" s="93">
        <f t="shared" si="37"/>
        <v>267</v>
      </c>
      <c r="I767" s="93">
        <f t="shared" si="38"/>
        <v>5.5872486584002496</v>
      </c>
      <c r="J767" s="158">
        <f t="shared" si="39"/>
        <v>87.488680437779735</v>
      </c>
    </row>
    <row r="768" spans="1:10" hidden="1" x14ac:dyDescent="0.25">
      <c r="A768" s="93">
        <v>149</v>
      </c>
      <c r="B768" s="5" t="s">
        <v>36</v>
      </c>
      <c r="C768" s="26">
        <v>44041</v>
      </c>
      <c r="D768" s="4">
        <v>3</v>
      </c>
      <c r="E768" s="29">
        <v>270</v>
      </c>
      <c r="G768" s="4"/>
      <c r="H768" s="93">
        <f t="shared" si="37"/>
        <v>270</v>
      </c>
      <c r="I768" s="93">
        <f t="shared" si="38"/>
        <v>5.598421958998375</v>
      </c>
      <c r="J768" s="158">
        <f t="shared" si="39"/>
        <v>83.248864260563749</v>
      </c>
    </row>
    <row r="769" spans="1:10" hidden="1" x14ac:dyDescent="0.25">
      <c r="A769" s="93">
        <v>150</v>
      </c>
      <c r="B769" s="5" t="s">
        <v>36</v>
      </c>
      <c r="C769" s="26">
        <v>44042</v>
      </c>
      <c r="D769" s="4">
        <v>5</v>
      </c>
      <c r="E769" s="29">
        <v>275</v>
      </c>
      <c r="G769" s="4"/>
      <c r="H769" s="93">
        <f t="shared" si="37"/>
        <v>275</v>
      </c>
      <c r="I769" s="93">
        <f t="shared" si="38"/>
        <v>5.6167710976665717</v>
      </c>
      <c r="J769" s="158">
        <f t="shared" si="39"/>
        <v>78.727980740538456</v>
      </c>
    </row>
    <row r="770" spans="1:10" hidden="1" x14ac:dyDescent="0.25">
      <c r="A770" s="93">
        <v>151</v>
      </c>
      <c r="B770" s="5" t="s">
        <v>36</v>
      </c>
      <c r="C770" s="26">
        <v>44043</v>
      </c>
      <c r="D770" s="4">
        <v>1</v>
      </c>
      <c r="E770" s="29">
        <v>276</v>
      </c>
      <c r="F770" s="4">
        <v>1</v>
      </c>
      <c r="G770" s="4"/>
      <c r="H770" s="93">
        <f t="shared" si="37"/>
        <v>276</v>
      </c>
      <c r="I770" s="93">
        <f t="shared" si="38"/>
        <v>5.6204008657171496</v>
      </c>
      <c r="J770" s="158">
        <f t="shared" si="39"/>
        <v>85.419998810048142</v>
      </c>
    </row>
    <row r="771" spans="1:10" hidden="1" x14ac:dyDescent="0.25">
      <c r="A771" s="93">
        <v>152</v>
      </c>
      <c r="B771" s="5" t="s">
        <v>36</v>
      </c>
      <c r="C771" s="26">
        <v>44044</v>
      </c>
      <c r="D771" s="4">
        <v>10</v>
      </c>
      <c r="E771" s="29">
        <v>286</v>
      </c>
      <c r="G771" s="4"/>
      <c r="H771" s="93">
        <f t="shared" ref="H771:H834" si="40">IF(EXACT(B771,B770),D771+E770,E771)</f>
        <v>286</v>
      </c>
      <c r="I771" s="93">
        <f t="shared" si="38"/>
        <v>5.6559918108198524</v>
      </c>
      <c r="J771" s="158">
        <f t="shared" si="39"/>
        <v>63.023001746106686</v>
      </c>
    </row>
    <row r="772" spans="1:10" hidden="1" x14ac:dyDescent="0.25">
      <c r="A772" s="93">
        <v>153</v>
      </c>
      <c r="B772" s="5" t="s">
        <v>36</v>
      </c>
      <c r="C772" s="26">
        <v>44045</v>
      </c>
      <c r="D772" s="4">
        <v>2</v>
      </c>
      <c r="E772" s="29">
        <v>288</v>
      </c>
      <c r="G772" s="4"/>
      <c r="H772" s="93">
        <f t="shared" si="40"/>
        <v>288</v>
      </c>
      <c r="I772" s="93">
        <f t="shared" si="38"/>
        <v>5.6629604801359461</v>
      </c>
      <c r="J772" s="158">
        <f t="shared" si="39"/>
        <v>52.900755036728526</v>
      </c>
    </row>
    <row r="773" spans="1:10" hidden="1" x14ac:dyDescent="0.25">
      <c r="A773" s="93">
        <v>154</v>
      </c>
      <c r="B773" s="5" t="s">
        <v>36</v>
      </c>
      <c r="C773" s="26">
        <v>44046</v>
      </c>
      <c r="D773" s="4">
        <v>5</v>
      </c>
      <c r="E773" s="29">
        <v>293</v>
      </c>
      <c r="G773" s="4"/>
      <c r="H773" s="93">
        <f t="shared" si="40"/>
        <v>293</v>
      </c>
      <c r="I773" s="93">
        <f t="shared" si="38"/>
        <v>5.6801726090170677</v>
      </c>
      <c r="J773" s="158">
        <f t="shared" si="39"/>
        <v>45.329732641461092</v>
      </c>
    </row>
    <row r="774" spans="1:10" hidden="1" x14ac:dyDescent="0.25">
      <c r="A774" s="93">
        <v>155</v>
      </c>
      <c r="B774" s="5" t="s">
        <v>36</v>
      </c>
      <c r="C774" s="26">
        <v>44047</v>
      </c>
      <c r="D774" s="4">
        <v>1</v>
      </c>
      <c r="E774" s="29">
        <v>294</v>
      </c>
      <c r="G774" s="4"/>
      <c r="H774" s="93">
        <f t="shared" si="40"/>
        <v>294</v>
      </c>
      <c r="I774" s="93">
        <f t="shared" si="38"/>
        <v>5.6835797673386814</v>
      </c>
      <c r="J774" s="158">
        <f t="shared" si="39"/>
        <v>46.31162022564601</v>
      </c>
    </row>
    <row r="775" spans="1:10" hidden="1" x14ac:dyDescent="0.25">
      <c r="A775" s="93">
        <v>156</v>
      </c>
      <c r="B775" s="5" t="s">
        <v>36</v>
      </c>
      <c r="C775" s="26">
        <v>44048</v>
      </c>
      <c r="D775" s="4">
        <v>9</v>
      </c>
      <c r="E775" s="29">
        <v>303</v>
      </c>
      <c r="G775" s="4"/>
      <c r="H775" s="93">
        <f t="shared" si="40"/>
        <v>303</v>
      </c>
      <c r="I775" s="93">
        <f t="shared" si="38"/>
        <v>5.7137328055093688</v>
      </c>
      <c r="J775" s="158">
        <f t="shared" si="39"/>
        <v>43.860055738118618</v>
      </c>
    </row>
    <row r="776" spans="1:10" hidden="1" x14ac:dyDescent="0.25">
      <c r="A776" s="93">
        <v>157</v>
      </c>
      <c r="B776" s="5" t="s">
        <v>36</v>
      </c>
      <c r="C776" s="26">
        <v>44049</v>
      </c>
      <c r="D776" s="4">
        <v>7</v>
      </c>
      <c r="E776" s="29">
        <v>310</v>
      </c>
      <c r="G776" s="4"/>
      <c r="H776" s="93">
        <f t="shared" si="40"/>
        <v>310</v>
      </c>
      <c r="I776" s="93">
        <f t="shared" si="38"/>
        <v>5.7365722974791922</v>
      </c>
      <c r="J776" s="158">
        <f t="shared" si="39"/>
        <v>41.433629452109564</v>
      </c>
    </row>
    <row r="777" spans="1:10" hidden="1" x14ac:dyDescent="0.25">
      <c r="A777" s="93">
        <v>158</v>
      </c>
      <c r="B777" s="5" t="s">
        <v>36</v>
      </c>
      <c r="C777" s="26">
        <v>44050</v>
      </c>
      <c r="D777" s="4">
        <v>2</v>
      </c>
      <c r="E777" s="29">
        <v>312</v>
      </c>
      <c r="G777" s="4"/>
      <c r="H777" s="93">
        <f t="shared" si="40"/>
        <v>312</v>
      </c>
      <c r="I777" s="93">
        <f t="shared" si="38"/>
        <v>5.7430031878094825</v>
      </c>
      <c r="J777" s="158">
        <f t="shared" si="39"/>
        <v>41.09444057388724</v>
      </c>
    </row>
    <row r="778" spans="1:10" hidden="1" x14ac:dyDescent="0.25">
      <c r="A778" s="93">
        <v>159</v>
      </c>
      <c r="B778" s="5" t="s">
        <v>36</v>
      </c>
      <c r="C778" s="26">
        <v>44051</v>
      </c>
      <c r="D778" s="4">
        <v>16</v>
      </c>
      <c r="E778" s="29">
        <v>328</v>
      </c>
      <c r="G778" s="4"/>
      <c r="H778" s="93">
        <f t="shared" si="40"/>
        <v>328</v>
      </c>
      <c r="I778" s="93">
        <f t="shared" si="38"/>
        <v>5.7930136083841441</v>
      </c>
      <c r="J778" s="158">
        <f t="shared" si="39"/>
        <v>37.354001664869656</v>
      </c>
    </row>
    <row r="779" spans="1:10" hidden="1" x14ac:dyDescent="0.25">
      <c r="A779" s="93">
        <v>160</v>
      </c>
      <c r="B779" s="5" t="s">
        <v>36</v>
      </c>
      <c r="C779" s="26">
        <v>44052</v>
      </c>
      <c r="D779" s="4">
        <v>21</v>
      </c>
      <c r="E779" s="29">
        <v>349</v>
      </c>
      <c r="G779" s="4"/>
      <c r="H779" s="93">
        <f t="shared" si="40"/>
        <v>349</v>
      </c>
      <c r="I779" s="93">
        <f t="shared" si="38"/>
        <v>5.855071922202427</v>
      </c>
      <c r="J779" s="158">
        <f t="shared" si="39"/>
        <v>27.593244594549564</v>
      </c>
    </row>
    <row r="780" spans="1:10" hidden="1" x14ac:dyDescent="0.25">
      <c r="A780" s="93">
        <v>161</v>
      </c>
      <c r="B780" s="5" t="s">
        <v>36</v>
      </c>
      <c r="C780" s="26">
        <v>44053</v>
      </c>
      <c r="D780" s="4">
        <v>2</v>
      </c>
      <c r="E780" s="29">
        <v>351</v>
      </c>
      <c r="G780" s="4"/>
      <c r="H780" s="93">
        <f t="shared" si="40"/>
        <v>351</v>
      </c>
      <c r="I780" s="93">
        <f t="shared" si="38"/>
        <v>5.8607862234658654</v>
      </c>
      <c r="J780" s="158">
        <f t="shared" si="39"/>
        <v>24.608470121565215</v>
      </c>
    </row>
    <row r="781" spans="1:10" hidden="1" x14ac:dyDescent="0.25">
      <c r="A781" s="93">
        <v>162</v>
      </c>
      <c r="B781" s="5" t="s">
        <v>36</v>
      </c>
      <c r="C781" s="26">
        <v>44054</v>
      </c>
      <c r="D781" s="4">
        <v>6</v>
      </c>
      <c r="E781" s="29">
        <v>357</v>
      </c>
      <c r="G781" s="4"/>
      <c r="H781" s="93">
        <f t="shared" si="40"/>
        <v>357</v>
      </c>
      <c r="I781" s="93">
        <f t="shared" si="38"/>
        <v>5.8777357817796387</v>
      </c>
      <c r="J781" s="158">
        <f t="shared" si="39"/>
        <v>23.29097050589252</v>
      </c>
    </row>
    <row r="782" spans="1:10" hidden="1" x14ac:dyDescent="0.25">
      <c r="A782" s="93">
        <v>163</v>
      </c>
      <c r="B782" s="5" t="s">
        <v>36</v>
      </c>
      <c r="C782" s="26">
        <v>44055</v>
      </c>
      <c r="D782" s="4">
        <v>10</v>
      </c>
      <c r="E782" s="29">
        <f t="shared" ref="E782:E787" si="41">D782+E758</f>
        <v>248</v>
      </c>
      <c r="F782" s="4">
        <v>1</v>
      </c>
      <c r="G782" s="4"/>
      <c r="H782" s="93">
        <f t="shared" si="40"/>
        <v>367</v>
      </c>
      <c r="I782" s="93">
        <f t="shared" si="38"/>
        <v>5.9053618480545707</v>
      </c>
      <c r="J782" s="158">
        <f t="shared" si="39"/>
        <v>23.64318112783662</v>
      </c>
    </row>
    <row r="783" spans="1:10" hidden="1" x14ac:dyDescent="0.25">
      <c r="A783" s="93">
        <v>164</v>
      </c>
      <c r="B783" s="5" t="s">
        <v>36</v>
      </c>
      <c r="C783" s="26">
        <v>44056</v>
      </c>
      <c r="D783" s="4">
        <v>18</v>
      </c>
      <c r="E783" s="29">
        <f t="shared" si="41"/>
        <v>260</v>
      </c>
      <c r="G783" s="4"/>
      <c r="H783" s="93">
        <f t="shared" si="40"/>
        <v>266</v>
      </c>
      <c r="I783" s="93">
        <f t="shared" si="38"/>
        <v>5.5834963087816991</v>
      </c>
      <c r="J783" s="158">
        <f t="shared" si="39"/>
        <v>409448.8682237615</v>
      </c>
    </row>
    <row r="784" spans="1:10" hidden="1" x14ac:dyDescent="0.25">
      <c r="A784" s="93">
        <v>165</v>
      </c>
      <c r="B784" s="5" t="s">
        <v>36</v>
      </c>
      <c r="C784" s="26">
        <v>44057</v>
      </c>
      <c r="D784" s="4">
        <v>6</v>
      </c>
      <c r="E784" s="29">
        <f t="shared" si="41"/>
        <v>260</v>
      </c>
      <c r="G784" s="4"/>
      <c r="H784" s="93">
        <f t="shared" si="40"/>
        <v>266</v>
      </c>
      <c r="I784" s="93">
        <f t="shared" si="38"/>
        <v>5.5834963087816991</v>
      </c>
      <c r="J784" s="158">
        <f t="shared" si="39"/>
        <v>-29.165915183704808</v>
      </c>
    </row>
    <row r="785" spans="1:10" hidden="1" x14ac:dyDescent="0.25">
      <c r="A785" s="93">
        <v>166</v>
      </c>
      <c r="B785" s="5" t="s">
        <v>36</v>
      </c>
      <c r="C785" s="26">
        <v>44058</v>
      </c>
      <c r="D785" s="4">
        <v>4</v>
      </c>
      <c r="E785" s="29">
        <f t="shared" si="41"/>
        <v>258</v>
      </c>
      <c r="G785" s="4"/>
      <c r="H785" s="93">
        <f t="shared" si="40"/>
        <v>264</v>
      </c>
      <c r="I785" s="93">
        <f t="shared" ref="I785:I848" si="42">LN(H785)</f>
        <v>5.575949103146316</v>
      </c>
      <c r="J785" s="158">
        <f t="shared" si="39"/>
        <v>-15.815076521466182</v>
      </c>
    </row>
    <row r="786" spans="1:10" hidden="1" x14ac:dyDescent="0.25">
      <c r="A786" s="93">
        <v>167</v>
      </c>
      <c r="B786" s="5" t="s">
        <v>36</v>
      </c>
      <c r="C786" s="26">
        <v>44059</v>
      </c>
      <c r="D786" s="4">
        <v>9</v>
      </c>
      <c r="E786" s="29">
        <f t="shared" si="41"/>
        <v>264</v>
      </c>
      <c r="G786" s="4"/>
      <c r="H786" s="93">
        <f t="shared" si="40"/>
        <v>267</v>
      </c>
      <c r="I786" s="93">
        <f t="shared" si="42"/>
        <v>5.5872486584002496</v>
      </c>
      <c r="J786" s="158">
        <f t="shared" si="39"/>
        <v>-12.928598689167249</v>
      </c>
    </row>
    <row r="787" spans="1:10" hidden="1" x14ac:dyDescent="0.25">
      <c r="A787" s="93">
        <v>168</v>
      </c>
      <c r="B787" s="5" t="s">
        <v>36</v>
      </c>
      <c r="C787" s="26">
        <v>44060</v>
      </c>
      <c r="D787" s="4">
        <v>14</v>
      </c>
      <c r="E787" s="29">
        <f t="shared" si="41"/>
        <v>275</v>
      </c>
      <c r="G787" s="4"/>
      <c r="H787" s="93">
        <f t="shared" si="40"/>
        <v>278</v>
      </c>
      <c r="I787" s="93">
        <f t="shared" si="42"/>
        <v>5.6276211136906369</v>
      </c>
      <c r="J787" s="158">
        <f t="shared" si="39"/>
        <v>-14.295801346667869</v>
      </c>
    </row>
    <row r="788" spans="1:10" hidden="1" x14ac:dyDescent="0.25">
      <c r="A788" s="93">
        <v>169</v>
      </c>
      <c r="B788" s="5" t="s">
        <v>36</v>
      </c>
      <c r="C788" s="26">
        <v>44061</v>
      </c>
      <c r="D788" s="4">
        <v>7</v>
      </c>
      <c r="E788" s="29">
        <v>424</v>
      </c>
      <c r="G788" s="4"/>
      <c r="H788" s="93">
        <f t="shared" si="40"/>
        <v>282</v>
      </c>
      <c r="I788" s="93">
        <f t="shared" si="42"/>
        <v>5.6419070709381138</v>
      </c>
      <c r="J788" s="158">
        <f t="shared" si="39"/>
        <v>-19.179281511688139</v>
      </c>
    </row>
    <row r="789" spans="1:10" hidden="1" x14ac:dyDescent="0.25">
      <c r="A789" s="93">
        <v>170</v>
      </c>
      <c r="B789" s="5" t="s">
        <v>36</v>
      </c>
      <c r="C789" s="26">
        <v>44062</v>
      </c>
      <c r="D789" s="4">
        <v>13</v>
      </c>
      <c r="E789" s="29">
        <f t="shared" ref="E789:E825" si="43">D789+E765</f>
        <v>278</v>
      </c>
      <c r="G789" s="4"/>
      <c r="H789" s="93">
        <f t="shared" si="40"/>
        <v>437</v>
      </c>
      <c r="I789" s="93">
        <f t="shared" si="42"/>
        <v>6.0799331950955899</v>
      </c>
      <c r="J789" s="158">
        <f t="shared" si="39"/>
        <v>35.123006254618218</v>
      </c>
    </row>
    <row r="790" spans="1:10" hidden="1" x14ac:dyDescent="0.25">
      <c r="A790" s="93">
        <v>171</v>
      </c>
      <c r="B790" s="5" t="s">
        <v>36</v>
      </c>
      <c r="C790" s="26">
        <v>44063</v>
      </c>
      <c r="D790" s="4">
        <v>18</v>
      </c>
      <c r="E790" s="29">
        <f t="shared" si="43"/>
        <v>282</v>
      </c>
      <c r="F790" s="4">
        <v>1</v>
      </c>
      <c r="G790" s="4"/>
      <c r="H790" s="93">
        <f t="shared" si="40"/>
        <v>296</v>
      </c>
      <c r="I790" s="93">
        <f t="shared" si="42"/>
        <v>5.6903594543240601</v>
      </c>
      <c r="J790" s="158">
        <f t="shared" si="39"/>
        <v>16.786743438040379</v>
      </c>
    </row>
    <row r="791" spans="1:10" hidden="1" x14ac:dyDescent="0.25">
      <c r="A791" s="93">
        <v>172</v>
      </c>
      <c r="B791" s="5" t="s">
        <v>36</v>
      </c>
      <c r="C791" s="26">
        <v>44064</v>
      </c>
      <c r="D791" s="4">
        <v>19</v>
      </c>
      <c r="E791" s="29">
        <f t="shared" si="43"/>
        <v>286</v>
      </c>
      <c r="F791" s="4">
        <f>1</f>
        <v>1</v>
      </c>
      <c r="G791" s="4"/>
      <c r="H791" s="93">
        <f t="shared" si="40"/>
        <v>301</v>
      </c>
      <c r="I791" s="93">
        <f t="shared" si="42"/>
        <v>5.7071102647488754</v>
      </c>
      <c r="J791" s="158">
        <f t="shared" si="39"/>
        <v>19.873905683871843</v>
      </c>
    </row>
    <row r="792" spans="1:10" hidden="1" x14ac:dyDescent="0.25">
      <c r="A792" s="93">
        <v>173</v>
      </c>
      <c r="B792" s="5" t="s">
        <v>36</v>
      </c>
      <c r="C792" s="26">
        <v>44065</v>
      </c>
      <c r="D792" s="4">
        <v>36</v>
      </c>
      <c r="E792" s="29">
        <f t="shared" si="43"/>
        <v>306</v>
      </c>
      <c r="G792" s="4"/>
      <c r="H792" s="93">
        <f t="shared" si="40"/>
        <v>322</v>
      </c>
      <c r="I792" s="93">
        <f t="shared" si="42"/>
        <v>5.7745515455444085</v>
      </c>
      <c r="J792" s="158">
        <f t="shared" si="39"/>
        <v>22.259008280935475</v>
      </c>
    </row>
    <row r="793" spans="1:10" hidden="1" x14ac:dyDescent="0.25">
      <c r="A793" s="93">
        <v>174</v>
      </c>
      <c r="B793" s="5" t="s">
        <v>36</v>
      </c>
      <c r="C793" s="26">
        <v>44066</v>
      </c>
      <c r="D793" s="4">
        <v>24</v>
      </c>
      <c r="E793" s="29">
        <f t="shared" si="43"/>
        <v>299</v>
      </c>
      <c r="G793" s="4"/>
      <c r="H793" s="93">
        <f t="shared" si="40"/>
        <v>330</v>
      </c>
      <c r="I793" s="93">
        <f t="shared" si="42"/>
        <v>5.7990926544605257</v>
      </c>
      <c r="J793" s="158">
        <f t="shared" si="39"/>
        <v>28.772721414035555</v>
      </c>
    </row>
    <row r="794" spans="1:10" hidden="1" x14ac:dyDescent="0.25">
      <c r="A794" s="93">
        <v>175</v>
      </c>
      <c r="B794" s="5" t="s">
        <v>36</v>
      </c>
      <c r="C794" s="26">
        <v>44067</v>
      </c>
      <c r="D794" s="4">
        <v>12</v>
      </c>
      <c r="E794" s="29">
        <f t="shared" si="43"/>
        <v>288</v>
      </c>
      <c r="G794" s="4"/>
      <c r="H794" s="93">
        <f t="shared" si="40"/>
        <v>311</v>
      </c>
      <c r="I794" s="93">
        <f t="shared" si="42"/>
        <v>5.7397929121792339</v>
      </c>
      <c r="J794" s="158">
        <f t="shared" si="39"/>
        <v>86.677401836592651</v>
      </c>
    </row>
    <row r="795" spans="1:10" hidden="1" x14ac:dyDescent="0.25">
      <c r="A795" s="93">
        <v>176</v>
      </c>
      <c r="B795" s="5" t="s">
        <v>36</v>
      </c>
      <c r="C795" s="26">
        <v>44068</v>
      </c>
      <c r="D795" s="4">
        <v>35</v>
      </c>
      <c r="E795" s="29">
        <f t="shared" si="43"/>
        <v>321</v>
      </c>
      <c r="G795" s="4"/>
      <c r="H795" s="93">
        <f t="shared" si="40"/>
        <v>323</v>
      </c>
      <c r="I795" s="93">
        <f t="shared" si="42"/>
        <v>5.7776523232226564</v>
      </c>
      <c r="J795" s="158">
        <f t="shared" si="39"/>
        <v>-163.16485949496339</v>
      </c>
    </row>
    <row r="796" spans="1:10" hidden="1" x14ac:dyDescent="0.25">
      <c r="A796" s="93">
        <v>177</v>
      </c>
      <c r="B796" s="5" t="s">
        <v>36</v>
      </c>
      <c r="C796" s="26">
        <v>44069</v>
      </c>
      <c r="D796" s="4">
        <v>69</v>
      </c>
      <c r="E796" s="29">
        <f t="shared" si="43"/>
        <v>357</v>
      </c>
      <c r="G796" s="4"/>
      <c r="H796" s="93">
        <f t="shared" si="40"/>
        <v>390</v>
      </c>
      <c r="I796" s="93">
        <f t="shared" si="42"/>
        <v>5.9661467391236922</v>
      </c>
      <c r="J796" s="158">
        <f t="shared" si="39"/>
        <v>-245.20498106382982</v>
      </c>
    </row>
    <row r="797" spans="1:10" hidden="1" x14ac:dyDescent="0.25">
      <c r="A797" s="93">
        <v>178</v>
      </c>
      <c r="B797" s="5" t="s">
        <v>36</v>
      </c>
      <c r="C797" s="26">
        <v>44070</v>
      </c>
      <c r="D797" s="4">
        <v>49</v>
      </c>
      <c r="E797" s="29">
        <f t="shared" si="43"/>
        <v>342</v>
      </c>
      <c r="G797" s="4"/>
      <c r="H797" s="93">
        <f t="shared" si="40"/>
        <v>406</v>
      </c>
      <c r="I797" s="93">
        <f t="shared" si="42"/>
        <v>6.0063531596017325</v>
      </c>
      <c r="J797" s="158">
        <f t="shared" si="39"/>
        <v>16.841767477355763</v>
      </c>
    </row>
    <row r="798" spans="1:10" hidden="1" x14ac:dyDescent="0.25">
      <c r="A798" s="93">
        <v>179</v>
      </c>
      <c r="B798" s="5" t="s">
        <v>36</v>
      </c>
      <c r="C798" s="26">
        <v>44071</v>
      </c>
      <c r="D798" s="4">
        <v>66</v>
      </c>
      <c r="E798" s="29">
        <f t="shared" si="43"/>
        <v>360</v>
      </c>
      <c r="G798" s="4"/>
      <c r="H798" s="93">
        <f t="shared" si="40"/>
        <v>408</v>
      </c>
      <c r="I798" s="93">
        <f t="shared" si="42"/>
        <v>6.0112671744041615</v>
      </c>
      <c r="J798" s="158">
        <f t="shared" si="39"/>
        <v>15.21359139319544</v>
      </c>
    </row>
    <row r="799" spans="1:10" hidden="1" x14ac:dyDescent="0.25">
      <c r="A799" s="93">
        <v>180</v>
      </c>
      <c r="B799" s="5" t="s">
        <v>36</v>
      </c>
      <c r="C799" s="26">
        <v>44072</v>
      </c>
      <c r="D799" s="4">
        <v>43</v>
      </c>
      <c r="E799" s="29">
        <f t="shared" si="43"/>
        <v>346</v>
      </c>
      <c r="G799" s="4"/>
      <c r="H799" s="93">
        <f t="shared" si="40"/>
        <v>403</v>
      </c>
      <c r="I799" s="93">
        <f t="shared" si="42"/>
        <v>5.9989365619466826</v>
      </c>
      <c r="J799" s="158">
        <f t="shared" si="39"/>
        <v>16.085220750379715</v>
      </c>
    </row>
    <row r="800" spans="1:10" hidden="1" x14ac:dyDescent="0.25">
      <c r="A800" s="93">
        <v>181</v>
      </c>
      <c r="B800" s="5" t="s">
        <v>36</v>
      </c>
      <c r="C800" s="26">
        <v>44073</v>
      </c>
      <c r="D800" s="4">
        <v>12</v>
      </c>
      <c r="E800" s="29">
        <f t="shared" si="43"/>
        <v>322</v>
      </c>
      <c r="G800" s="4"/>
      <c r="H800" s="93">
        <f t="shared" si="40"/>
        <v>358</v>
      </c>
      <c r="I800" s="93">
        <f t="shared" si="42"/>
        <v>5.8805329864007003</v>
      </c>
      <c r="J800" s="158">
        <f t="shared" si="39"/>
        <v>22.335128076827257</v>
      </c>
    </row>
    <row r="801" spans="1:10" hidden="1" x14ac:dyDescent="0.25">
      <c r="A801" s="93">
        <v>182</v>
      </c>
      <c r="B801" s="5" t="s">
        <v>36</v>
      </c>
      <c r="C801" s="26">
        <v>44074</v>
      </c>
      <c r="D801" s="4">
        <v>79</v>
      </c>
      <c r="E801" s="29">
        <f t="shared" si="43"/>
        <v>391</v>
      </c>
      <c r="G801" s="4"/>
      <c r="H801" s="93">
        <f t="shared" si="40"/>
        <v>401</v>
      </c>
      <c r="I801" s="93">
        <f t="shared" si="42"/>
        <v>5.9939614273065693</v>
      </c>
      <c r="J801" s="158">
        <f t="shared" si="39"/>
        <v>24.291868351231169</v>
      </c>
    </row>
    <row r="802" spans="1:10" hidden="1" x14ac:dyDescent="0.25">
      <c r="A802" s="93">
        <v>183</v>
      </c>
      <c r="B802" s="5" t="s">
        <v>36</v>
      </c>
      <c r="C802" s="26">
        <v>44075</v>
      </c>
      <c r="D802" s="4">
        <v>56</v>
      </c>
      <c r="E802" s="29">
        <f t="shared" si="43"/>
        <v>384</v>
      </c>
      <c r="G802" s="4"/>
      <c r="H802" s="93">
        <f t="shared" si="40"/>
        <v>447</v>
      </c>
      <c r="I802" s="93">
        <f t="shared" si="42"/>
        <v>6.1025585946135692</v>
      </c>
      <c r="J802" s="158">
        <f t="shared" si="39"/>
        <v>28.772291503181606</v>
      </c>
    </row>
    <row r="803" spans="1:10" hidden="1" x14ac:dyDescent="0.25">
      <c r="A803" s="93">
        <v>184</v>
      </c>
      <c r="B803" s="5" t="s">
        <v>36</v>
      </c>
      <c r="C803" s="26">
        <v>44076</v>
      </c>
      <c r="D803" s="4">
        <v>28</v>
      </c>
      <c r="E803" s="29">
        <f t="shared" si="43"/>
        <v>377</v>
      </c>
      <c r="G803" s="4"/>
      <c r="H803" s="93">
        <f t="shared" si="40"/>
        <v>412</v>
      </c>
      <c r="I803" s="93">
        <f t="shared" si="42"/>
        <v>6.0210233493495267</v>
      </c>
      <c r="J803" s="158">
        <f t="shared" si="39"/>
        <v>83.795035983454753</v>
      </c>
    </row>
    <row r="804" spans="1:10" hidden="1" x14ac:dyDescent="0.25">
      <c r="A804" s="93">
        <v>185</v>
      </c>
      <c r="B804" s="5" t="s">
        <v>36</v>
      </c>
      <c r="C804" s="26">
        <v>44077</v>
      </c>
      <c r="D804" s="4">
        <v>79</v>
      </c>
      <c r="E804" s="29">
        <f t="shared" si="43"/>
        <v>430</v>
      </c>
      <c r="G804" s="4"/>
      <c r="H804" s="93">
        <f t="shared" si="40"/>
        <v>456</v>
      </c>
      <c r="I804" s="93">
        <f t="shared" si="42"/>
        <v>6.1224928095143865</v>
      </c>
      <c r="J804" s="158">
        <f t="shared" si="39"/>
        <v>45.273689996577886</v>
      </c>
    </row>
    <row r="805" spans="1:10" hidden="1" x14ac:dyDescent="0.25">
      <c r="A805" s="93">
        <v>186</v>
      </c>
      <c r="B805" s="5" t="s">
        <v>36</v>
      </c>
      <c r="C805" s="26">
        <v>44078</v>
      </c>
      <c r="D805" s="4">
        <v>39</v>
      </c>
      <c r="E805" s="29">
        <f t="shared" si="43"/>
        <v>396</v>
      </c>
      <c r="G805" s="4"/>
      <c r="H805" s="93">
        <f t="shared" si="40"/>
        <v>469</v>
      </c>
      <c r="I805" s="93">
        <f t="shared" si="42"/>
        <v>6.1506027684462792</v>
      </c>
      <c r="J805" s="158">
        <f t="shared" si="39"/>
        <v>27.422946554870876</v>
      </c>
    </row>
    <row r="806" spans="1:10" hidden="1" x14ac:dyDescent="0.25">
      <c r="A806" s="93">
        <v>187</v>
      </c>
      <c r="B806" s="5" t="s">
        <v>36</v>
      </c>
      <c r="C806" s="26">
        <v>44079</v>
      </c>
      <c r="D806" s="4">
        <v>77</v>
      </c>
      <c r="E806" s="29">
        <f t="shared" si="43"/>
        <v>325</v>
      </c>
      <c r="G806" s="4"/>
      <c r="H806" s="93">
        <f t="shared" si="40"/>
        <v>473</v>
      </c>
      <c r="I806" s="93">
        <f t="shared" si="42"/>
        <v>6.1590953884919326</v>
      </c>
      <c r="J806" s="158">
        <f t="shared" si="39"/>
        <v>20.97782455634351</v>
      </c>
    </row>
    <row r="807" spans="1:10" hidden="1" x14ac:dyDescent="0.25">
      <c r="A807" s="93">
        <v>188</v>
      </c>
      <c r="B807" s="5" t="s">
        <v>36</v>
      </c>
      <c r="C807" s="26">
        <v>44080</v>
      </c>
      <c r="D807" s="4">
        <v>39</v>
      </c>
      <c r="E807" s="29">
        <f t="shared" si="43"/>
        <v>299</v>
      </c>
      <c r="G807" s="4"/>
      <c r="H807" s="93">
        <f t="shared" si="40"/>
        <v>364</v>
      </c>
      <c r="I807" s="93">
        <f t="shared" si="42"/>
        <v>5.8971538676367405</v>
      </c>
      <c r="J807" s="158">
        <f t="shared" si="39"/>
        <v>49.02617282014787</v>
      </c>
    </row>
    <row r="808" spans="1:10" hidden="1" x14ac:dyDescent="0.25">
      <c r="A808" s="93">
        <v>189</v>
      </c>
      <c r="B808" s="5" t="s">
        <v>36</v>
      </c>
      <c r="C808" s="26">
        <v>44081</v>
      </c>
      <c r="D808" s="4">
        <v>57</v>
      </c>
      <c r="E808" s="29">
        <f t="shared" si="43"/>
        <v>317</v>
      </c>
      <c r="F808" s="4">
        <v>1</v>
      </c>
      <c r="G808" s="4"/>
      <c r="H808" s="93">
        <f t="shared" si="40"/>
        <v>356</v>
      </c>
      <c r="I808" s="93">
        <f t="shared" si="42"/>
        <v>5.8749307308520304</v>
      </c>
      <c r="J808" s="158">
        <f t="shared" si="39"/>
        <v>-41.063440719552226</v>
      </c>
    </row>
    <row r="809" spans="1:10" hidden="1" x14ac:dyDescent="0.25">
      <c r="A809" s="93">
        <v>190</v>
      </c>
      <c r="B809" s="5" t="s">
        <v>36</v>
      </c>
      <c r="C809" s="26">
        <v>44082</v>
      </c>
      <c r="D809" s="4">
        <v>48</v>
      </c>
      <c r="E809" s="29">
        <f t="shared" si="43"/>
        <v>306</v>
      </c>
      <c r="G809" s="4"/>
      <c r="H809" s="93">
        <f t="shared" si="40"/>
        <v>365</v>
      </c>
      <c r="I809" s="93">
        <f t="shared" si="42"/>
        <v>5.8998973535824915</v>
      </c>
      <c r="J809" s="158">
        <f t="shared" si="39"/>
        <v>-20.671743493280236</v>
      </c>
    </row>
    <row r="810" spans="1:10" hidden="1" x14ac:dyDescent="0.25">
      <c r="A810" s="93">
        <v>191</v>
      </c>
      <c r="B810" s="5" t="s">
        <v>36</v>
      </c>
      <c r="C810" s="26">
        <v>44083</v>
      </c>
      <c r="D810" s="4">
        <v>39</v>
      </c>
      <c r="E810" s="29">
        <f t="shared" si="43"/>
        <v>303</v>
      </c>
      <c r="G810" s="4"/>
      <c r="H810" s="93">
        <f t="shared" si="40"/>
        <v>345</v>
      </c>
      <c r="I810" s="93">
        <f t="shared" si="42"/>
        <v>5.8435444170313602</v>
      </c>
      <c r="J810" s="158">
        <f t="shared" si="39"/>
        <v>-16.904617918611411</v>
      </c>
    </row>
    <row r="811" spans="1:10" hidden="1" x14ac:dyDescent="0.25">
      <c r="A811" s="93">
        <v>192</v>
      </c>
      <c r="B811" s="5" t="s">
        <v>36</v>
      </c>
      <c r="C811" s="26">
        <v>44084</v>
      </c>
      <c r="D811" s="1">
        <v>29</v>
      </c>
      <c r="E811" s="29">
        <f t="shared" si="43"/>
        <v>304</v>
      </c>
      <c r="G811" s="4"/>
      <c r="H811" s="93">
        <f t="shared" si="40"/>
        <v>332</v>
      </c>
      <c r="I811" s="93">
        <f t="shared" si="42"/>
        <v>5.8051349689164882</v>
      </c>
      <c r="J811" s="158">
        <f t="shared" si="39"/>
        <v>-12.777989240467113</v>
      </c>
    </row>
    <row r="812" spans="1:10" hidden="1" x14ac:dyDescent="0.25">
      <c r="A812" s="93">
        <v>193</v>
      </c>
      <c r="B812" s="5" t="s">
        <v>36</v>
      </c>
      <c r="C812" s="26">
        <v>44085</v>
      </c>
      <c r="D812" s="4">
        <v>90</v>
      </c>
      <c r="E812" s="29">
        <f t="shared" si="43"/>
        <v>514</v>
      </c>
      <c r="F812" s="4">
        <v>2</v>
      </c>
      <c r="G812" s="4"/>
      <c r="H812" s="93">
        <f t="shared" si="40"/>
        <v>394</v>
      </c>
      <c r="I812" s="93">
        <f t="shared" si="42"/>
        <v>5.9763509092979339</v>
      </c>
      <c r="J812" s="158">
        <f t="shared" si="39"/>
        <v>-18.629251660352917</v>
      </c>
    </row>
    <row r="813" spans="1:10" hidden="1" x14ac:dyDescent="0.25">
      <c r="A813" s="93">
        <v>194</v>
      </c>
      <c r="B813" s="5" t="s">
        <v>36</v>
      </c>
      <c r="C813" s="26">
        <v>44086</v>
      </c>
      <c r="D813" s="4">
        <v>165</v>
      </c>
      <c r="E813" s="29">
        <f t="shared" si="43"/>
        <v>443</v>
      </c>
      <c r="F813" s="4">
        <f>2+2</f>
        <v>4</v>
      </c>
      <c r="G813" s="4"/>
      <c r="H813" s="93">
        <f t="shared" si="40"/>
        <v>679</v>
      </c>
      <c r="I813" s="93">
        <f t="shared" si="42"/>
        <v>6.5206211275586963</v>
      </c>
      <c r="J813" s="158">
        <f t="shared" si="39"/>
        <v>21.881247941533164</v>
      </c>
    </row>
    <row r="814" spans="1:10" hidden="1" x14ac:dyDescent="0.25">
      <c r="A814" s="93">
        <v>195</v>
      </c>
      <c r="B814" s="5" t="s">
        <v>36</v>
      </c>
      <c r="C814" s="26">
        <v>44087</v>
      </c>
      <c r="D814" s="4">
        <v>73</v>
      </c>
      <c r="E814" s="29">
        <f t="shared" si="43"/>
        <v>355</v>
      </c>
      <c r="G814" s="4"/>
      <c r="H814" s="93">
        <f t="shared" si="40"/>
        <v>516</v>
      </c>
      <c r="I814" s="93">
        <f t="shared" si="42"/>
        <v>6.2461067654815627</v>
      </c>
      <c r="J814" s="158">
        <f t="shared" si="39"/>
        <v>9.932383702013178</v>
      </c>
    </row>
    <row r="815" spans="1:10" hidden="1" x14ac:dyDescent="0.25">
      <c r="A815" s="93">
        <v>196</v>
      </c>
      <c r="B815" s="5" t="s">
        <v>36</v>
      </c>
      <c r="C815" s="26">
        <v>44088</v>
      </c>
      <c r="D815" s="4">
        <v>39</v>
      </c>
      <c r="E815" s="29">
        <f t="shared" si="43"/>
        <v>325</v>
      </c>
      <c r="F815" s="4">
        <f>4+2</f>
        <v>6</v>
      </c>
      <c r="G815" s="4"/>
      <c r="H815" s="93">
        <f t="shared" si="40"/>
        <v>394</v>
      </c>
      <c r="I815" s="93">
        <f t="shared" si="42"/>
        <v>5.9763509092979339</v>
      </c>
      <c r="J815" s="158">
        <f t="shared" si="39"/>
        <v>12.539073107298019</v>
      </c>
    </row>
    <row r="816" spans="1:10" hidden="1" x14ac:dyDescent="0.25">
      <c r="A816" s="93">
        <v>197</v>
      </c>
      <c r="B816" s="62" t="s">
        <v>36</v>
      </c>
      <c r="C816" s="26">
        <v>44089</v>
      </c>
      <c r="D816" s="4">
        <v>98</v>
      </c>
      <c r="E816" s="29">
        <f t="shared" si="43"/>
        <v>404</v>
      </c>
      <c r="F816" s="4">
        <f>1+2</f>
        <v>3</v>
      </c>
      <c r="G816" s="4"/>
      <c r="H816" s="93">
        <f t="shared" si="40"/>
        <v>423</v>
      </c>
      <c r="I816" s="93">
        <f t="shared" si="42"/>
        <v>6.0473721790462776</v>
      </c>
      <c r="J816" s="158">
        <f t="shared" si="39"/>
        <v>16.338902602562381</v>
      </c>
    </row>
    <row r="817" spans="1:10" hidden="1" x14ac:dyDescent="0.25">
      <c r="A817" s="93">
        <v>198</v>
      </c>
      <c r="B817" s="62" t="s">
        <v>36</v>
      </c>
      <c r="C817" s="26">
        <v>44090</v>
      </c>
      <c r="D817" s="4">
        <v>94</v>
      </c>
      <c r="E817" s="29">
        <f t="shared" si="43"/>
        <v>393</v>
      </c>
      <c r="G817" s="4"/>
      <c r="H817" s="93">
        <f t="shared" si="40"/>
        <v>498</v>
      </c>
      <c r="I817" s="93">
        <f t="shared" si="42"/>
        <v>6.2106000770246528</v>
      </c>
      <c r="J817" s="158">
        <f t="shared" si="39"/>
        <v>16.606772684055745</v>
      </c>
    </row>
    <row r="818" spans="1:10" hidden="1" x14ac:dyDescent="0.25">
      <c r="A818" s="93">
        <v>199</v>
      </c>
      <c r="B818" s="62" t="s">
        <v>36</v>
      </c>
      <c r="C818" s="26">
        <v>44091</v>
      </c>
      <c r="D818" s="4">
        <v>95</v>
      </c>
      <c r="E818" s="29">
        <f t="shared" si="43"/>
        <v>383</v>
      </c>
      <c r="F818" s="4">
        <f>1</f>
        <v>1</v>
      </c>
      <c r="G818" s="4"/>
      <c r="H818" s="93">
        <f t="shared" si="40"/>
        <v>488</v>
      </c>
      <c r="I818" s="93">
        <f t="shared" si="42"/>
        <v>6.1903154058531475</v>
      </c>
      <c r="J818" s="158">
        <f t="shared" si="39"/>
        <v>26.73287306902678</v>
      </c>
    </row>
    <row r="819" spans="1:10" hidden="1" x14ac:dyDescent="0.25">
      <c r="A819" s="93">
        <v>200</v>
      </c>
      <c r="B819" s="62" t="s">
        <v>36</v>
      </c>
      <c r="C819" s="26">
        <v>44092</v>
      </c>
      <c r="D819" s="4">
        <v>56</v>
      </c>
      <c r="E819" s="29">
        <f t="shared" si="43"/>
        <v>377</v>
      </c>
      <c r="F819" s="4">
        <f>1</f>
        <v>1</v>
      </c>
      <c r="G819" s="4"/>
      <c r="H819" s="93">
        <f t="shared" si="40"/>
        <v>439</v>
      </c>
      <c r="I819" s="93">
        <f t="shared" si="42"/>
        <v>6.0844994130751715</v>
      </c>
      <c r="J819" s="158">
        <f t="shared" si="39"/>
        <v>-62.607658188449008</v>
      </c>
    </row>
    <row r="820" spans="1:10" hidden="1" x14ac:dyDescent="0.25">
      <c r="A820" s="93">
        <v>201</v>
      </c>
      <c r="B820" s="62" t="s">
        <v>36</v>
      </c>
      <c r="C820" s="26">
        <v>44093</v>
      </c>
      <c r="D820" s="4">
        <v>81</v>
      </c>
      <c r="E820" s="29">
        <f t="shared" si="43"/>
        <v>438</v>
      </c>
      <c r="G820" s="4"/>
      <c r="H820" s="93">
        <f t="shared" si="40"/>
        <v>458</v>
      </c>
      <c r="I820" s="93">
        <f t="shared" si="42"/>
        <v>6.1268691841141854</v>
      </c>
      <c r="J820" s="158">
        <f t="shared" si="39"/>
        <v>-21.102061019143708</v>
      </c>
    </row>
    <row r="821" spans="1:10" hidden="1" x14ac:dyDescent="0.25">
      <c r="A821" s="93">
        <v>202</v>
      </c>
      <c r="B821" s="62" t="s">
        <v>36</v>
      </c>
      <c r="C821" s="26">
        <v>44094</v>
      </c>
      <c r="D821" s="4">
        <v>126</v>
      </c>
      <c r="E821" s="29">
        <f t="shared" si="43"/>
        <v>468</v>
      </c>
      <c r="G821" s="4"/>
      <c r="H821" s="93">
        <f t="shared" si="40"/>
        <v>564</v>
      </c>
      <c r="I821" s="93">
        <f t="shared" si="42"/>
        <v>6.3350542514980592</v>
      </c>
      <c r="J821" s="158">
        <f t="shared" si="39"/>
        <v>39.707793059088552</v>
      </c>
    </row>
    <row r="822" spans="1:10" hidden="1" x14ac:dyDescent="0.25">
      <c r="A822" s="93">
        <v>203</v>
      </c>
      <c r="B822" s="62" t="s">
        <v>36</v>
      </c>
      <c r="C822" s="26">
        <v>44095</v>
      </c>
      <c r="D822" s="4">
        <v>116</v>
      </c>
      <c r="E822" s="29">
        <f t="shared" si="43"/>
        <v>476</v>
      </c>
      <c r="G822" s="4"/>
      <c r="H822" s="93">
        <f t="shared" si="40"/>
        <v>584</v>
      </c>
      <c r="I822" s="93">
        <f t="shared" si="42"/>
        <v>6.3699009828282271</v>
      </c>
      <c r="J822" s="158">
        <f t="shared" si="39"/>
        <v>15.177407544827929</v>
      </c>
    </row>
    <row r="823" spans="1:10" hidden="1" x14ac:dyDescent="0.25">
      <c r="A823" s="93">
        <v>204</v>
      </c>
      <c r="B823" s="62" t="s">
        <v>36</v>
      </c>
      <c r="C823" s="26">
        <v>44096</v>
      </c>
      <c r="D823" s="4">
        <v>132</v>
      </c>
      <c r="E823" s="29">
        <f t="shared" si="43"/>
        <v>478</v>
      </c>
      <c r="F823" s="4">
        <f>1+1</f>
        <v>2</v>
      </c>
      <c r="G823" s="4"/>
      <c r="H823" s="93">
        <f t="shared" si="40"/>
        <v>608</v>
      </c>
      <c r="I823" s="93">
        <f t="shared" si="42"/>
        <v>6.4101748819661672</v>
      </c>
      <c r="J823" s="158">
        <f t="shared" si="39"/>
        <v>15.271123917460015</v>
      </c>
    </row>
    <row r="824" spans="1:10" hidden="1" x14ac:dyDescent="0.25">
      <c r="A824" s="93">
        <v>205</v>
      </c>
      <c r="B824" s="62" t="s">
        <v>36</v>
      </c>
      <c r="C824" s="26">
        <v>44097</v>
      </c>
      <c r="D824" s="4">
        <v>203</v>
      </c>
      <c r="E824" s="29">
        <f t="shared" si="43"/>
        <v>525</v>
      </c>
      <c r="F824" s="4">
        <f>1</f>
        <v>1</v>
      </c>
      <c r="G824" s="4"/>
      <c r="H824" s="93">
        <f t="shared" si="40"/>
        <v>681</v>
      </c>
      <c r="I824" s="93">
        <f t="shared" si="42"/>
        <v>6.523562306149512</v>
      </c>
      <c r="J824" s="158">
        <f t="shared" si="39"/>
        <v>13.371316098982906</v>
      </c>
    </row>
    <row r="825" spans="1:10" hidden="1" x14ac:dyDescent="0.25">
      <c r="A825" s="93">
        <v>206</v>
      </c>
      <c r="B825" s="62" t="s">
        <v>36</v>
      </c>
      <c r="C825" s="26">
        <v>44098</v>
      </c>
      <c r="D825" s="4">
        <v>162</v>
      </c>
      <c r="E825" s="29">
        <f t="shared" si="43"/>
        <v>553</v>
      </c>
      <c r="G825" s="4"/>
      <c r="H825" s="93">
        <f t="shared" si="40"/>
        <v>687</v>
      </c>
      <c r="I825" s="93">
        <f t="shared" si="42"/>
        <v>6.5323342922223491</v>
      </c>
      <c r="J825" s="158">
        <f>LN(2)/SLOPE(I818:I825,A818:A825)</f>
        <v>10.636120628151602</v>
      </c>
    </row>
    <row r="826" spans="1:10" hidden="1" x14ac:dyDescent="0.25">
      <c r="A826" s="93">
        <v>1</v>
      </c>
      <c r="B826" s="5" t="s">
        <v>20</v>
      </c>
      <c r="C826" s="26">
        <v>43893</v>
      </c>
      <c r="D826" s="4">
        <v>1</v>
      </c>
      <c r="E826" s="29">
        <v>1</v>
      </c>
      <c r="G826" s="4"/>
      <c r="H826" s="93">
        <f t="shared" si="40"/>
        <v>1</v>
      </c>
      <c r="I826" s="93">
        <f t="shared" si="42"/>
        <v>0</v>
      </c>
    </row>
    <row r="827" spans="1:10" hidden="1" x14ac:dyDescent="0.25">
      <c r="A827" s="93">
        <v>2</v>
      </c>
      <c r="B827" s="5" t="s">
        <v>20</v>
      </c>
      <c r="C827" s="26">
        <v>43894</v>
      </c>
      <c r="D827" s="4">
        <v>0</v>
      </c>
      <c r="E827" s="29">
        <v>1</v>
      </c>
      <c r="G827" s="4"/>
      <c r="H827" s="93">
        <f t="shared" si="40"/>
        <v>1</v>
      </c>
      <c r="I827" s="93">
        <f t="shared" si="42"/>
        <v>0</v>
      </c>
    </row>
    <row r="828" spans="1:10" hidden="1" x14ac:dyDescent="0.25">
      <c r="A828" s="93">
        <v>3</v>
      </c>
      <c r="B828" s="5" t="s">
        <v>20</v>
      </c>
      <c r="C828" s="26">
        <v>43895</v>
      </c>
      <c r="D828" s="4">
        <v>1</v>
      </c>
      <c r="E828" s="29">
        <v>2</v>
      </c>
      <c r="G828" s="4"/>
      <c r="H828" s="93">
        <f t="shared" si="40"/>
        <v>2</v>
      </c>
      <c r="I828" s="93">
        <f t="shared" si="42"/>
        <v>0.69314718055994529</v>
      </c>
    </row>
    <row r="829" spans="1:10" hidden="1" x14ac:dyDescent="0.25">
      <c r="A829" s="93">
        <v>4</v>
      </c>
      <c r="B829" s="5" t="s">
        <v>20</v>
      </c>
      <c r="C829" s="26">
        <v>43896</v>
      </c>
      <c r="D829" s="4">
        <v>4</v>
      </c>
      <c r="E829" s="29">
        <v>6</v>
      </c>
      <c r="G829" s="4"/>
      <c r="H829" s="93">
        <f t="shared" si="40"/>
        <v>6</v>
      </c>
      <c r="I829" s="93">
        <f t="shared" si="42"/>
        <v>1.791759469228055</v>
      </c>
    </row>
    <row r="830" spans="1:10" hidden="1" x14ac:dyDescent="0.25">
      <c r="A830" s="93">
        <v>5</v>
      </c>
      <c r="B830" s="5" t="s">
        <v>20</v>
      </c>
      <c r="C830" s="26">
        <v>43897</v>
      </c>
      <c r="D830" s="4">
        <v>1</v>
      </c>
      <c r="E830" s="29">
        <v>7</v>
      </c>
      <c r="F830" s="4">
        <v>1</v>
      </c>
      <c r="G830" s="4"/>
      <c r="H830" s="93">
        <f t="shared" si="40"/>
        <v>7</v>
      </c>
      <c r="I830" s="93">
        <f t="shared" si="42"/>
        <v>1.9459101490553132</v>
      </c>
    </row>
    <row r="831" spans="1:10" hidden="1" x14ac:dyDescent="0.25">
      <c r="A831" s="93">
        <v>6</v>
      </c>
      <c r="B831" s="5" t="s">
        <v>20</v>
      </c>
      <c r="C831" s="26">
        <v>43898</v>
      </c>
      <c r="D831" s="4">
        <v>2</v>
      </c>
      <c r="E831" s="29">
        <v>9</v>
      </c>
      <c r="G831" s="4"/>
      <c r="H831" s="93">
        <f t="shared" si="40"/>
        <v>9</v>
      </c>
      <c r="I831" s="93">
        <f t="shared" si="42"/>
        <v>2.1972245773362196</v>
      </c>
    </row>
    <row r="832" spans="1:10" hidden="1" x14ac:dyDescent="0.25">
      <c r="A832" s="93">
        <v>7</v>
      </c>
      <c r="B832" s="5" t="s">
        <v>20</v>
      </c>
      <c r="C832" s="26">
        <v>43899</v>
      </c>
      <c r="D832" s="4">
        <v>1</v>
      </c>
      <c r="E832" s="29">
        <v>10</v>
      </c>
      <c r="G832" s="4"/>
      <c r="H832" s="93">
        <f t="shared" si="40"/>
        <v>10</v>
      </c>
      <c r="I832" s="93">
        <f t="shared" si="42"/>
        <v>2.3025850929940459</v>
      </c>
    </row>
    <row r="833" spans="1:10" hidden="1" x14ac:dyDescent="0.25">
      <c r="A833" s="93">
        <v>8</v>
      </c>
      <c r="B833" s="5" t="s">
        <v>20</v>
      </c>
      <c r="C833" s="26">
        <v>43900</v>
      </c>
      <c r="D833" s="4">
        <v>1</v>
      </c>
      <c r="E833" s="29">
        <v>11</v>
      </c>
      <c r="G833" s="4"/>
      <c r="H833" s="93">
        <f t="shared" si="40"/>
        <v>11</v>
      </c>
      <c r="I833" s="93">
        <f t="shared" si="42"/>
        <v>2.3978952727983707</v>
      </c>
    </row>
    <row r="834" spans="1:10" hidden="1" x14ac:dyDescent="0.25">
      <c r="A834" s="93">
        <v>9</v>
      </c>
      <c r="B834" s="5" t="s">
        <v>20</v>
      </c>
      <c r="C834" s="26">
        <v>43901</v>
      </c>
      <c r="D834" s="4">
        <v>1</v>
      </c>
      <c r="E834" s="29">
        <v>12</v>
      </c>
      <c r="G834" s="4"/>
      <c r="H834" s="93">
        <f t="shared" si="40"/>
        <v>12</v>
      </c>
      <c r="I834" s="93">
        <f t="shared" si="42"/>
        <v>2.4849066497880004</v>
      </c>
    </row>
    <row r="835" spans="1:10" hidden="1" x14ac:dyDescent="0.25">
      <c r="A835" s="93">
        <v>10</v>
      </c>
      <c r="B835" s="5" t="s">
        <v>20</v>
      </c>
      <c r="C835" s="26">
        <v>43902</v>
      </c>
      <c r="D835" s="4">
        <v>2</v>
      </c>
      <c r="E835" s="29">
        <v>14</v>
      </c>
      <c r="G835" s="4"/>
      <c r="H835" s="93">
        <f t="shared" ref="H835:H898" si="44">IF(EXACT(B835,B834),D835+E834,E835)</f>
        <v>14</v>
      </c>
      <c r="I835" s="93">
        <f t="shared" si="42"/>
        <v>2.6390573296152584</v>
      </c>
    </row>
    <row r="836" spans="1:10" hidden="1" x14ac:dyDescent="0.25">
      <c r="A836" s="93">
        <v>11</v>
      </c>
      <c r="B836" s="5" t="s">
        <v>20</v>
      </c>
      <c r="C836" s="26">
        <v>43903</v>
      </c>
      <c r="D836" s="4">
        <v>2</v>
      </c>
      <c r="E836" s="29">
        <v>16</v>
      </c>
      <c r="G836" s="4"/>
      <c r="H836" s="93">
        <f t="shared" si="44"/>
        <v>16</v>
      </c>
      <c r="I836" s="93">
        <f t="shared" si="42"/>
        <v>2.7725887222397811</v>
      </c>
    </row>
    <row r="837" spans="1:10" hidden="1" x14ac:dyDescent="0.25">
      <c r="A837" s="93">
        <v>12</v>
      </c>
      <c r="B837" s="5" t="s">
        <v>20</v>
      </c>
      <c r="C837" s="26">
        <v>43904</v>
      </c>
      <c r="D837" s="4">
        <v>6</v>
      </c>
      <c r="E837" s="29">
        <v>22</v>
      </c>
      <c r="G837" s="4"/>
      <c r="H837" s="93">
        <f t="shared" si="44"/>
        <v>22</v>
      </c>
      <c r="I837" s="93">
        <f t="shared" si="42"/>
        <v>3.0910424533583161</v>
      </c>
    </row>
    <row r="838" spans="1:10" hidden="1" x14ac:dyDescent="0.25">
      <c r="A838" s="93">
        <v>13</v>
      </c>
      <c r="B838" s="5" t="s">
        <v>20</v>
      </c>
      <c r="C838" s="26">
        <v>43905</v>
      </c>
      <c r="D838" s="4">
        <v>6</v>
      </c>
      <c r="E838" s="29">
        <v>28</v>
      </c>
      <c r="G838" s="4"/>
      <c r="H838" s="93">
        <f t="shared" si="44"/>
        <v>28</v>
      </c>
      <c r="I838" s="93">
        <f t="shared" si="42"/>
        <v>3.3322045101752038</v>
      </c>
    </row>
    <row r="839" spans="1:10" hidden="1" x14ac:dyDescent="0.25">
      <c r="A839" s="93">
        <v>14</v>
      </c>
      <c r="B839" s="5" t="s">
        <v>20</v>
      </c>
      <c r="C839" s="26">
        <v>43906</v>
      </c>
      <c r="D839" s="4">
        <v>5</v>
      </c>
      <c r="E839" s="29">
        <v>33</v>
      </c>
      <c r="G839" s="4"/>
      <c r="H839" s="93">
        <f t="shared" si="44"/>
        <v>33</v>
      </c>
      <c r="I839" s="93">
        <f t="shared" si="42"/>
        <v>3.4965075614664802</v>
      </c>
    </row>
    <row r="840" spans="1:10" hidden="1" x14ac:dyDescent="0.25">
      <c r="A840" s="93">
        <v>15</v>
      </c>
      <c r="B840" s="5" t="s">
        <v>20</v>
      </c>
      <c r="C840" s="26">
        <v>43907</v>
      </c>
      <c r="D840" s="4">
        <v>4</v>
      </c>
      <c r="E840" s="29">
        <v>37</v>
      </c>
      <c r="G840" s="4"/>
      <c r="H840" s="93">
        <f t="shared" si="44"/>
        <v>37</v>
      </c>
      <c r="I840" s="93">
        <f t="shared" si="42"/>
        <v>3.6109179126442243</v>
      </c>
      <c r="J840" s="158">
        <f>LN(2)/SLOPE(I833:I840,A833:A840)</f>
        <v>3.6511036728395463</v>
      </c>
    </row>
    <row r="841" spans="1:10" hidden="1" x14ac:dyDescent="0.25">
      <c r="A841" s="93">
        <v>16</v>
      </c>
      <c r="B841" s="5" t="s">
        <v>20</v>
      </c>
      <c r="C841" s="26">
        <v>43908</v>
      </c>
      <c r="D841" s="4">
        <v>10</v>
      </c>
      <c r="E841" s="29">
        <v>47</v>
      </c>
      <c r="G841" s="4"/>
      <c r="H841" s="93">
        <f t="shared" si="44"/>
        <v>47</v>
      </c>
      <c r="I841" s="93">
        <f t="shared" si="42"/>
        <v>3.8501476017100584</v>
      </c>
      <c r="J841" s="158">
        <f t="shared" ref="J841:J904" si="45">LN(2)/SLOPE(I834:I841,A834:A841)</f>
        <v>3.4597825739706796</v>
      </c>
    </row>
    <row r="842" spans="1:10" hidden="1" x14ac:dyDescent="0.25">
      <c r="A842" s="93">
        <v>17</v>
      </c>
      <c r="B842" s="5" t="s">
        <v>20</v>
      </c>
      <c r="C842" s="26">
        <v>43909</v>
      </c>
      <c r="D842" s="4">
        <v>8</v>
      </c>
      <c r="E842" s="29">
        <v>55</v>
      </c>
      <c r="G842" s="4"/>
      <c r="H842" s="93">
        <f t="shared" si="44"/>
        <v>55</v>
      </c>
      <c r="I842" s="93">
        <f t="shared" si="42"/>
        <v>4.0073331852324712</v>
      </c>
      <c r="J842" s="158">
        <f t="shared" si="45"/>
        <v>3.4886499337207315</v>
      </c>
    </row>
    <row r="843" spans="1:10" hidden="1" x14ac:dyDescent="0.25">
      <c r="A843" s="93">
        <v>18</v>
      </c>
      <c r="B843" s="5" t="s">
        <v>20</v>
      </c>
      <c r="C843" s="26">
        <v>43910</v>
      </c>
      <c r="D843" s="4">
        <v>9</v>
      </c>
      <c r="E843" s="29">
        <v>64</v>
      </c>
      <c r="G843" s="4"/>
      <c r="H843" s="93">
        <f t="shared" si="44"/>
        <v>64</v>
      </c>
      <c r="I843" s="93">
        <f t="shared" si="42"/>
        <v>4.1588830833596715</v>
      </c>
      <c r="J843" s="158">
        <f t="shared" si="45"/>
        <v>3.6495713704456829</v>
      </c>
    </row>
    <row r="844" spans="1:10" hidden="1" x14ac:dyDescent="0.25">
      <c r="A844" s="93">
        <v>19</v>
      </c>
      <c r="B844" s="5" t="s">
        <v>20</v>
      </c>
      <c r="C844" s="26">
        <v>43911</v>
      </c>
      <c r="D844" s="4">
        <v>29</v>
      </c>
      <c r="E844" s="29">
        <v>93</v>
      </c>
      <c r="G844" s="4"/>
      <c r="H844" s="93">
        <f t="shared" si="44"/>
        <v>93</v>
      </c>
      <c r="I844" s="93">
        <f t="shared" si="42"/>
        <v>4.5325994931532563</v>
      </c>
      <c r="J844" s="158">
        <f t="shared" si="45"/>
        <v>3.6399329758247037</v>
      </c>
    </row>
    <row r="845" spans="1:10" hidden="1" x14ac:dyDescent="0.25">
      <c r="A845" s="93">
        <v>20</v>
      </c>
      <c r="B845" s="5" t="s">
        <v>20</v>
      </c>
      <c r="C845" s="26">
        <v>43912</v>
      </c>
      <c r="D845" s="4">
        <v>11</v>
      </c>
      <c r="E845" s="29">
        <v>104</v>
      </c>
      <c r="G845" s="4"/>
      <c r="H845" s="93">
        <f t="shared" si="44"/>
        <v>104</v>
      </c>
      <c r="I845" s="93">
        <f t="shared" si="42"/>
        <v>4.6443908991413725</v>
      </c>
      <c r="J845" s="158">
        <f t="shared" si="45"/>
        <v>3.6014671662664437</v>
      </c>
    </row>
    <row r="846" spans="1:10" hidden="1" x14ac:dyDescent="0.25">
      <c r="A846" s="93">
        <v>21</v>
      </c>
      <c r="B846" s="5" t="s">
        <v>20</v>
      </c>
      <c r="C846" s="26">
        <v>43913</v>
      </c>
      <c r="D846" s="4">
        <v>11</v>
      </c>
      <c r="E846" s="29">
        <v>115</v>
      </c>
      <c r="G846" s="4"/>
      <c r="H846" s="93">
        <f t="shared" si="44"/>
        <v>115</v>
      </c>
      <c r="I846" s="93">
        <f t="shared" si="42"/>
        <v>4.7449321283632502</v>
      </c>
      <c r="J846" s="158">
        <f t="shared" si="45"/>
        <v>3.6152428790719471</v>
      </c>
    </row>
    <row r="847" spans="1:10" hidden="1" x14ac:dyDescent="0.25">
      <c r="A847" s="93">
        <v>22</v>
      </c>
      <c r="B847" s="5" t="s">
        <v>20</v>
      </c>
      <c r="C847" s="26">
        <v>43914</v>
      </c>
      <c r="D847" s="4">
        <v>30</v>
      </c>
      <c r="E847" s="29">
        <v>145</v>
      </c>
      <c r="G847" s="4"/>
      <c r="H847" s="93">
        <f t="shared" si="44"/>
        <v>145</v>
      </c>
      <c r="I847" s="93">
        <f t="shared" si="42"/>
        <v>4.9767337424205742</v>
      </c>
      <c r="J847" s="158">
        <f t="shared" si="45"/>
        <v>3.5677735918643227</v>
      </c>
    </row>
    <row r="848" spans="1:10" hidden="1" x14ac:dyDescent="0.25">
      <c r="A848" s="93">
        <v>23</v>
      </c>
      <c r="B848" s="5" t="s">
        <v>20</v>
      </c>
      <c r="C848" s="26">
        <v>43915</v>
      </c>
      <c r="D848" s="4">
        <v>21</v>
      </c>
      <c r="E848" s="29">
        <v>166</v>
      </c>
      <c r="F848" s="4">
        <v>1</v>
      </c>
      <c r="G848" s="4"/>
      <c r="H848" s="93">
        <f t="shared" si="44"/>
        <v>166</v>
      </c>
      <c r="I848" s="93">
        <f t="shared" si="42"/>
        <v>5.1119877883565437</v>
      </c>
      <c r="J848" s="158">
        <f t="shared" si="45"/>
        <v>3.7443747455826784</v>
      </c>
    </row>
    <row r="849" spans="1:10" hidden="1" x14ac:dyDescent="0.25">
      <c r="A849" s="93">
        <v>24</v>
      </c>
      <c r="B849" s="5" t="s">
        <v>20</v>
      </c>
      <c r="C849" s="26">
        <v>43916</v>
      </c>
      <c r="D849" s="4">
        <v>30</v>
      </c>
      <c r="E849" s="29">
        <v>196</v>
      </c>
      <c r="F849" s="4">
        <v>1</v>
      </c>
      <c r="G849" s="4"/>
      <c r="H849" s="93">
        <f t="shared" si="44"/>
        <v>196</v>
      </c>
      <c r="I849" s="93">
        <f t="shared" ref="I849:I912" si="46">LN(H849)</f>
        <v>5.2781146592305168</v>
      </c>
      <c r="J849" s="158">
        <f t="shared" si="45"/>
        <v>3.8574667433641632</v>
      </c>
    </row>
    <row r="850" spans="1:10" hidden="1" x14ac:dyDescent="0.25">
      <c r="A850" s="93">
        <v>25</v>
      </c>
      <c r="B850" s="5" t="s">
        <v>20</v>
      </c>
      <c r="C850" s="26">
        <v>43917</v>
      </c>
      <c r="D850" s="4">
        <v>43</v>
      </c>
      <c r="E850" s="29">
        <v>239</v>
      </c>
      <c r="F850" s="4">
        <v>1</v>
      </c>
      <c r="G850" s="4"/>
      <c r="H850" s="93">
        <f t="shared" si="44"/>
        <v>239</v>
      </c>
      <c r="I850" s="93">
        <f t="shared" si="46"/>
        <v>5.476463551931511</v>
      </c>
      <c r="J850" s="158">
        <f t="shared" si="45"/>
        <v>3.992008189777787</v>
      </c>
    </row>
    <row r="851" spans="1:10" hidden="1" x14ac:dyDescent="0.25">
      <c r="A851" s="93">
        <v>26</v>
      </c>
      <c r="B851" s="5" t="s">
        <v>20</v>
      </c>
      <c r="C851" s="26">
        <v>43918</v>
      </c>
      <c r="D851" s="4">
        <v>18</v>
      </c>
      <c r="E851" s="29">
        <v>257</v>
      </c>
      <c r="F851" s="4">
        <v>1</v>
      </c>
      <c r="G851" s="4"/>
      <c r="H851" s="93">
        <f t="shared" si="44"/>
        <v>257</v>
      </c>
      <c r="I851" s="93">
        <f t="shared" si="46"/>
        <v>5.5490760848952201</v>
      </c>
      <c r="J851" s="158">
        <f t="shared" si="45"/>
        <v>4.4751822368004417</v>
      </c>
    </row>
    <row r="852" spans="1:10" hidden="1" x14ac:dyDescent="0.25">
      <c r="A852" s="93">
        <v>27</v>
      </c>
      <c r="B852" s="5" t="s">
        <v>20</v>
      </c>
      <c r="C852" s="26">
        <v>43919</v>
      </c>
      <c r="D852" s="4">
        <v>1</v>
      </c>
      <c r="E852" s="29">
        <v>258</v>
      </c>
      <c r="G852" s="4"/>
      <c r="H852" s="93">
        <f t="shared" si="44"/>
        <v>258</v>
      </c>
      <c r="I852" s="93">
        <f t="shared" si="46"/>
        <v>5.5529595849216173</v>
      </c>
      <c r="J852" s="158">
        <f t="shared" si="45"/>
        <v>4.8334950660317055</v>
      </c>
    </row>
    <row r="853" spans="1:10" hidden="1" x14ac:dyDescent="0.25">
      <c r="A853" s="93">
        <v>28</v>
      </c>
      <c r="B853" s="5" t="s">
        <v>20</v>
      </c>
      <c r="C853" s="26">
        <v>43920</v>
      </c>
      <c r="D853" s="4">
        <v>34</v>
      </c>
      <c r="E853" s="29">
        <v>292</v>
      </c>
      <c r="G853" s="4"/>
      <c r="H853" s="93">
        <f t="shared" si="44"/>
        <v>292</v>
      </c>
      <c r="I853" s="93">
        <f t="shared" si="46"/>
        <v>5.6767538022682817</v>
      </c>
      <c r="J853" s="158">
        <f t="shared" si="45"/>
        <v>5.3350796149811117</v>
      </c>
    </row>
    <row r="854" spans="1:10" hidden="1" x14ac:dyDescent="0.25">
      <c r="A854" s="93">
        <v>29</v>
      </c>
      <c r="B854" s="5" t="s">
        <v>20</v>
      </c>
      <c r="C854" s="26">
        <v>43921</v>
      </c>
      <c r="D854" s="4">
        <v>19</v>
      </c>
      <c r="E854" s="29">
        <v>311</v>
      </c>
      <c r="G854" s="4"/>
      <c r="H854" s="93">
        <f t="shared" si="44"/>
        <v>311</v>
      </c>
      <c r="I854" s="93">
        <f t="shared" si="46"/>
        <v>5.7397929121792339</v>
      </c>
      <c r="J854" s="158">
        <f t="shared" si="45"/>
        <v>6.4248341876146666</v>
      </c>
    </row>
    <row r="855" spans="1:10" hidden="1" x14ac:dyDescent="0.25">
      <c r="A855" s="93">
        <v>30</v>
      </c>
      <c r="B855" s="5" t="s">
        <v>20</v>
      </c>
      <c r="C855" s="26">
        <v>43922</v>
      </c>
      <c r="D855" s="4">
        <v>10</v>
      </c>
      <c r="E855" s="29">
        <v>321</v>
      </c>
      <c r="F855" s="4">
        <v>1</v>
      </c>
      <c r="G855" s="4"/>
      <c r="H855" s="93">
        <f t="shared" si="44"/>
        <v>321</v>
      </c>
      <c r="I855" s="93">
        <f t="shared" si="46"/>
        <v>5.7714411231300158</v>
      </c>
      <c r="J855" s="158">
        <f t="shared" si="45"/>
        <v>7.733018650941232</v>
      </c>
    </row>
    <row r="856" spans="1:10" hidden="1" x14ac:dyDescent="0.25">
      <c r="A856" s="93">
        <v>31</v>
      </c>
      <c r="B856" s="5" t="s">
        <v>20</v>
      </c>
      <c r="C856" s="26">
        <v>43923</v>
      </c>
      <c r="D856" s="4">
        <v>24</v>
      </c>
      <c r="E856" s="29">
        <v>345</v>
      </c>
      <c r="G856" s="4"/>
      <c r="H856" s="93">
        <f t="shared" si="44"/>
        <v>345</v>
      </c>
      <c r="I856" s="93">
        <f t="shared" si="46"/>
        <v>5.8435444170313602</v>
      </c>
      <c r="J856" s="158">
        <f t="shared" si="45"/>
        <v>9.5000611859519957</v>
      </c>
    </row>
    <row r="857" spans="1:10" hidden="1" x14ac:dyDescent="0.25">
      <c r="A857" s="93">
        <v>32</v>
      </c>
      <c r="B857" s="5" t="s">
        <v>20</v>
      </c>
      <c r="C857" s="26">
        <v>43924</v>
      </c>
      <c r="D857" s="4">
        <v>28</v>
      </c>
      <c r="E857" s="29">
        <v>373</v>
      </c>
      <c r="G857" s="4"/>
      <c r="H857" s="93">
        <f t="shared" si="44"/>
        <v>373</v>
      </c>
      <c r="I857" s="93">
        <f t="shared" si="46"/>
        <v>5.9215784196438159</v>
      </c>
      <c r="J857" s="158">
        <f t="shared" si="45"/>
        <v>10.972004662217415</v>
      </c>
    </row>
    <row r="858" spans="1:10" hidden="1" x14ac:dyDescent="0.25">
      <c r="A858" s="93">
        <v>33</v>
      </c>
      <c r="B858" s="5" t="s">
        <v>20</v>
      </c>
      <c r="C858" s="26">
        <v>43925</v>
      </c>
      <c r="D858" s="4">
        <v>34</v>
      </c>
      <c r="E858" s="29">
        <v>407</v>
      </c>
      <c r="F858" s="4">
        <v>1</v>
      </c>
      <c r="G858" s="4"/>
      <c r="H858" s="93">
        <f t="shared" si="44"/>
        <v>407</v>
      </c>
      <c r="I858" s="93">
        <f t="shared" si="46"/>
        <v>6.0088131854425946</v>
      </c>
      <c r="J858" s="158">
        <f t="shared" si="45"/>
        <v>10.409710639562755</v>
      </c>
    </row>
    <row r="859" spans="1:10" hidden="1" x14ac:dyDescent="0.25">
      <c r="A859" s="93">
        <v>34</v>
      </c>
      <c r="B859" s="5" t="s">
        <v>20</v>
      </c>
      <c r="C859" s="26">
        <v>43926</v>
      </c>
      <c r="D859" s="4">
        <v>32</v>
      </c>
      <c r="E859" s="29">
        <v>439</v>
      </c>
      <c r="G859" s="4"/>
      <c r="H859" s="93">
        <f t="shared" si="44"/>
        <v>439</v>
      </c>
      <c r="I859" s="93">
        <f t="shared" si="46"/>
        <v>6.0844994130751715</v>
      </c>
      <c r="J859" s="158">
        <f t="shared" si="45"/>
        <v>9.7064296582398342</v>
      </c>
    </row>
    <row r="860" spans="1:10" hidden="1" x14ac:dyDescent="0.25">
      <c r="A860" s="93">
        <v>35</v>
      </c>
      <c r="B860" s="5" t="s">
        <v>20</v>
      </c>
      <c r="C860" s="26">
        <v>43927</v>
      </c>
      <c r="D860" s="4">
        <v>17</v>
      </c>
      <c r="E860" s="29">
        <v>456</v>
      </c>
      <c r="F860" s="4">
        <v>3</v>
      </c>
      <c r="G860" s="4"/>
      <c r="H860" s="93">
        <f t="shared" si="44"/>
        <v>456</v>
      </c>
      <c r="I860" s="93">
        <f t="shared" si="46"/>
        <v>6.1224928095143865</v>
      </c>
      <c r="J860" s="158">
        <f t="shared" si="45"/>
        <v>10.334727370551812</v>
      </c>
    </row>
    <row r="861" spans="1:10" hidden="1" x14ac:dyDescent="0.25">
      <c r="A861" s="93">
        <v>36</v>
      </c>
      <c r="B861" s="5" t="s">
        <v>20</v>
      </c>
      <c r="C861" s="26">
        <v>43928</v>
      </c>
      <c r="D861" s="4">
        <v>24</v>
      </c>
      <c r="E861" s="29">
        <v>480</v>
      </c>
      <c r="F861" s="4">
        <v>2</v>
      </c>
      <c r="G861" s="4"/>
      <c r="H861" s="93">
        <f t="shared" si="44"/>
        <v>480</v>
      </c>
      <c r="I861" s="93">
        <f t="shared" si="46"/>
        <v>6.1737861039019366</v>
      </c>
      <c r="J861" s="158">
        <f t="shared" si="45"/>
        <v>10.391064867279896</v>
      </c>
    </row>
    <row r="862" spans="1:10" hidden="1" x14ac:dyDescent="0.25">
      <c r="A862" s="93">
        <v>37</v>
      </c>
      <c r="B862" s="5" t="s">
        <v>20</v>
      </c>
      <c r="C862" s="26">
        <v>43929</v>
      </c>
      <c r="D862" s="4">
        <v>18</v>
      </c>
      <c r="E862" s="29">
        <v>498</v>
      </c>
      <c r="F862" s="4">
        <v>2</v>
      </c>
      <c r="G862" s="4"/>
      <c r="H862" s="93">
        <f t="shared" si="44"/>
        <v>498</v>
      </c>
      <c r="I862" s="93">
        <f t="shared" si="46"/>
        <v>6.2106000770246528</v>
      </c>
      <c r="J862" s="158">
        <f t="shared" si="45"/>
        <v>10.774805955895745</v>
      </c>
    </row>
    <row r="863" spans="1:10" hidden="1" x14ac:dyDescent="0.25">
      <c r="A863" s="93">
        <v>38</v>
      </c>
      <c r="B863" s="5" t="s">
        <v>20</v>
      </c>
      <c r="C863" s="26">
        <v>43930</v>
      </c>
      <c r="D863" s="4">
        <v>23</v>
      </c>
      <c r="E863" s="29">
        <v>521</v>
      </c>
      <c r="F863" s="4">
        <v>6</v>
      </c>
      <c r="G863" s="4"/>
      <c r="H863" s="93">
        <f t="shared" si="44"/>
        <v>521</v>
      </c>
      <c r="I863" s="93">
        <f t="shared" si="46"/>
        <v>6.2557500417533669</v>
      </c>
      <c r="J863" s="158">
        <f t="shared" si="45"/>
        <v>11.971798970367107</v>
      </c>
    </row>
    <row r="864" spans="1:10" hidden="1" x14ac:dyDescent="0.25">
      <c r="A864" s="93">
        <v>39</v>
      </c>
      <c r="B864" s="5" t="s">
        <v>20</v>
      </c>
      <c r="C864" s="26">
        <v>43931</v>
      </c>
      <c r="D864" s="4">
        <v>11</v>
      </c>
      <c r="E864" s="29">
        <v>532</v>
      </c>
      <c r="F864" s="4">
        <v>1</v>
      </c>
      <c r="G864" s="4"/>
      <c r="H864" s="93">
        <f t="shared" si="44"/>
        <v>532</v>
      </c>
      <c r="I864" s="93">
        <f t="shared" si="46"/>
        <v>6.2766434893416445</v>
      </c>
      <c r="J864" s="158">
        <f t="shared" si="45"/>
        <v>14.030862786629013</v>
      </c>
    </row>
    <row r="865" spans="1:10" hidden="1" x14ac:dyDescent="0.25">
      <c r="A865" s="93">
        <v>40</v>
      </c>
      <c r="B865" s="5" t="s">
        <v>20</v>
      </c>
      <c r="C865" s="26">
        <v>43932</v>
      </c>
      <c r="D865" s="4">
        <v>46</v>
      </c>
      <c r="E865" s="29">
        <v>578</v>
      </c>
      <c r="F865" s="4">
        <v>3</v>
      </c>
      <c r="G865" s="4"/>
      <c r="H865" s="93">
        <f t="shared" si="44"/>
        <v>578</v>
      </c>
      <c r="I865" s="93">
        <f t="shared" si="46"/>
        <v>6.3595738686723777</v>
      </c>
      <c r="J865" s="158">
        <f t="shared" si="45"/>
        <v>15.112884073011761</v>
      </c>
    </row>
    <row r="866" spans="1:10" hidden="1" x14ac:dyDescent="0.25">
      <c r="A866" s="93">
        <v>41</v>
      </c>
      <c r="B866" s="5" t="s">
        <v>20</v>
      </c>
      <c r="C866" s="26">
        <v>43933</v>
      </c>
      <c r="D866" s="4">
        <v>8</v>
      </c>
      <c r="E866" s="29">
        <v>586</v>
      </c>
      <c r="F866" s="4">
        <v>1</v>
      </c>
      <c r="G866" s="4"/>
      <c r="H866" s="93">
        <f t="shared" si="44"/>
        <v>586</v>
      </c>
      <c r="I866" s="93">
        <f t="shared" si="46"/>
        <v>6.3733197895770122</v>
      </c>
      <c r="J866" s="158">
        <f t="shared" si="45"/>
        <v>16.351162022494776</v>
      </c>
    </row>
    <row r="867" spans="1:10" hidden="1" x14ac:dyDescent="0.25">
      <c r="A867" s="93">
        <v>42</v>
      </c>
      <c r="B867" s="5" t="s">
        <v>20</v>
      </c>
      <c r="C867" s="26">
        <v>43934</v>
      </c>
      <c r="D867" s="4">
        <v>10</v>
      </c>
      <c r="E867" s="29">
        <v>596</v>
      </c>
      <c r="F867" s="4">
        <v>1</v>
      </c>
      <c r="G867" s="4"/>
      <c r="H867" s="93">
        <f t="shared" si="44"/>
        <v>596</v>
      </c>
      <c r="I867" s="93">
        <f t="shared" si="46"/>
        <v>6.39024066706535</v>
      </c>
      <c r="J867" s="158">
        <f t="shared" si="45"/>
        <v>17.433914702661387</v>
      </c>
    </row>
    <row r="868" spans="1:10" hidden="1" x14ac:dyDescent="0.25">
      <c r="A868" s="93">
        <v>43</v>
      </c>
      <c r="B868" s="5" t="s">
        <v>20</v>
      </c>
      <c r="C868" s="26">
        <v>43935</v>
      </c>
      <c r="D868" s="4">
        <v>22</v>
      </c>
      <c r="E868" s="29">
        <v>618</v>
      </c>
      <c r="F868" s="4">
        <v>2</v>
      </c>
      <c r="G868" s="4"/>
      <c r="H868" s="93">
        <f t="shared" si="44"/>
        <v>618</v>
      </c>
      <c r="I868" s="93">
        <f t="shared" si="46"/>
        <v>6.4264884574576904</v>
      </c>
      <c r="J868" s="158">
        <f t="shared" si="45"/>
        <v>18.765351182048239</v>
      </c>
    </row>
    <row r="869" spans="1:10" hidden="1" x14ac:dyDescent="0.25">
      <c r="A869" s="93">
        <v>44</v>
      </c>
      <c r="B869" s="5" t="s">
        <v>20</v>
      </c>
      <c r="C869" s="26">
        <v>43936</v>
      </c>
      <c r="D869" s="4">
        <v>30</v>
      </c>
      <c r="E869" s="29">
        <v>648</v>
      </c>
      <c r="F869" s="4">
        <v>4</v>
      </c>
      <c r="G869" s="4"/>
      <c r="H869" s="93">
        <f t="shared" si="44"/>
        <v>648</v>
      </c>
      <c r="I869" s="93">
        <f t="shared" si="46"/>
        <v>6.4738906963522744</v>
      </c>
      <c r="J869" s="158">
        <f t="shared" si="45"/>
        <v>19.082047862115832</v>
      </c>
    </row>
    <row r="870" spans="1:10" hidden="1" x14ac:dyDescent="0.25">
      <c r="A870" s="93">
        <v>45</v>
      </c>
      <c r="B870" s="5" t="s">
        <v>20</v>
      </c>
      <c r="C870" s="26">
        <v>43937</v>
      </c>
      <c r="D870" s="4">
        <v>15</v>
      </c>
      <c r="E870" s="29">
        <v>663</v>
      </c>
      <c r="F870" s="4">
        <v>3</v>
      </c>
      <c r="G870" s="4"/>
      <c r="H870" s="93">
        <f t="shared" si="44"/>
        <v>663</v>
      </c>
      <c r="I870" s="93">
        <f t="shared" si="46"/>
        <v>6.4967749901858625</v>
      </c>
      <c r="J870" s="158">
        <f t="shared" si="45"/>
        <v>20.139344971761812</v>
      </c>
    </row>
    <row r="871" spans="1:10" hidden="1" x14ac:dyDescent="0.25">
      <c r="A871" s="93">
        <v>46</v>
      </c>
      <c r="B871" s="5" t="s">
        <v>20</v>
      </c>
      <c r="C871" s="26">
        <v>43938</v>
      </c>
      <c r="D871" s="4">
        <v>14</v>
      </c>
      <c r="E871" s="29">
        <v>677</v>
      </c>
      <c r="F871" s="4">
        <v>1</v>
      </c>
      <c r="G871" s="4"/>
      <c r="H871" s="93">
        <f t="shared" si="44"/>
        <v>677</v>
      </c>
      <c r="I871" s="93">
        <f t="shared" si="46"/>
        <v>6.517671272912275</v>
      </c>
      <c r="J871" s="158">
        <f t="shared" si="45"/>
        <v>21.475807481340471</v>
      </c>
    </row>
    <row r="872" spans="1:10" hidden="1" x14ac:dyDescent="0.25">
      <c r="A872" s="93">
        <v>47</v>
      </c>
      <c r="B872" s="5" t="s">
        <v>20</v>
      </c>
      <c r="C872" s="26">
        <v>43939</v>
      </c>
      <c r="D872" s="4">
        <v>14</v>
      </c>
      <c r="E872" s="29">
        <v>691</v>
      </c>
      <c r="F872" s="4">
        <v>1</v>
      </c>
      <c r="G872" s="4"/>
      <c r="H872" s="93">
        <f t="shared" si="44"/>
        <v>691</v>
      </c>
      <c r="I872" s="93">
        <f t="shared" si="46"/>
        <v>6.5381398237676702</v>
      </c>
      <c r="J872" s="158">
        <f t="shared" si="45"/>
        <v>24.895778824016588</v>
      </c>
    </row>
    <row r="873" spans="1:10" hidden="1" x14ac:dyDescent="0.25">
      <c r="A873" s="93">
        <v>48</v>
      </c>
      <c r="B873" s="5" t="s">
        <v>20</v>
      </c>
      <c r="C873" s="26">
        <v>43940</v>
      </c>
      <c r="D873" s="4">
        <v>15</v>
      </c>
      <c r="E873" s="29">
        <v>706</v>
      </c>
      <c r="G873" s="4"/>
      <c r="H873" s="93">
        <f t="shared" si="44"/>
        <v>706</v>
      </c>
      <c r="I873" s="93">
        <f t="shared" si="46"/>
        <v>6.5596152374932419</v>
      </c>
      <c r="J873" s="158">
        <f t="shared" si="45"/>
        <v>24.882242006648116</v>
      </c>
    </row>
    <row r="874" spans="1:10" hidden="1" x14ac:dyDescent="0.25">
      <c r="A874" s="93">
        <v>49</v>
      </c>
      <c r="B874" s="5" t="s">
        <v>20</v>
      </c>
      <c r="C874" s="26">
        <v>43941</v>
      </c>
      <c r="D874" s="4">
        <v>22</v>
      </c>
      <c r="E874" s="29">
        <v>728</v>
      </c>
      <c r="F874" s="4">
        <v>1</v>
      </c>
      <c r="G874" s="4"/>
      <c r="H874" s="93">
        <f t="shared" si="44"/>
        <v>728</v>
      </c>
      <c r="I874" s="93">
        <f t="shared" si="46"/>
        <v>6.5903010481966859</v>
      </c>
      <c r="J874" s="158">
        <f t="shared" si="45"/>
        <v>25.540359351823167</v>
      </c>
    </row>
    <row r="875" spans="1:10" hidden="1" x14ac:dyDescent="0.25">
      <c r="A875" s="93">
        <v>50</v>
      </c>
      <c r="B875" s="5" t="s">
        <v>20</v>
      </c>
      <c r="C875" s="26">
        <v>43942</v>
      </c>
      <c r="D875" s="4">
        <v>33</v>
      </c>
      <c r="E875" s="29">
        <v>761</v>
      </c>
      <c r="F875" s="4">
        <v>3</v>
      </c>
      <c r="G875" s="4"/>
      <c r="H875" s="93">
        <f t="shared" si="44"/>
        <v>761</v>
      </c>
      <c r="I875" s="93">
        <f t="shared" si="46"/>
        <v>6.6346333578616861</v>
      </c>
      <c r="J875" s="158">
        <f t="shared" si="45"/>
        <v>25.899879663551058</v>
      </c>
    </row>
    <row r="876" spans="1:10" hidden="1" x14ac:dyDescent="0.25">
      <c r="A876" s="93">
        <v>51</v>
      </c>
      <c r="B876" s="5" t="s">
        <v>20</v>
      </c>
      <c r="C876" s="26">
        <v>43943</v>
      </c>
      <c r="D876" s="4">
        <v>39</v>
      </c>
      <c r="E876" s="29">
        <v>800</v>
      </c>
      <c r="F876" s="4">
        <v>2</v>
      </c>
      <c r="G876" s="4"/>
      <c r="H876" s="93">
        <f t="shared" si="44"/>
        <v>800</v>
      </c>
      <c r="I876" s="93">
        <f t="shared" si="46"/>
        <v>6.6846117276679271</v>
      </c>
      <c r="J876" s="158">
        <f t="shared" si="45"/>
        <v>24.222769559064062</v>
      </c>
    </row>
    <row r="877" spans="1:10" hidden="1" x14ac:dyDescent="0.25">
      <c r="A877" s="93">
        <v>52</v>
      </c>
      <c r="B877" s="5" t="s">
        <v>20</v>
      </c>
      <c r="C877" s="26">
        <v>43944</v>
      </c>
      <c r="D877" s="4">
        <v>37</v>
      </c>
      <c r="E877" s="29">
        <v>837</v>
      </c>
      <c r="F877" s="4">
        <v>1</v>
      </c>
      <c r="G877" s="4"/>
      <c r="H877" s="93">
        <f t="shared" si="44"/>
        <v>837</v>
      </c>
      <c r="I877" s="93">
        <f t="shared" si="46"/>
        <v>6.7298240704894754</v>
      </c>
      <c r="J877" s="158">
        <f t="shared" si="45"/>
        <v>20.897317923374803</v>
      </c>
    </row>
    <row r="878" spans="1:10" hidden="1" x14ac:dyDescent="0.25">
      <c r="A878" s="93">
        <v>53</v>
      </c>
      <c r="B878" s="5" t="s">
        <v>20</v>
      </c>
      <c r="C878" s="26">
        <v>43945</v>
      </c>
      <c r="D878" s="4">
        <v>79</v>
      </c>
      <c r="E878" s="29">
        <v>916</v>
      </c>
      <c r="F878" s="4">
        <v>4</v>
      </c>
      <c r="G878" s="4"/>
      <c r="H878" s="93">
        <f t="shared" si="44"/>
        <v>916</v>
      </c>
      <c r="I878" s="93">
        <f t="shared" si="46"/>
        <v>6.8200163646741299</v>
      </c>
      <c r="J878" s="158">
        <f t="shared" si="45"/>
        <v>16.663342709087168</v>
      </c>
    </row>
    <row r="879" spans="1:10" hidden="1" x14ac:dyDescent="0.25">
      <c r="A879" s="93">
        <v>54</v>
      </c>
      <c r="B879" s="5" t="s">
        <v>20</v>
      </c>
      <c r="C879" s="26">
        <v>43946</v>
      </c>
      <c r="D879" s="4">
        <v>55</v>
      </c>
      <c r="E879" s="29">
        <v>971</v>
      </c>
      <c r="F879" s="4">
        <v>4</v>
      </c>
      <c r="G879" s="4"/>
      <c r="H879" s="93">
        <f t="shared" si="44"/>
        <v>971</v>
      </c>
      <c r="I879" s="93">
        <f t="shared" si="46"/>
        <v>6.8783264682913252</v>
      </c>
      <c r="J879" s="158">
        <f t="shared" si="45"/>
        <v>14.023683119690133</v>
      </c>
    </row>
    <row r="880" spans="1:10" hidden="1" x14ac:dyDescent="0.25">
      <c r="A880" s="93">
        <v>55</v>
      </c>
      <c r="B880" s="5" t="s">
        <v>20</v>
      </c>
      <c r="C880" s="26">
        <v>43947</v>
      </c>
      <c r="D880" s="4">
        <v>36</v>
      </c>
      <c r="E880" s="29">
        <v>1007</v>
      </c>
      <c r="F880" s="4">
        <v>5</v>
      </c>
      <c r="G880" s="4"/>
      <c r="H880" s="93">
        <f t="shared" si="44"/>
        <v>1007</v>
      </c>
      <c r="I880" s="93">
        <f t="shared" si="46"/>
        <v>6.9147308927185627</v>
      </c>
      <c r="J880" s="158">
        <f t="shared" si="45"/>
        <v>12.860731173432972</v>
      </c>
    </row>
    <row r="881" spans="1:10" hidden="1" x14ac:dyDescent="0.25">
      <c r="A881" s="93">
        <v>56</v>
      </c>
      <c r="B881" s="5" t="s">
        <v>20</v>
      </c>
      <c r="C881" s="26">
        <v>43948</v>
      </c>
      <c r="D881" s="4">
        <v>32</v>
      </c>
      <c r="E881" s="29">
        <v>1039</v>
      </c>
      <c r="F881" s="4">
        <v>2</v>
      </c>
      <c r="G881" s="4"/>
      <c r="H881" s="93">
        <f t="shared" si="44"/>
        <v>1039</v>
      </c>
      <c r="I881" s="93">
        <f t="shared" si="46"/>
        <v>6.9460139910992273</v>
      </c>
      <c r="J881" s="158">
        <f t="shared" si="45"/>
        <v>12.763421102996942</v>
      </c>
    </row>
    <row r="882" spans="1:10" hidden="1" x14ac:dyDescent="0.25">
      <c r="A882" s="93">
        <v>57</v>
      </c>
      <c r="B882" s="5" t="s">
        <v>20</v>
      </c>
      <c r="C882" s="26">
        <v>43949</v>
      </c>
      <c r="D882" s="4">
        <v>50</v>
      </c>
      <c r="E882" s="29">
        <v>1089</v>
      </c>
      <c r="F882" s="4">
        <v>2</v>
      </c>
      <c r="G882" s="4"/>
      <c r="H882" s="93">
        <f t="shared" si="44"/>
        <v>1089</v>
      </c>
      <c r="I882" s="93">
        <f t="shared" si="46"/>
        <v>6.9930151229329605</v>
      </c>
      <c r="J882" s="158">
        <f t="shared" si="45"/>
        <v>13.14701287390397</v>
      </c>
    </row>
    <row r="883" spans="1:10" hidden="1" x14ac:dyDescent="0.25">
      <c r="A883" s="93">
        <v>58</v>
      </c>
      <c r="B883" s="5" t="s">
        <v>20</v>
      </c>
      <c r="C883" s="26">
        <v>43950</v>
      </c>
      <c r="D883" s="4">
        <v>34</v>
      </c>
      <c r="E883" s="29">
        <v>1123</v>
      </c>
      <c r="F883" s="4">
        <v>3</v>
      </c>
      <c r="G883" s="4"/>
      <c r="H883" s="93">
        <f t="shared" si="44"/>
        <v>1123</v>
      </c>
      <c r="I883" s="93">
        <f t="shared" si="46"/>
        <v>7.0237589547384429</v>
      </c>
      <c r="J883" s="158">
        <f t="shared" si="45"/>
        <v>14.185898577777543</v>
      </c>
    </row>
    <row r="884" spans="1:10" hidden="1" x14ac:dyDescent="0.25">
      <c r="A884" s="93">
        <v>59</v>
      </c>
      <c r="B884" s="5" t="s">
        <v>20</v>
      </c>
      <c r="C884" s="26">
        <v>43951</v>
      </c>
      <c r="D884" s="4">
        <v>45</v>
      </c>
      <c r="E884" s="29">
        <v>1168</v>
      </c>
      <c r="F884" s="4">
        <v>2</v>
      </c>
      <c r="G884" s="4"/>
      <c r="H884" s="93">
        <f t="shared" si="44"/>
        <v>1168</v>
      </c>
      <c r="I884" s="93">
        <f t="shared" si="46"/>
        <v>7.0630481633881725</v>
      </c>
      <c r="J884" s="158">
        <f t="shared" si="45"/>
        <v>15.623861990510413</v>
      </c>
    </row>
    <row r="885" spans="1:10" hidden="1" x14ac:dyDescent="0.25">
      <c r="A885" s="93">
        <v>60</v>
      </c>
      <c r="B885" s="5" t="s">
        <v>20</v>
      </c>
      <c r="C885" s="26">
        <v>43952</v>
      </c>
      <c r="D885" s="4">
        <v>29</v>
      </c>
      <c r="E885" s="29">
        <v>1197</v>
      </c>
      <c r="F885" s="4">
        <v>4</v>
      </c>
      <c r="G885" s="4"/>
      <c r="H885" s="93">
        <f t="shared" si="44"/>
        <v>1197</v>
      </c>
      <c r="I885" s="93">
        <f t="shared" si="46"/>
        <v>7.0875737055579728</v>
      </c>
      <c r="J885" s="158">
        <f t="shared" si="45"/>
        <v>18.363859108318163</v>
      </c>
    </row>
    <row r="886" spans="1:10" hidden="1" x14ac:dyDescent="0.25">
      <c r="A886" s="93">
        <v>61</v>
      </c>
      <c r="B886" s="5" t="s">
        <v>20</v>
      </c>
      <c r="C886" s="26">
        <v>43953</v>
      </c>
      <c r="D886" s="4">
        <v>58</v>
      </c>
      <c r="E886" s="29">
        <v>1255</v>
      </c>
      <c r="F886" s="4">
        <v>6</v>
      </c>
      <c r="G886" s="4"/>
      <c r="H886" s="93">
        <f t="shared" si="44"/>
        <v>1255</v>
      </c>
      <c r="I886" s="93">
        <f t="shared" si="46"/>
        <v>7.134890851565884</v>
      </c>
      <c r="J886" s="158">
        <f t="shared" si="45"/>
        <v>19.140089017949563</v>
      </c>
    </row>
    <row r="887" spans="1:10" hidden="1" x14ac:dyDescent="0.25">
      <c r="A887" s="93">
        <v>62</v>
      </c>
      <c r="B887" s="5" t="s">
        <v>20</v>
      </c>
      <c r="C887" s="26">
        <v>43954</v>
      </c>
      <c r="D887" s="4">
        <v>49</v>
      </c>
      <c r="E887" s="29">
        <v>1304</v>
      </c>
      <c r="F887" s="4">
        <v>2</v>
      </c>
      <c r="G887" s="4"/>
      <c r="H887" s="93">
        <f t="shared" si="44"/>
        <v>1304</v>
      </c>
      <c r="I887" s="93">
        <f t="shared" si="46"/>
        <v>7.1731917424865985</v>
      </c>
      <c r="J887" s="158">
        <f t="shared" si="45"/>
        <v>18.925057651809013</v>
      </c>
    </row>
    <row r="888" spans="1:10" hidden="1" x14ac:dyDescent="0.25">
      <c r="A888" s="93">
        <v>63</v>
      </c>
      <c r="B888" s="5" t="s">
        <v>20</v>
      </c>
      <c r="C888" s="26">
        <v>43955</v>
      </c>
      <c r="D888" s="4">
        <v>43</v>
      </c>
      <c r="E888" s="29">
        <v>1347</v>
      </c>
      <c r="F888" s="4">
        <v>4</v>
      </c>
      <c r="G888" s="4"/>
      <c r="H888" s="93">
        <f t="shared" si="44"/>
        <v>1347</v>
      </c>
      <c r="I888" s="93">
        <f t="shared" si="46"/>
        <v>7.2056351764103637</v>
      </c>
      <c r="J888" s="158">
        <f t="shared" si="45"/>
        <v>18.927657439577231</v>
      </c>
    </row>
    <row r="889" spans="1:10" hidden="1" x14ac:dyDescent="0.25">
      <c r="A889" s="93">
        <v>64</v>
      </c>
      <c r="B889" s="5" t="s">
        <v>20</v>
      </c>
      <c r="C889" s="26">
        <v>43956</v>
      </c>
      <c r="D889" s="4">
        <v>57</v>
      </c>
      <c r="E889" s="29">
        <v>1404</v>
      </c>
      <c r="F889" s="4">
        <v>1</v>
      </c>
      <c r="G889" s="4"/>
      <c r="H889" s="93">
        <f t="shared" si="44"/>
        <v>1404</v>
      </c>
      <c r="I889" s="93">
        <f t="shared" si="46"/>
        <v>7.2470805845857562</v>
      </c>
      <c r="J889" s="158">
        <f t="shared" si="45"/>
        <v>18.99289073420768</v>
      </c>
    </row>
    <row r="890" spans="1:10" hidden="1" x14ac:dyDescent="0.25">
      <c r="A890" s="93">
        <v>65</v>
      </c>
      <c r="B890" s="5" t="s">
        <v>20</v>
      </c>
      <c r="C890" s="26">
        <v>43957</v>
      </c>
      <c r="D890" s="4">
        <v>102</v>
      </c>
      <c r="E890" s="29">
        <v>1506</v>
      </c>
      <c r="F890" s="4">
        <v>2</v>
      </c>
      <c r="G890" s="4"/>
      <c r="H890" s="93">
        <f t="shared" si="44"/>
        <v>1506</v>
      </c>
      <c r="I890" s="93">
        <f t="shared" si="46"/>
        <v>7.3172124083598389</v>
      </c>
      <c r="J890" s="158">
        <f t="shared" si="45"/>
        <v>17.293569528491879</v>
      </c>
    </row>
    <row r="891" spans="1:10" hidden="1" x14ac:dyDescent="0.25">
      <c r="A891" s="93">
        <v>66</v>
      </c>
      <c r="B891" s="5" t="s">
        <v>20</v>
      </c>
      <c r="C891" s="26">
        <v>43958</v>
      </c>
      <c r="D891" s="4">
        <v>77</v>
      </c>
      <c r="E891" s="29">
        <v>1583</v>
      </c>
      <c r="F891" s="4">
        <v>2</v>
      </c>
      <c r="G891" s="4"/>
      <c r="H891" s="93">
        <f t="shared" si="44"/>
        <v>1583</v>
      </c>
      <c r="I891" s="93">
        <f t="shared" si="46"/>
        <v>7.3670770598810122</v>
      </c>
      <c r="J891" s="158">
        <f t="shared" si="45"/>
        <v>15.97197252537822</v>
      </c>
    </row>
    <row r="892" spans="1:10" hidden="1" x14ac:dyDescent="0.25">
      <c r="A892" s="93">
        <v>67</v>
      </c>
      <c r="B892" s="5" t="s">
        <v>20</v>
      </c>
      <c r="C892" s="26">
        <v>43959</v>
      </c>
      <c r="D892" s="4">
        <v>130</v>
      </c>
      <c r="E892" s="29">
        <v>1713</v>
      </c>
      <c r="F892" s="4">
        <v>6</v>
      </c>
      <c r="G892" s="4"/>
      <c r="H892" s="93">
        <f t="shared" si="44"/>
        <v>1713</v>
      </c>
      <c r="I892" s="93">
        <f t="shared" si="46"/>
        <v>7.4460014983241196</v>
      </c>
      <c r="J892" s="158">
        <f t="shared" si="45"/>
        <v>14.052203381334502</v>
      </c>
    </row>
    <row r="893" spans="1:10" hidden="1" x14ac:dyDescent="0.25">
      <c r="A893" s="93">
        <v>68</v>
      </c>
      <c r="B893" s="5" t="s">
        <v>20</v>
      </c>
      <c r="C893" s="26">
        <v>43960</v>
      </c>
      <c r="D893" s="4">
        <v>83</v>
      </c>
      <c r="E893" s="29">
        <v>1796</v>
      </c>
      <c r="F893" s="4">
        <v>2</v>
      </c>
      <c r="G893" s="4"/>
      <c r="H893" s="93">
        <f t="shared" si="44"/>
        <v>1796</v>
      </c>
      <c r="I893" s="93">
        <f t="shared" si="46"/>
        <v>7.4933172488621453</v>
      </c>
      <c r="J893" s="158">
        <f t="shared" si="45"/>
        <v>13.150645075061483</v>
      </c>
    </row>
    <row r="894" spans="1:10" hidden="1" x14ac:dyDescent="0.25">
      <c r="A894" s="93">
        <v>69</v>
      </c>
      <c r="B894" s="5" t="s">
        <v>20</v>
      </c>
      <c r="C894" s="26">
        <v>43961</v>
      </c>
      <c r="D894" s="4">
        <v>165</v>
      </c>
      <c r="E894" s="29">
        <v>1961</v>
      </c>
      <c r="F894" s="4">
        <v>2</v>
      </c>
      <c r="G894" s="4"/>
      <c r="H894" s="93">
        <f t="shared" si="44"/>
        <v>1961</v>
      </c>
      <c r="I894" s="93">
        <f t="shared" si="46"/>
        <v>7.5812098261963463</v>
      </c>
      <c r="J894" s="158">
        <f t="shared" si="45"/>
        <v>11.783530995790169</v>
      </c>
    </row>
    <row r="895" spans="1:10" hidden="1" x14ac:dyDescent="0.25">
      <c r="A895" s="93">
        <v>70</v>
      </c>
      <c r="B895" s="5" t="s">
        <v>20</v>
      </c>
      <c r="C895" s="26">
        <v>43962</v>
      </c>
      <c r="D895" s="4">
        <v>137</v>
      </c>
      <c r="E895" s="29">
        <v>2098</v>
      </c>
      <c r="F895" s="4">
        <v>3</v>
      </c>
      <c r="G895" s="4"/>
      <c r="H895" s="93">
        <f t="shared" si="44"/>
        <v>2098</v>
      </c>
      <c r="I895" s="93">
        <f t="shared" si="46"/>
        <v>7.6487397889562425</v>
      </c>
      <c r="J895" s="158">
        <f t="shared" si="45"/>
        <v>10.82314191392922</v>
      </c>
    </row>
    <row r="896" spans="1:10" hidden="1" x14ac:dyDescent="0.25">
      <c r="A896" s="93">
        <v>71</v>
      </c>
      <c r="B896" s="5" t="s">
        <v>20</v>
      </c>
      <c r="C896" s="26">
        <v>43963</v>
      </c>
      <c r="D896" s="4">
        <v>188</v>
      </c>
      <c r="E896" s="29">
        <v>2286</v>
      </c>
      <c r="F896" s="4">
        <v>1</v>
      </c>
      <c r="G896" s="4"/>
      <c r="H896" s="93">
        <f t="shared" si="44"/>
        <v>2286</v>
      </c>
      <c r="I896" s="93">
        <f t="shared" si="46"/>
        <v>7.7345588443547557</v>
      </c>
      <c r="J896" s="158">
        <f t="shared" si="45"/>
        <v>10.108925046865339</v>
      </c>
    </row>
    <row r="897" spans="1:10" hidden="1" x14ac:dyDescent="0.25">
      <c r="A897" s="93">
        <v>72</v>
      </c>
      <c r="B897" s="5" t="s">
        <v>20</v>
      </c>
      <c r="C897" s="26">
        <v>43964</v>
      </c>
      <c r="D897" s="4">
        <v>179</v>
      </c>
      <c r="E897" s="29">
        <v>2465</v>
      </c>
      <c r="F897" s="4">
        <v>5</v>
      </c>
      <c r="G897" s="4"/>
      <c r="H897" s="93">
        <f t="shared" si="44"/>
        <v>2465</v>
      </c>
      <c r="I897" s="93">
        <f t="shared" si="46"/>
        <v>7.8099470864767904</v>
      </c>
      <c r="J897" s="158">
        <f t="shared" si="45"/>
        <v>9.7321879810582015</v>
      </c>
    </row>
    <row r="898" spans="1:10" hidden="1" x14ac:dyDescent="0.25">
      <c r="A898" s="93">
        <v>73</v>
      </c>
      <c r="B898" s="5" t="s">
        <v>20</v>
      </c>
      <c r="C898" s="26">
        <v>43965</v>
      </c>
      <c r="D898" s="4">
        <v>153</v>
      </c>
      <c r="E898" s="29">
        <v>2618</v>
      </c>
      <c r="F898" s="4">
        <v>10</v>
      </c>
      <c r="G898" s="4"/>
      <c r="H898" s="93">
        <f t="shared" si="44"/>
        <v>2618</v>
      </c>
      <c r="I898" s="93">
        <f t="shared" si="46"/>
        <v>7.8701659464698448</v>
      </c>
      <c r="J898" s="158">
        <f t="shared" si="45"/>
        <v>9.4942302909234222</v>
      </c>
    </row>
    <row r="899" spans="1:10" hidden="1" x14ac:dyDescent="0.25">
      <c r="A899" s="93">
        <v>74</v>
      </c>
      <c r="B899" s="5" t="s">
        <v>20</v>
      </c>
      <c r="C899" s="26">
        <v>43966</v>
      </c>
      <c r="D899" s="4">
        <v>214</v>
      </c>
      <c r="E899" s="29">
        <v>2832</v>
      </c>
      <c r="G899" s="4"/>
      <c r="H899" s="93">
        <f t="shared" ref="H899:H962" si="47">IF(EXACT(B899,B898),D899+E898,E899)</f>
        <v>2832</v>
      </c>
      <c r="I899" s="93">
        <f t="shared" si="46"/>
        <v>7.9487384548136104</v>
      </c>
      <c r="J899" s="158">
        <f t="shared" si="45"/>
        <v>9.4283855045065099</v>
      </c>
    </row>
    <row r="900" spans="1:10" hidden="1" x14ac:dyDescent="0.25">
      <c r="A900" s="93">
        <v>75</v>
      </c>
      <c r="B900" s="5" t="s">
        <v>20</v>
      </c>
      <c r="C900" s="26">
        <v>43967</v>
      </c>
      <c r="D900" s="4">
        <v>193</v>
      </c>
      <c r="E900" s="29">
        <v>3025</v>
      </c>
      <c r="F900" s="4">
        <v>4</v>
      </c>
      <c r="G900" s="4"/>
      <c r="H900" s="93">
        <f t="shared" si="47"/>
        <v>3025</v>
      </c>
      <c r="I900" s="93">
        <f t="shared" si="46"/>
        <v>8.0146663704649423</v>
      </c>
      <c r="J900" s="158">
        <f t="shared" si="45"/>
        <v>9.3506770764309515</v>
      </c>
    </row>
    <row r="901" spans="1:10" hidden="1" x14ac:dyDescent="0.25">
      <c r="A901" s="93">
        <v>76</v>
      </c>
      <c r="B901" s="5" t="s">
        <v>20</v>
      </c>
      <c r="C901" s="26">
        <v>43968</v>
      </c>
      <c r="D901" s="4">
        <v>147</v>
      </c>
      <c r="E901" s="29">
        <v>3172</v>
      </c>
      <c r="F901" s="4">
        <v>2</v>
      </c>
      <c r="G901" s="4"/>
      <c r="H901" s="93">
        <f t="shared" si="47"/>
        <v>3172</v>
      </c>
      <c r="I901" s="93">
        <f t="shared" si="46"/>
        <v>8.0621175827547393</v>
      </c>
      <c r="J901" s="158">
        <f t="shared" si="45"/>
        <v>9.8706359073346004</v>
      </c>
    </row>
    <row r="902" spans="1:10" hidden="1" x14ac:dyDescent="0.25">
      <c r="A902" s="93">
        <v>77</v>
      </c>
      <c r="B902" s="5" t="s">
        <v>20</v>
      </c>
      <c r="C902" s="26">
        <v>43969</v>
      </c>
      <c r="D902" s="4">
        <v>169</v>
      </c>
      <c r="E902" s="29">
        <v>3341</v>
      </c>
      <c r="F902" s="4">
        <v>5</v>
      </c>
      <c r="G902" s="4"/>
      <c r="H902" s="93">
        <f t="shared" si="47"/>
        <v>3341</v>
      </c>
      <c r="I902" s="93">
        <f t="shared" si="46"/>
        <v>8.1140254423567573</v>
      </c>
      <c r="J902" s="158">
        <f t="shared" si="45"/>
        <v>10.42042361931858</v>
      </c>
    </row>
    <row r="903" spans="1:10" hidden="1" x14ac:dyDescent="0.25">
      <c r="A903" s="93">
        <v>78</v>
      </c>
      <c r="B903" s="5" t="s">
        <v>20</v>
      </c>
      <c r="C903" s="26">
        <v>43970</v>
      </c>
      <c r="D903" s="4">
        <v>224</v>
      </c>
      <c r="E903" s="29">
        <v>3565</v>
      </c>
      <c r="F903" s="4">
        <v>5</v>
      </c>
      <c r="G903" s="4"/>
      <c r="H903" s="93">
        <f t="shared" si="47"/>
        <v>3565</v>
      </c>
      <c r="I903" s="93">
        <f t="shared" si="46"/>
        <v>8.1789193328483965</v>
      </c>
      <c r="J903" s="158">
        <f t="shared" si="45"/>
        <v>11.042612891742561</v>
      </c>
    </row>
    <row r="904" spans="1:10" hidden="1" x14ac:dyDescent="0.25">
      <c r="A904" s="93">
        <v>79</v>
      </c>
      <c r="B904" s="5" t="s">
        <v>20</v>
      </c>
      <c r="C904" s="26">
        <v>43971</v>
      </c>
      <c r="D904" s="4">
        <v>257</v>
      </c>
      <c r="E904" s="29">
        <v>3822</v>
      </c>
      <c r="F904" s="4">
        <v>2</v>
      </c>
      <c r="G904" s="4"/>
      <c r="H904" s="93">
        <f t="shared" si="47"/>
        <v>3822</v>
      </c>
      <c r="I904" s="93">
        <f t="shared" si="46"/>
        <v>8.2485291248002177</v>
      </c>
      <c r="J904" s="158">
        <f t="shared" si="45"/>
        <v>11.290019693505336</v>
      </c>
    </row>
    <row r="905" spans="1:10" hidden="1" x14ac:dyDescent="0.25">
      <c r="A905" s="93">
        <v>80</v>
      </c>
      <c r="B905" s="5" t="s">
        <v>20</v>
      </c>
      <c r="C905" s="26">
        <v>43972</v>
      </c>
      <c r="D905" s="4">
        <v>379</v>
      </c>
      <c r="E905" s="29">
        <v>4201</v>
      </c>
      <c r="F905" s="4">
        <v>2</v>
      </c>
      <c r="G905" s="4"/>
      <c r="H905" s="93">
        <f t="shared" si="47"/>
        <v>4201</v>
      </c>
      <c r="I905" s="93">
        <f t="shared" si="46"/>
        <v>8.3430778711693829</v>
      </c>
      <c r="J905" s="158">
        <f t="shared" ref="J905:J968" si="48">LN(2)/SLOPE(I898:I905,A898:A905)</f>
        <v>10.87492049834011</v>
      </c>
    </row>
    <row r="906" spans="1:10" hidden="1" x14ac:dyDescent="0.25">
      <c r="A906" s="93">
        <v>81</v>
      </c>
      <c r="B906" s="5" t="s">
        <v>20</v>
      </c>
      <c r="C906" s="26">
        <v>43973</v>
      </c>
      <c r="D906" s="4">
        <v>404</v>
      </c>
      <c r="E906" s="29">
        <v>4605</v>
      </c>
      <c r="F906" s="4">
        <v>7</v>
      </c>
      <c r="G906" s="4"/>
      <c r="H906" s="93">
        <f t="shared" si="47"/>
        <v>4605</v>
      </c>
      <c r="I906" s="93">
        <f t="shared" si="46"/>
        <v>8.4348979486894073</v>
      </c>
      <c r="J906" s="158">
        <f t="shared" si="48"/>
        <v>10.270110547172871</v>
      </c>
    </row>
    <row r="907" spans="1:10" hidden="1" x14ac:dyDescent="0.25">
      <c r="A907" s="93">
        <v>82</v>
      </c>
      <c r="B907" s="5" t="s">
        <v>20</v>
      </c>
      <c r="C907" s="26">
        <v>43974</v>
      </c>
      <c r="D907" s="4">
        <v>400</v>
      </c>
      <c r="E907" s="29">
        <v>5005</v>
      </c>
      <c r="F907" s="4">
        <v>6</v>
      </c>
      <c r="G907" s="4"/>
      <c r="H907" s="93">
        <f t="shared" si="47"/>
        <v>5005</v>
      </c>
      <c r="I907" s="93">
        <f t="shared" si="46"/>
        <v>8.5181926917493218</v>
      </c>
      <c r="J907" s="158">
        <f t="shared" si="48"/>
        <v>9.4745349337987079</v>
      </c>
    </row>
    <row r="908" spans="1:10" hidden="1" x14ac:dyDescent="0.25">
      <c r="A908" s="93">
        <v>83</v>
      </c>
      <c r="B908" s="5" t="s">
        <v>20</v>
      </c>
      <c r="C908" s="26">
        <v>43975</v>
      </c>
      <c r="D908" s="4">
        <v>495</v>
      </c>
      <c r="E908" s="29">
        <v>5500</v>
      </c>
      <c r="F908" s="4">
        <v>3</v>
      </c>
      <c r="G908" s="4"/>
      <c r="H908" s="93">
        <f t="shared" si="47"/>
        <v>5500</v>
      </c>
      <c r="I908" s="93">
        <f t="shared" si="46"/>
        <v>8.6125033712205621</v>
      </c>
      <c r="J908" s="158">
        <f t="shared" si="48"/>
        <v>8.6437319679215854</v>
      </c>
    </row>
    <row r="909" spans="1:10" hidden="1" x14ac:dyDescent="0.25">
      <c r="A909" s="93">
        <v>84</v>
      </c>
      <c r="B909" s="5" t="s">
        <v>20</v>
      </c>
      <c r="C909" s="26">
        <v>43976</v>
      </c>
      <c r="D909" s="4">
        <v>375</v>
      </c>
      <c r="E909" s="29">
        <v>5875</v>
      </c>
      <c r="F909" s="4">
        <v>8</v>
      </c>
      <c r="G909" s="4"/>
      <c r="H909" s="93">
        <f t="shared" si="47"/>
        <v>5875</v>
      </c>
      <c r="I909" s="93">
        <f t="shared" si="46"/>
        <v>8.6784613390123599</v>
      </c>
      <c r="J909" s="158">
        <f t="shared" si="48"/>
        <v>8.2943261086813713</v>
      </c>
    </row>
    <row r="910" spans="1:10" hidden="1" x14ac:dyDescent="0.25">
      <c r="A910" s="93">
        <v>85</v>
      </c>
      <c r="B910" s="5" t="s">
        <v>20</v>
      </c>
      <c r="C910" s="26">
        <v>43977</v>
      </c>
      <c r="D910" s="4">
        <v>327</v>
      </c>
      <c r="E910" s="29">
        <v>6202</v>
      </c>
      <c r="F910" s="4">
        <v>5</v>
      </c>
      <c r="G910" s="4"/>
      <c r="H910" s="93">
        <f t="shared" si="47"/>
        <v>6202</v>
      </c>
      <c r="I910" s="93">
        <f t="shared" si="46"/>
        <v>8.7326270996603945</v>
      </c>
      <c r="J910" s="158">
        <f t="shared" si="48"/>
        <v>8.4173473760510067</v>
      </c>
    </row>
    <row r="911" spans="1:10" hidden="1" x14ac:dyDescent="0.25">
      <c r="A911" s="93">
        <v>86</v>
      </c>
      <c r="B911" s="5" t="s">
        <v>20</v>
      </c>
      <c r="C911" s="26">
        <v>43978</v>
      </c>
      <c r="D911" s="4">
        <v>362</v>
      </c>
      <c r="E911" s="29">
        <v>6564</v>
      </c>
      <c r="F911" s="4">
        <v>4</v>
      </c>
      <c r="G911" s="4"/>
      <c r="H911" s="93">
        <f t="shared" si="47"/>
        <v>6564</v>
      </c>
      <c r="I911" s="93">
        <f t="shared" si="46"/>
        <v>8.7893554522099819</v>
      </c>
      <c r="J911" s="158">
        <f t="shared" si="48"/>
        <v>8.877652730314745</v>
      </c>
    </row>
    <row r="912" spans="1:10" hidden="1" x14ac:dyDescent="0.25">
      <c r="A912" s="93">
        <v>87</v>
      </c>
      <c r="B912" s="5" t="s">
        <v>20</v>
      </c>
      <c r="C912" s="26">
        <v>43979</v>
      </c>
      <c r="D912" s="4">
        <v>425</v>
      </c>
      <c r="E912" s="29">
        <v>6989</v>
      </c>
      <c r="F912" s="4">
        <v>3</v>
      </c>
      <c r="G912" s="4"/>
      <c r="H912" s="93">
        <f t="shared" si="47"/>
        <v>6989</v>
      </c>
      <c r="I912" s="93">
        <f t="shared" si="46"/>
        <v>8.8520927634771294</v>
      </c>
      <c r="J912" s="158">
        <f t="shared" si="48"/>
        <v>9.6323748605213311</v>
      </c>
    </row>
    <row r="913" spans="1:10" hidden="1" x14ac:dyDescent="0.25">
      <c r="A913" s="93">
        <v>88</v>
      </c>
      <c r="B913" s="5" t="s">
        <v>20</v>
      </c>
      <c r="C913" s="26">
        <v>43980</v>
      </c>
      <c r="D913" s="4">
        <v>399</v>
      </c>
      <c r="E913" s="29">
        <v>7388</v>
      </c>
      <c r="F913" s="4">
        <v>6</v>
      </c>
      <c r="G913" s="4"/>
      <c r="H913" s="93">
        <f t="shared" si="47"/>
        <v>7388</v>
      </c>
      <c r="I913" s="93">
        <f t="shared" ref="I913:I976" si="49">LN(H913)</f>
        <v>8.9076123413191297</v>
      </c>
      <c r="J913" s="158">
        <f t="shared" si="48"/>
        <v>10.465940698195801</v>
      </c>
    </row>
    <row r="914" spans="1:10" hidden="1" x14ac:dyDescent="0.25">
      <c r="A914" s="93">
        <v>89</v>
      </c>
      <c r="B914" s="5" t="s">
        <v>20</v>
      </c>
      <c r="C914" s="26">
        <v>43981</v>
      </c>
      <c r="D914" s="4">
        <v>460</v>
      </c>
      <c r="E914" s="29">
        <v>7848</v>
      </c>
      <c r="F914" s="4">
        <v>2</v>
      </c>
      <c r="G914" s="4"/>
      <c r="H914" s="93">
        <f t="shared" si="47"/>
        <v>7848</v>
      </c>
      <c r="I914" s="93">
        <f t="shared" si="49"/>
        <v>8.9680140012451997</v>
      </c>
      <c r="J914" s="158">
        <f t="shared" si="48"/>
        <v>11.192867391755801</v>
      </c>
    </row>
    <row r="915" spans="1:10" hidden="1" x14ac:dyDescent="0.25">
      <c r="A915" s="93">
        <v>90</v>
      </c>
      <c r="B915" s="5" t="s">
        <v>20</v>
      </c>
      <c r="C915" s="26">
        <v>43982</v>
      </c>
      <c r="D915" s="4">
        <v>358</v>
      </c>
      <c r="E915" s="29">
        <v>8206</v>
      </c>
      <c r="F915" s="4">
        <v>5</v>
      </c>
      <c r="G915" s="4"/>
      <c r="H915" s="93">
        <f t="shared" si="47"/>
        <v>8206</v>
      </c>
      <c r="I915" s="93">
        <f t="shared" si="49"/>
        <v>9.0126208730021311</v>
      </c>
      <c r="J915" s="158">
        <f t="shared" si="48"/>
        <v>12.039083116166244</v>
      </c>
    </row>
    <row r="916" spans="1:10" hidden="1" x14ac:dyDescent="0.25">
      <c r="A916" s="93">
        <v>91</v>
      </c>
      <c r="B916" s="5" t="s">
        <v>20</v>
      </c>
      <c r="C916" s="26">
        <v>43983</v>
      </c>
      <c r="D916" s="4">
        <v>274</v>
      </c>
      <c r="E916" s="29">
        <v>8480</v>
      </c>
      <c r="F916" s="4">
        <v>8</v>
      </c>
      <c r="G916" s="4"/>
      <c r="H916" s="93">
        <f t="shared" si="47"/>
        <v>8480</v>
      </c>
      <c r="I916" s="93">
        <f t="shared" si="49"/>
        <v>9.045465728785949</v>
      </c>
      <c r="J916" s="158">
        <f t="shared" si="48"/>
        <v>12.767115294327439</v>
      </c>
    </row>
    <row r="917" spans="1:10" hidden="1" x14ac:dyDescent="0.25">
      <c r="A917" s="93">
        <v>92</v>
      </c>
      <c r="B917" s="5" t="s">
        <v>20</v>
      </c>
      <c r="C917" s="26">
        <v>43984</v>
      </c>
      <c r="D917" s="4">
        <v>371</v>
      </c>
      <c r="E917" s="29">
        <v>8851</v>
      </c>
      <c r="F917" s="4">
        <v>3</v>
      </c>
      <c r="G917" s="4"/>
      <c r="H917" s="93">
        <f t="shared" si="47"/>
        <v>8851</v>
      </c>
      <c r="I917" s="93">
        <f t="shared" si="49"/>
        <v>9.088285725968877</v>
      </c>
      <c r="J917" s="158">
        <f t="shared" si="48"/>
        <v>13.50240447865642</v>
      </c>
    </row>
    <row r="918" spans="1:10" hidden="1" x14ac:dyDescent="0.25">
      <c r="A918" s="93">
        <v>93</v>
      </c>
      <c r="B918" s="5" t="s">
        <v>20</v>
      </c>
      <c r="C918" s="26">
        <v>43985</v>
      </c>
      <c r="D918" s="4">
        <v>467</v>
      </c>
      <c r="E918" s="29">
        <v>9318</v>
      </c>
      <c r="F918" s="4">
        <v>5</v>
      </c>
      <c r="G918" s="4"/>
      <c r="H918" s="93">
        <f t="shared" si="47"/>
        <v>9318</v>
      </c>
      <c r="I918" s="93">
        <f t="shared" si="49"/>
        <v>9.1397032923767423</v>
      </c>
      <c r="J918" s="158">
        <f t="shared" si="48"/>
        <v>14.230334500392631</v>
      </c>
    </row>
    <row r="919" spans="1:10" hidden="1" x14ac:dyDescent="0.25">
      <c r="A919" s="93">
        <v>94</v>
      </c>
      <c r="B919" s="5" t="s">
        <v>20</v>
      </c>
      <c r="C919" s="26">
        <v>43986</v>
      </c>
      <c r="D919" s="4">
        <v>436</v>
      </c>
      <c r="E919" s="29">
        <v>9754</v>
      </c>
      <c r="F919" s="4">
        <v>12</v>
      </c>
      <c r="G919" s="4"/>
      <c r="H919" s="93">
        <f t="shared" si="47"/>
        <v>9754</v>
      </c>
      <c r="I919" s="93">
        <f t="shared" si="49"/>
        <v>9.1854327362699983</v>
      </c>
      <c r="J919" s="158">
        <f t="shared" si="48"/>
        <v>14.977348970471246</v>
      </c>
    </row>
    <row r="920" spans="1:10" hidden="1" x14ac:dyDescent="0.25">
      <c r="A920" s="93">
        <v>95</v>
      </c>
      <c r="B920" s="5" t="s">
        <v>20</v>
      </c>
      <c r="C920" s="26">
        <v>43987</v>
      </c>
      <c r="D920" s="4">
        <v>420</v>
      </c>
      <c r="E920" s="29">
        <v>10174</v>
      </c>
      <c r="F920" s="4">
        <v>15</v>
      </c>
      <c r="G920" s="4"/>
      <c r="H920" s="93">
        <f t="shared" si="47"/>
        <v>10174</v>
      </c>
      <c r="I920" s="93">
        <f t="shared" si="49"/>
        <v>9.2275907253827096</v>
      </c>
      <c r="J920" s="158">
        <f t="shared" si="48"/>
        <v>15.522317744545099</v>
      </c>
    </row>
    <row r="921" spans="1:10" hidden="1" x14ac:dyDescent="0.25">
      <c r="A921" s="93">
        <v>96</v>
      </c>
      <c r="B921" s="5" t="s">
        <v>20</v>
      </c>
      <c r="C921" s="26">
        <v>43988</v>
      </c>
      <c r="D921" s="4">
        <v>474</v>
      </c>
      <c r="E921" s="29">
        <v>10648</v>
      </c>
      <c r="F921" s="4">
        <v>13</v>
      </c>
      <c r="G921" s="4"/>
      <c r="H921" s="93">
        <f t="shared" si="47"/>
        <v>10648</v>
      </c>
      <c r="I921" s="93">
        <f t="shared" si="49"/>
        <v>9.2731273600749482</v>
      </c>
      <c r="J921" s="158">
        <f t="shared" si="48"/>
        <v>15.813409602532284</v>
      </c>
    </row>
    <row r="922" spans="1:10" hidden="1" x14ac:dyDescent="0.25">
      <c r="A922" s="93">
        <v>97</v>
      </c>
      <c r="B922" s="5" t="s">
        <v>20</v>
      </c>
      <c r="C922" s="26">
        <v>43989</v>
      </c>
      <c r="D922" s="4">
        <v>359</v>
      </c>
      <c r="E922" s="29">
        <v>11007</v>
      </c>
      <c r="F922" s="4">
        <v>4</v>
      </c>
      <c r="G922" s="4"/>
      <c r="H922" s="93">
        <f t="shared" si="47"/>
        <v>11007</v>
      </c>
      <c r="I922" s="93">
        <f t="shared" si="49"/>
        <v>9.3062867130233915</v>
      </c>
      <c r="J922" s="158">
        <f t="shared" si="48"/>
        <v>15.918675799301472</v>
      </c>
    </row>
    <row r="923" spans="1:10" hidden="1" x14ac:dyDescent="0.25">
      <c r="A923" s="93">
        <v>98</v>
      </c>
      <c r="B923" s="5" t="s">
        <v>20</v>
      </c>
      <c r="C923" s="26">
        <v>43990</v>
      </c>
      <c r="D923" s="4">
        <v>420</v>
      </c>
      <c r="E923" s="29">
        <v>11427</v>
      </c>
      <c r="F923" s="4">
        <v>9</v>
      </c>
      <c r="G923" s="4"/>
      <c r="H923" s="93">
        <f t="shared" si="47"/>
        <v>11427</v>
      </c>
      <c r="I923" s="93">
        <f t="shared" si="49"/>
        <v>9.343734255146714</v>
      </c>
      <c r="J923" s="158">
        <f t="shared" si="48"/>
        <v>16.082679598458874</v>
      </c>
    </row>
    <row r="924" spans="1:10" hidden="1" x14ac:dyDescent="0.25">
      <c r="A924" s="93">
        <v>99</v>
      </c>
      <c r="B924" s="5" t="s">
        <v>20</v>
      </c>
      <c r="C924" s="26">
        <v>43991</v>
      </c>
      <c r="D924" s="4">
        <v>535</v>
      </c>
      <c r="E924" s="29">
        <v>11962</v>
      </c>
      <c r="F924" s="4">
        <v>8</v>
      </c>
      <c r="G924" s="4"/>
      <c r="H924" s="93">
        <f t="shared" si="47"/>
        <v>11962</v>
      </c>
      <c r="I924" s="93">
        <f t="shared" si="49"/>
        <v>9.3894902376045017</v>
      </c>
      <c r="J924" s="158">
        <f t="shared" si="48"/>
        <v>16.462977002874609</v>
      </c>
    </row>
    <row r="925" spans="1:10" hidden="1" x14ac:dyDescent="0.25">
      <c r="A925" s="93">
        <v>100</v>
      </c>
      <c r="B925" s="5" t="s">
        <v>20</v>
      </c>
      <c r="C925" s="26">
        <v>43992</v>
      </c>
      <c r="D925" s="4">
        <v>521</v>
      </c>
      <c r="E925" s="29">
        <v>12483</v>
      </c>
      <c r="F925" s="4">
        <v>11</v>
      </c>
      <c r="G925" s="4"/>
      <c r="H925" s="93">
        <f t="shared" si="47"/>
        <v>12483</v>
      </c>
      <c r="I925" s="93">
        <f t="shared" si="49"/>
        <v>9.4321229976510512</v>
      </c>
      <c r="J925" s="158">
        <f t="shared" si="48"/>
        <v>16.882423862467792</v>
      </c>
    </row>
    <row r="926" spans="1:10" hidden="1" x14ac:dyDescent="0.25">
      <c r="A926" s="93">
        <v>101</v>
      </c>
      <c r="B926" s="5" t="s">
        <v>20</v>
      </c>
      <c r="C926" s="26">
        <v>43993</v>
      </c>
      <c r="D926" s="4">
        <v>538</v>
      </c>
      <c r="E926" s="29">
        <v>13021</v>
      </c>
      <c r="F926" s="4">
        <v>7</v>
      </c>
      <c r="G926" s="4"/>
      <c r="H926" s="93">
        <f t="shared" si="47"/>
        <v>13021</v>
      </c>
      <c r="I926" s="93">
        <f t="shared" si="49"/>
        <v>9.4743187177287282</v>
      </c>
      <c r="J926" s="158">
        <f t="shared" si="48"/>
        <v>16.968110171241968</v>
      </c>
    </row>
    <row r="927" spans="1:10" hidden="1" x14ac:dyDescent="0.25">
      <c r="A927" s="93">
        <v>102</v>
      </c>
      <c r="B927" s="5" t="s">
        <v>20</v>
      </c>
      <c r="C927" s="26">
        <v>43994</v>
      </c>
      <c r="D927" s="4">
        <v>565</v>
      </c>
      <c r="E927" s="29">
        <v>13586</v>
      </c>
      <c r="F927" s="4">
        <v>4</v>
      </c>
      <c r="G927" s="4"/>
      <c r="H927" s="93">
        <f t="shared" si="47"/>
        <v>13586</v>
      </c>
      <c r="I927" s="93">
        <f t="shared" si="49"/>
        <v>9.5167951297512481</v>
      </c>
      <c r="J927" s="158">
        <f t="shared" si="48"/>
        <v>16.858778907978376</v>
      </c>
    </row>
    <row r="928" spans="1:10" hidden="1" x14ac:dyDescent="0.25">
      <c r="A928" s="93">
        <v>103</v>
      </c>
      <c r="B928" s="5" t="s">
        <v>20</v>
      </c>
      <c r="C928" s="26">
        <v>43995</v>
      </c>
      <c r="D928" s="4">
        <v>558</v>
      </c>
      <c r="E928" s="29">
        <v>14144</v>
      </c>
      <c r="F928" s="4">
        <v>7</v>
      </c>
      <c r="G928" s="4"/>
      <c r="H928" s="93">
        <f t="shared" si="47"/>
        <v>14144</v>
      </c>
      <c r="I928" s="93">
        <f t="shared" si="49"/>
        <v>9.557045784877424</v>
      </c>
      <c r="J928" s="158">
        <f t="shared" si="48"/>
        <v>16.758312323908214</v>
      </c>
    </row>
    <row r="929" spans="1:10" hidden="1" x14ac:dyDescent="0.25">
      <c r="A929" s="93">
        <v>104</v>
      </c>
      <c r="B929" s="5" t="s">
        <v>20</v>
      </c>
      <c r="C929" s="26">
        <v>43996</v>
      </c>
      <c r="D929" s="4">
        <v>558</v>
      </c>
      <c r="E929" s="29">
        <v>14702</v>
      </c>
      <c r="F929" s="4">
        <v>5</v>
      </c>
      <c r="G929" s="4"/>
      <c r="H929" s="93">
        <f t="shared" si="47"/>
        <v>14702</v>
      </c>
      <c r="I929" s="93">
        <f t="shared" si="49"/>
        <v>9.5957388179340324</v>
      </c>
      <c r="J929" s="158">
        <f t="shared" si="48"/>
        <v>16.555908914882377</v>
      </c>
    </row>
    <row r="930" spans="1:10" hidden="1" x14ac:dyDescent="0.25">
      <c r="A930" s="93">
        <v>105</v>
      </c>
      <c r="B930" s="5" t="s">
        <v>20</v>
      </c>
      <c r="C930" s="26">
        <v>43997</v>
      </c>
      <c r="D930" s="4">
        <v>575</v>
      </c>
      <c r="E930" s="29">
        <v>15277</v>
      </c>
      <c r="F930" s="4">
        <v>7</v>
      </c>
      <c r="G930" s="4"/>
      <c r="H930" s="93">
        <f t="shared" si="47"/>
        <v>15277</v>
      </c>
      <c r="I930" s="93">
        <f t="shared" si="49"/>
        <v>9.6341037083657231</v>
      </c>
      <c r="J930" s="158">
        <f t="shared" si="48"/>
        <v>16.725977589488686</v>
      </c>
    </row>
    <row r="931" spans="1:10" hidden="1" x14ac:dyDescent="0.25">
      <c r="A931" s="93">
        <v>106</v>
      </c>
      <c r="B931" s="5" t="s">
        <v>20</v>
      </c>
      <c r="C931" s="26">
        <v>43998</v>
      </c>
      <c r="D931" s="4">
        <v>488</v>
      </c>
      <c r="E931" s="29">
        <v>15765</v>
      </c>
      <c r="F931" s="4">
        <v>10</v>
      </c>
      <c r="G931" s="4"/>
      <c r="H931" s="93">
        <f t="shared" si="47"/>
        <v>15765</v>
      </c>
      <c r="I931" s="93">
        <f t="shared" si="49"/>
        <v>9.665547571979161</v>
      </c>
      <c r="J931" s="158">
        <f t="shared" si="48"/>
        <v>17.396942579948917</v>
      </c>
    </row>
    <row r="932" spans="1:10" hidden="1" x14ac:dyDescent="0.25">
      <c r="A932" s="93">
        <v>107</v>
      </c>
      <c r="B932" s="5" t="s">
        <v>20</v>
      </c>
      <c r="C932" s="26">
        <v>43999</v>
      </c>
      <c r="D932" s="4">
        <v>522</v>
      </c>
      <c r="E932" s="29">
        <v>16287</v>
      </c>
      <c r="F932" s="4">
        <v>23</v>
      </c>
      <c r="G932" s="4"/>
      <c r="H932" s="93">
        <f t="shared" si="47"/>
        <v>16287</v>
      </c>
      <c r="I932" s="93">
        <f t="shared" si="49"/>
        <v>9.698122522573561</v>
      </c>
      <c r="J932" s="158">
        <f t="shared" si="48"/>
        <v>18.145441960622588</v>
      </c>
    </row>
    <row r="933" spans="1:10" hidden="1" x14ac:dyDescent="0.25">
      <c r="A933" s="93">
        <v>108</v>
      </c>
      <c r="B933" s="5" t="s">
        <v>20</v>
      </c>
      <c r="C933" s="26">
        <v>44000</v>
      </c>
      <c r="D933" s="4">
        <v>692</v>
      </c>
      <c r="E933" s="29">
        <v>16979</v>
      </c>
      <c r="F933" s="4">
        <v>15</v>
      </c>
      <c r="G933" s="4"/>
      <c r="H933" s="93">
        <f t="shared" si="47"/>
        <v>16979</v>
      </c>
      <c r="I933" s="93">
        <f t="shared" si="49"/>
        <v>9.7397325653160109</v>
      </c>
      <c r="J933" s="158">
        <f t="shared" si="48"/>
        <v>18.611522167428948</v>
      </c>
    </row>
    <row r="934" spans="1:10" hidden="1" x14ac:dyDescent="0.25">
      <c r="A934" s="93">
        <v>109</v>
      </c>
      <c r="B934" s="5" t="s">
        <v>20</v>
      </c>
      <c r="C934" s="26">
        <v>44001</v>
      </c>
      <c r="D934" s="4">
        <v>804</v>
      </c>
      <c r="E934" s="29">
        <v>17783</v>
      </c>
      <c r="F934" s="4">
        <v>11</v>
      </c>
      <c r="G934" s="4"/>
      <c r="H934" s="93">
        <f t="shared" si="47"/>
        <v>17783</v>
      </c>
      <c r="I934" s="93">
        <f t="shared" si="49"/>
        <v>9.7859982237436611</v>
      </c>
      <c r="J934" s="158">
        <f t="shared" si="48"/>
        <v>18.5637753465912</v>
      </c>
    </row>
    <row r="935" spans="1:10" hidden="1" x14ac:dyDescent="0.25">
      <c r="A935" s="93">
        <v>110</v>
      </c>
      <c r="B935" s="5" t="s">
        <v>20</v>
      </c>
      <c r="C935" s="26">
        <v>44002</v>
      </c>
      <c r="D935" s="4">
        <v>512</v>
      </c>
      <c r="E935" s="29">
        <v>18295</v>
      </c>
      <c r="F935" s="4">
        <v>7</v>
      </c>
      <c r="G935" s="4"/>
      <c r="H935" s="93">
        <f t="shared" si="47"/>
        <v>18295</v>
      </c>
      <c r="I935" s="93">
        <f t="shared" si="49"/>
        <v>9.8143830774533072</v>
      </c>
      <c r="J935" s="158">
        <f t="shared" si="48"/>
        <v>18.769219341100744</v>
      </c>
    </row>
    <row r="936" spans="1:10" hidden="1" x14ac:dyDescent="0.25">
      <c r="A936" s="93">
        <v>111</v>
      </c>
      <c r="B936" s="5" t="s">
        <v>20</v>
      </c>
      <c r="C936" s="26">
        <v>44003</v>
      </c>
      <c r="D936" s="4">
        <v>707</v>
      </c>
      <c r="E936" s="29">
        <v>19002</v>
      </c>
      <c r="F936" s="4">
        <v>8</v>
      </c>
      <c r="G936" s="4"/>
      <c r="H936" s="93">
        <f t="shared" si="47"/>
        <v>19002</v>
      </c>
      <c r="I936" s="93">
        <f t="shared" si="49"/>
        <v>9.8522995157666955</v>
      </c>
      <c r="J936" s="158">
        <f t="shared" si="48"/>
        <v>18.78033375961844</v>
      </c>
    </row>
    <row r="937" spans="1:10" hidden="1" x14ac:dyDescent="0.25">
      <c r="A937" s="93">
        <v>112</v>
      </c>
      <c r="B937" s="5" t="s">
        <v>20</v>
      </c>
      <c r="C937" s="26">
        <v>44004</v>
      </c>
      <c r="D937" s="4">
        <v>1024</v>
      </c>
      <c r="E937" s="29">
        <v>20026</v>
      </c>
      <c r="F937" s="4">
        <v>18</v>
      </c>
      <c r="G937" s="4"/>
      <c r="H937" s="93">
        <f t="shared" si="47"/>
        <v>20026</v>
      </c>
      <c r="I937" s="93">
        <f t="shared" si="49"/>
        <v>9.9047867082677481</v>
      </c>
      <c r="J937" s="158">
        <f t="shared" si="48"/>
        <v>18.061973931140539</v>
      </c>
    </row>
    <row r="938" spans="1:10" hidden="1" x14ac:dyDescent="0.25">
      <c r="A938" s="93">
        <v>113</v>
      </c>
      <c r="B938" s="5" t="s">
        <v>20</v>
      </c>
      <c r="C938" s="26">
        <v>44005</v>
      </c>
      <c r="D938" s="4">
        <v>759</v>
      </c>
      <c r="E938" s="29">
        <v>20785</v>
      </c>
      <c r="F938" s="4">
        <v>17</v>
      </c>
      <c r="G938" s="4"/>
      <c r="H938" s="93">
        <f t="shared" si="47"/>
        <v>20785</v>
      </c>
      <c r="I938" s="93">
        <f t="shared" si="49"/>
        <v>9.9419868516867371</v>
      </c>
      <c r="J938" s="158">
        <f t="shared" si="48"/>
        <v>17.461293928179618</v>
      </c>
    </row>
    <row r="939" spans="1:10" hidden="1" x14ac:dyDescent="0.25">
      <c r="A939" s="93">
        <v>114</v>
      </c>
      <c r="B939" s="5" t="s">
        <v>20</v>
      </c>
      <c r="C939" s="26">
        <v>44006</v>
      </c>
      <c r="D939" s="4">
        <v>1012</v>
      </c>
      <c r="E939" s="29">
        <v>21797</v>
      </c>
      <c r="F939" s="4">
        <v>10</v>
      </c>
      <c r="G939" s="4"/>
      <c r="H939" s="93">
        <f t="shared" si="47"/>
        <v>21797</v>
      </c>
      <c r="I939" s="93">
        <f t="shared" si="49"/>
        <v>9.9895276246285132</v>
      </c>
      <c r="J939" s="158">
        <f t="shared" si="48"/>
        <v>16.899212983721352</v>
      </c>
    </row>
    <row r="940" spans="1:10" hidden="1" x14ac:dyDescent="0.25">
      <c r="A940" s="93">
        <v>115</v>
      </c>
      <c r="B940" s="5" t="s">
        <v>20</v>
      </c>
      <c r="C940" s="26">
        <v>44007</v>
      </c>
      <c r="D940" s="4">
        <v>942</v>
      </c>
      <c r="E940" s="29">
        <v>22739</v>
      </c>
      <c r="F940" s="4">
        <v>15</v>
      </c>
      <c r="G940" s="4"/>
      <c r="H940" s="93">
        <f t="shared" si="47"/>
        <v>22739</v>
      </c>
      <c r="I940" s="93">
        <f t="shared" si="49"/>
        <v>10.031836790963791</v>
      </c>
      <c r="J940" s="158">
        <f t="shared" si="48"/>
        <v>16.64658995371455</v>
      </c>
    </row>
    <row r="941" spans="1:10" hidden="1" x14ac:dyDescent="0.25">
      <c r="A941" s="93">
        <v>116</v>
      </c>
      <c r="B941" s="5" t="s">
        <v>20</v>
      </c>
      <c r="C941" s="26">
        <v>44008</v>
      </c>
      <c r="D941" s="4">
        <v>967</v>
      </c>
      <c r="E941" s="29">
        <v>23706</v>
      </c>
      <c r="F941" s="4">
        <v>11</v>
      </c>
      <c r="G941" s="4"/>
      <c r="H941" s="93">
        <f t="shared" si="47"/>
        <v>23706</v>
      </c>
      <c r="I941" s="93">
        <f t="shared" si="49"/>
        <v>10.073483459639446</v>
      </c>
      <c r="J941" s="158">
        <f t="shared" si="48"/>
        <v>16.407932330877436</v>
      </c>
    </row>
    <row r="942" spans="1:10" hidden="1" x14ac:dyDescent="0.25">
      <c r="A942" s="93">
        <v>117</v>
      </c>
      <c r="B942" s="5" t="s">
        <v>20</v>
      </c>
      <c r="C942" s="26">
        <v>44009</v>
      </c>
      <c r="D942" s="4">
        <v>849</v>
      </c>
      <c r="E942" s="29">
        <v>24555</v>
      </c>
      <c r="F942" s="4">
        <v>10</v>
      </c>
      <c r="G942" s="4"/>
      <c r="H942" s="93">
        <f t="shared" si="47"/>
        <v>24555</v>
      </c>
      <c r="I942" s="93">
        <f t="shared" si="49"/>
        <v>10.108670778473344</v>
      </c>
      <c r="J942" s="158">
        <f t="shared" si="48"/>
        <v>16.197619745076882</v>
      </c>
    </row>
    <row r="943" spans="1:10" hidden="1" x14ac:dyDescent="0.25">
      <c r="A943" s="93">
        <v>118</v>
      </c>
      <c r="B943" s="5" t="s">
        <v>20</v>
      </c>
      <c r="C943" s="26">
        <v>44010</v>
      </c>
      <c r="D943" s="4">
        <v>852</v>
      </c>
      <c r="E943" s="29">
        <v>25407</v>
      </c>
      <c r="F943" s="4">
        <v>12</v>
      </c>
      <c r="G943" s="4"/>
      <c r="H943" s="93">
        <f t="shared" si="47"/>
        <v>25407</v>
      </c>
      <c r="I943" s="93">
        <f t="shared" si="49"/>
        <v>10.142780005589708</v>
      </c>
      <c r="J943" s="158">
        <f t="shared" si="48"/>
        <v>16.685193332533501</v>
      </c>
    </row>
    <row r="944" spans="1:10" hidden="1" x14ac:dyDescent="0.25">
      <c r="A944" s="93">
        <v>119</v>
      </c>
      <c r="B944" s="5" t="s">
        <v>20</v>
      </c>
      <c r="C944" s="26">
        <v>44011</v>
      </c>
      <c r="D944" s="4">
        <v>944</v>
      </c>
      <c r="E944" s="29">
        <v>26351</v>
      </c>
      <c r="F944" s="4">
        <v>23</v>
      </c>
      <c r="G944" s="4"/>
      <c r="H944" s="93">
        <f t="shared" si="47"/>
        <v>26351</v>
      </c>
      <c r="I944" s="93">
        <f t="shared" si="49"/>
        <v>10.179261503913537</v>
      </c>
      <c r="J944" s="158">
        <f t="shared" si="48"/>
        <v>17.514429055915308</v>
      </c>
    </row>
    <row r="945" spans="1:10" hidden="1" x14ac:dyDescent="0.25">
      <c r="A945" s="93">
        <v>120</v>
      </c>
      <c r="B945" s="5" t="s">
        <v>20</v>
      </c>
      <c r="C945" s="26">
        <v>44012</v>
      </c>
      <c r="D945" s="4">
        <v>744</v>
      </c>
      <c r="E945" s="29">
        <v>27095</v>
      </c>
      <c r="F945" s="4">
        <v>12</v>
      </c>
      <c r="G945" s="4"/>
      <c r="H945" s="93">
        <f t="shared" si="47"/>
        <v>27095</v>
      </c>
      <c r="I945" s="93">
        <f t="shared" si="49"/>
        <v>10.207104488000214</v>
      </c>
      <c r="J945" s="158">
        <f t="shared" si="48"/>
        <v>18.352776379878346</v>
      </c>
    </row>
    <row r="946" spans="1:10" hidden="1" x14ac:dyDescent="0.25">
      <c r="A946" s="93">
        <v>121</v>
      </c>
      <c r="B946" s="5" t="s">
        <v>20</v>
      </c>
      <c r="C946" s="26">
        <v>44013</v>
      </c>
      <c r="D946" s="4">
        <v>841</v>
      </c>
      <c r="E946" s="29">
        <v>27936</v>
      </c>
      <c r="F946" s="4">
        <v>13</v>
      </c>
      <c r="G946" s="4"/>
      <c r="H946" s="93">
        <f t="shared" si="47"/>
        <v>27936</v>
      </c>
      <c r="I946" s="93">
        <f t="shared" si="49"/>
        <v>10.237671458639328</v>
      </c>
      <c r="J946" s="158">
        <f t="shared" si="48"/>
        <v>19.63862163163056</v>
      </c>
    </row>
    <row r="947" spans="1:10" hidden="1" x14ac:dyDescent="0.25">
      <c r="A947" s="93">
        <v>122</v>
      </c>
      <c r="B947" s="5" t="s">
        <v>20</v>
      </c>
      <c r="C947" s="26">
        <v>44014</v>
      </c>
      <c r="D947" s="4">
        <v>840</v>
      </c>
      <c r="E947" s="29">
        <v>28776</v>
      </c>
      <c r="F947" s="4">
        <v>11</v>
      </c>
      <c r="G947" s="4"/>
      <c r="H947" s="93">
        <f t="shared" si="47"/>
        <v>28776</v>
      </c>
      <c r="I947" s="93">
        <f t="shared" si="49"/>
        <v>10.267296985375459</v>
      </c>
      <c r="J947" s="158">
        <f t="shared" si="48"/>
        <v>20.787407218737556</v>
      </c>
    </row>
    <row r="948" spans="1:10" hidden="1" x14ac:dyDescent="0.25">
      <c r="A948" s="93">
        <v>123</v>
      </c>
      <c r="B948" s="5" t="s">
        <v>20</v>
      </c>
      <c r="C948" s="26">
        <v>44015</v>
      </c>
      <c r="D948" s="4">
        <v>835</v>
      </c>
      <c r="E948" s="29">
        <v>29611</v>
      </c>
      <c r="F948" s="4">
        <v>22</v>
      </c>
      <c r="G948" s="4"/>
      <c r="H948" s="93">
        <f t="shared" si="47"/>
        <v>29611</v>
      </c>
      <c r="I948" s="93">
        <f t="shared" si="49"/>
        <v>10.295901192899562</v>
      </c>
      <c r="J948" s="158">
        <f t="shared" si="48"/>
        <v>21.867709869294089</v>
      </c>
    </row>
    <row r="949" spans="1:10" hidden="1" x14ac:dyDescent="0.25">
      <c r="A949" s="93">
        <v>124</v>
      </c>
      <c r="B949" s="5" t="s">
        <v>20</v>
      </c>
      <c r="C949" s="26">
        <v>44016</v>
      </c>
      <c r="D949" s="4">
        <v>899</v>
      </c>
      <c r="E949" s="29">
        <v>30510</v>
      </c>
      <c r="F949" s="4">
        <v>13</v>
      </c>
      <c r="G949" s="4"/>
      <c r="H949" s="93">
        <f t="shared" si="47"/>
        <v>30510</v>
      </c>
      <c r="I949" s="93">
        <f t="shared" si="49"/>
        <v>10.325809777710715</v>
      </c>
      <c r="J949" s="158">
        <f t="shared" si="48"/>
        <v>22.565375534674853</v>
      </c>
    </row>
    <row r="950" spans="1:10" hidden="1" x14ac:dyDescent="0.25">
      <c r="A950" s="93">
        <v>125</v>
      </c>
      <c r="B950" s="5" t="s">
        <v>20</v>
      </c>
      <c r="C950" s="26">
        <v>44017</v>
      </c>
      <c r="D950" s="4">
        <v>767</v>
      </c>
      <c r="E950" s="29">
        <v>31277</v>
      </c>
      <c r="F950" s="4">
        <v>10</v>
      </c>
      <c r="G950" s="4"/>
      <c r="H950" s="93">
        <f t="shared" si="47"/>
        <v>31277</v>
      </c>
      <c r="I950" s="93">
        <f t="shared" si="49"/>
        <v>10.350638282131399</v>
      </c>
      <c r="J950" s="158">
        <f t="shared" si="48"/>
        <v>23.441977976151062</v>
      </c>
    </row>
    <row r="951" spans="1:10" hidden="1" x14ac:dyDescent="0.25">
      <c r="A951" s="93">
        <v>126</v>
      </c>
      <c r="B951" s="5" t="s">
        <v>20</v>
      </c>
      <c r="C951" s="26">
        <v>44018</v>
      </c>
      <c r="D951" s="4">
        <v>995</v>
      </c>
      <c r="E951" s="29">
        <v>32272</v>
      </c>
      <c r="F951" s="4">
        <v>14</v>
      </c>
      <c r="G951" s="4"/>
      <c r="H951" s="93">
        <f t="shared" si="47"/>
        <v>32272</v>
      </c>
      <c r="I951" s="93">
        <f t="shared" si="49"/>
        <v>10.381955260193992</v>
      </c>
      <c r="J951" s="158">
        <f t="shared" si="48"/>
        <v>23.96513620557084</v>
      </c>
    </row>
    <row r="952" spans="1:10" hidden="1" x14ac:dyDescent="0.25">
      <c r="A952" s="93">
        <v>127</v>
      </c>
      <c r="B952" s="5" t="s">
        <v>20</v>
      </c>
      <c r="C952" s="26">
        <v>44019</v>
      </c>
      <c r="D952" s="4">
        <v>1025</v>
      </c>
      <c r="E952" s="29">
        <v>33297</v>
      </c>
      <c r="F952" s="4">
        <v>21</v>
      </c>
      <c r="G952" s="4"/>
      <c r="H952" s="93">
        <f t="shared" si="47"/>
        <v>33297</v>
      </c>
      <c r="I952" s="93">
        <f t="shared" si="49"/>
        <v>10.413222581820088</v>
      </c>
      <c r="J952" s="158">
        <f t="shared" si="48"/>
        <v>23.821652859054119</v>
      </c>
    </row>
    <row r="953" spans="1:10" hidden="1" x14ac:dyDescent="0.25">
      <c r="A953" s="93">
        <v>128</v>
      </c>
      <c r="B953" s="5" t="s">
        <v>20</v>
      </c>
      <c r="C953" s="26">
        <v>44020</v>
      </c>
      <c r="D953" s="4">
        <v>1116</v>
      </c>
      <c r="E953" s="29">
        <v>34413</v>
      </c>
      <c r="F953" s="4">
        <v>16</v>
      </c>
      <c r="G953" s="4"/>
      <c r="H953" s="93">
        <f t="shared" si="47"/>
        <v>34413</v>
      </c>
      <c r="I953" s="93">
        <f t="shared" si="49"/>
        <v>10.446189678949377</v>
      </c>
      <c r="J953" s="158">
        <f t="shared" si="48"/>
        <v>23.551199085298762</v>
      </c>
    </row>
    <row r="954" spans="1:10" hidden="1" x14ac:dyDescent="0.25">
      <c r="A954" s="93">
        <v>129</v>
      </c>
      <c r="B954" s="5" t="s">
        <v>20</v>
      </c>
      <c r="C954" s="26">
        <v>44021</v>
      </c>
      <c r="D954" s="4">
        <v>1058</v>
      </c>
      <c r="E954" s="29">
        <v>35471</v>
      </c>
      <c r="F954" s="4">
        <v>10</v>
      </c>
      <c r="G954" s="4"/>
      <c r="H954" s="93">
        <f t="shared" si="47"/>
        <v>35471</v>
      </c>
      <c r="I954" s="93">
        <f t="shared" si="49"/>
        <v>10.476470740209276</v>
      </c>
      <c r="J954" s="158">
        <f t="shared" si="48"/>
        <v>23.204222813494301</v>
      </c>
    </row>
    <row r="955" spans="1:10" hidden="1" x14ac:dyDescent="0.25">
      <c r="A955" s="93">
        <v>130</v>
      </c>
      <c r="B955" s="5" t="s">
        <v>20</v>
      </c>
      <c r="C955" s="26">
        <v>44022</v>
      </c>
      <c r="D955" s="4">
        <v>1049</v>
      </c>
      <c r="E955" s="29">
        <v>36520</v>
      </c>
      <c r="F955" s="4">
        <v>20</v>
      </c>
      <c r="G955" s="4"/>
      <c r="H955" s="93">
        <f t="shared" si="47"/>
        <v>36520</v>
      </c>
      <c r="I955" s="93">
        <f t="shared" si="49"/>
        <v>10.505615334708905</v>
      </c>
      <c r="J955" s="158">
        <f t="shared" si="48"/>
        <v>22.929971110386759</v>
      </c>
    </row>
    <row r="956" spans="1:10" hidden="1" x14ac:dyDescent="0.25">
      <c r="A956" s="93">
        <v>131</v>
      </c>
      <c r="B956" s="5" t="s">
        <v>20</v>
      </c>
      <c r="C956" s="26">
        <v>44023</v>
      </c>
      <c r="D956" s="4">
        <v>1051</v>
      </c>
      <c r="E956" s="29">
        <v>37571</v>
      </c>
      <c r="F956" s="4">
        <v>13</v>
      </c>
      <c r="G956" s="4"/>
      <c r="H956" s="93">
        <f t="shared" si="47"/>
        <v>37571</v>
      </c>
      <c r="I956" s="93">
        <f t="shared" si="49"/>
        <v>10.533987755195422</v>
      </c>
      <c r="J956" s="158">
        <f t="shared" si="48"/>
        <v>22.845226124163073</v>
      </c>
    </row>
    <row r="957" spans="1:10" hidden="1" x14ac:dyDescent="0.25">
      <c r="A957" s="93">
        <v>132</v>
      </c>
      <c r="B957" s="5" t="s">
        <v>20</v>
      </c>
      <c r="C957" s="26">
        <v>44024</v>
      </c>
      <c r="D957" s="4">
        <v>754</v>
      </c>
      <c r="E957" s="29">
        <v>38325</v>
      </c>
      <c r="F957" s="4">
        <v>11</v>
      </c>
      <c r="G957" s="4"/>
      <c r="H957" s="93">
        <f t="shared" si="47"/>
        <v>38325</v>
      </c>
      <c r="I957" s="93">
        <f t="shared" si="49"/>
        <v>10.553857703740015</v>
      </c>
      <c r="J957" s="158">
        <f t="shared" si="48"/>
        <v>23.381797099413092</v>
      </c>
    </row>
    <row r="958" spans="1:10" hidden="1" x14ac:dyDescent="0.25">
      <c r="A958" s="93">
        <v>133</v>
      </c>
      <c r="B958" s="5" t="s">
        <v>20</v>
      </c>
      <c r="C958" s="26">
        <v>44025</v>
      </c>
      <c r="D958" s="4">
        <v>860</v>
      </c>
      <c r="E958" s="29">
        <v>39185</v>
      </c>
      <c r="F958" s="4">
        <v>31</v>
      </c>
      <c r="G958" s="4"/>
      <c r="H958" s="93">
        <f t="shared" si="47"/>
        <v>39185</v>
      </c>
      <c r="I958" s="93">
        <f t="shared" si="49"/>
        <v>10.576049299486964</v>
      </c>
      <c r="J958" s="158">
        <f t="shared" si="48"/>
        <v>24.730308405274048</v>
      </c>
    </row>
    <row r="959" spans="1:10" hidden="1" x14ac:dyDescent="0.25">
      <c r="A959" s="93">
        <v>134</v>
      </c>
      <c r="B959" s="5" t="s">
        <v>20</v>
      </c>
      <c r="C959" s="26">
        <v>44026</v>
      </c>
      <c r="D959" s="4">
        <v>1039</v>
      </c>
      <c r="E959" s="29">
        <v>40224</v>
      </c>
      <c r="F959" s="4">
        <v>28</v>
      </c>
      <c r="G959" s="4"/>
      <c r="H959" s="93">
        <f t="shared" si="47"/>
        <v>40224</v>
      </c>
      <c r="I959" s="93">
        <f t="shared" si="49"/>
        <v>10.602219111389974</v>
      </c>
      <c r="J959" s="158">
        <f t="shared" si="48"/>
        <v>26.07675451488381</v>
      </c>
    </row>
    <row r="960" spans="1:10" hidden="1" x14ac:dyDescent="0.25">
      <c r="A960" s="93">
        <v>135</v>
      </c>
      <c r="B960" s="5" t="s">
        <v>20</v>
      </c>
      <c r="C960" s="26">
        <v>44027</v>
      </c>
      <c r="D960" s="4">
        <v>1220</v>
      </c>
      <c r="E960" s="29">
        <v>41444</v>
      </c>
      <c r="F960" s="4">
        <v>28</v>
      </c>
      <c r="G960" s="4"/>
      <c r="H960" s="93">
        <f t="shared" si="47"/>
        <v>41444</v>
      </c>
      <c r="I960" s="93">
        <f t="shared" si="49"/>
        <v>10.632098397371642</v>
      </c>
      <c r="J960" s="158">
        <f t="shared" si="48"/>
        <v>26.939825104034821</v>
      </c>
    </row>
    <row r="961" spans="1:10" hidden="1" x14ac:dyDescent="0.25">
      <c r="A961" s="93">
        <v>136</v>
      </c>
      <c r="B961" s="5" t="s">
        <v>20</v>
      </c>
      <c r="C961" s="26">
        <v>44028</v>
      </c>
      <c r="D961" s="4">
        <v>854</v>
      </c>
      <c r="E961" s="29">
        <v>42298</v>
      </c>
      <c r="F961" s="4">
        <v>15</v>
      </c>
      <c r="G961" s="4"/>
      <c r="H961" s="93">
        <f t="shared" si="47"/>
        <v>42298</v>
      </c>
      <c r="I961" s="93">
        <f t="shared" si="49"/>
        <v>10.652495082592695</v>
      </c>
      <c r="J961" s="158">
        <f t="shared" si="48"/>
        <v>27.838948159516072</v>
      </c>
    </row>
    <row r="962" spans="1:10" hidden="1" x14ac:dyDescent="0.25">
      <c r="A962" s="93">
        <v>137</v>
      </c>
      <c r="B962" s="5" t="s">
        <v>20</v>
      </c>
      <c r="C962" s="26">
        <v>44029</v>
      </c>
      <c r="D962" s="4">
        <v>1081</v>
      </c>
      <c r="E962" s="29">
        <v>43379</v>
      </c>
      <c r="F962" s="4">
        <v>28</v>
      </c>
      <c r="G962" s="4"/>
      <c r="H962" s="93">
        <f t="shared" si="47"/>
        <v>43379</v>
      </c>
      <c r="I962" s="93">
        <f t="shared" si="49"/>
        <v>10.677730732017421</v>
      </c>
      <c r="J962" s="158">
        <f t="shared" si="48"/>
        <v>28.288473416511948</v>
      </c>
    </row>
    <row r="963" spans="1:10" hidden="1" x14ac:dyDescent="0.25">
      <c r="A963" s="93">
        <v>138</v>
      </c>
      <c r="B963" s="5" t="s">
        <v>20</v>
      </c>
      <c r="C963" s="26">
        <v>44030</v>
      </c>
      <c r="D963" s="4">
        <v>1106</v>
      </c>
      <c r="E963" s="29">
        <v>44485</v>
      </c>
      <c r="F963" s="4">
        <v>16</v>
      </c>
      <c r="G963" s="4"/>
      <c r="H963" s="93">
        <f t="shared" ref="H963:H1026" si="50">IF(EXACT(B963,B962),D963+E962,E963)</f>
        <v>44485</v>
      </c>
      <c r="I963" s="93">
        <f t="shared" si="49"/>
        <v>10.702907332678867</v>
      </c>
      <c r="J963" s="158">
        <f t="shared" si="48"/>
        <v>28.25028215574854</v>
      </c>
    </row>
    <row r="964" spans="1:10" hidden="1" x14ac:dyDescent="0.25">
      <c r="A964" s="93">
        <v>139</v>
      </c>
      <c r="B964" s="5" t="s">
        <v>20</v>
      </c>
      <c r="C964" s="26">
        <v>44031</v>
      </c>
      <c r="D964" s="4">
        <v>1116</v>
      </c>
      <c r="E964" s="29">
        <v>45601</v>
      </c>
      <c r="F964" s="4">
        <v>14</v>
      </c>
      <c r="G964" s="4"/>
      <c r="H964" s="93">
        <f t="shared" si="50"/>
        <v>45601</v>
      </c>
      <c r="I964" s="93">
        <f t="shared" si="49"/>
        <v>10.727684925086583</v>
      </c>
      <c r="J964" s="158">
        <f t="shared" si="48"/>
        <v>27.752155794343807</v>
      </c>
    </row>
    <row r="965" spans="1:10" hidden="1" x14ac:dyDescent="0.25">
      <c r="A965" s="93">
        <v>140</v>
      </c>
      <c r="B965" s="5" t="s">
        <v>20</v>
      </c>
      <c r="C965" s="26">
        <v>44032</v>
      </c>
      <c r="D965" s="4">
        <v>1090</v>
      </c>
      <c r="E965" s="29">
        <v>46691</v>
      </c>
      <c r="F965" s="4">
        <v>50</v>
      </c>
      <c r="G965" s="4"/>
      <c r="H965" s="93">
        <f t="shared" si="50"/>
        <v>46691</v>
      </c>
      <c r="I965" s="93">
        <f t="shared" si="49"/>
        <v>10.751306705598122</v>
      </c>
      <c r="J965" s="158">
        <f t="shared" si="48"/>
        <v>27.834662876602955</v>
      </c>
    </row>
    <row r="966" spans="1:10" hidden="1" x14ac:dyDescent="0.25">
      <c r="A966" s="93">
        <v>141</v>
      </c>
      <c r="B966" s="5" t="s">
        <v>20</v>
      </c>
      <c r="C966" s="26">
        <v>44033</v>
      </c>
      <c r="D966" s="4">
        <v>1452</v>
      </c>
      <c r="E966" s="29">
        <v>48143</v>
      </c>
      <c r="F966" s="4">
        <f>14+8+10</f>
        <v>32</v>
      </c>
      <c r="G966" s="4"/>
      <c r="H966" s="93">
        <f t="shared" si="50"/>
        <v>48143</v>
      </c>
      <c r="I966" s="93">
        <f t="shared" si="49"/>
        <v>10.781931027633833</v>
      </c>
      <c r="J966" s="158">
        <f t="shared" si="48"/>
        <v>27.663038340744347</v>
      </c>
    </row>
    <row r="967" spans="1:10" hidden="1" x14ac:dyDescent="0.25">
      <c r="A967" s="93">
        <v>142</v>
      </c>
      <c r="B967" s="5" t="s">
        <v>20</v>
      </c>
      <c r="C967" s="26">
        <v>44034</v>
      </c>
      <c r="D967" s="4">
        <v>1390</v>
      </c>
      <c r="E967" s="29">
        <v>49533</v>
      </c>
      <c r="F967" s="4">
        <f>7+18+17</f>
        <v>42</v>
      </c>
      <c r="G967" s="4"/>
      <c r="H967" s="93">
        <f t="shared" si="50"/>
        <v>49533</v>
      </c>
      <c r="I967" s="93">
        <f t="shared" si="49"/>
        <v>10.810394393099942</v>
      </c>
      <c r="J967" s="158">
        <f t="shared" si="48"/>
        <v>27.198022707626073</v>
      </c>
    </row>
    <row r="968" spans="1:10" hidden="1" x14ac:dyDescent="0.25">
      <c r="A968" s="93">
        <v>143</v>
      </c>
      <c r="B968" s="5" t="s">
        <v>20</v>
      </c>
      <c r="C968" s="26">
        <v>44035</v>
      </c>
      <c r="D968" s="4">
        <v>1267</v>
      </c>
      <c r="E968" s="29">
        <v>50800</v>
      </c>
      <c r="F968" s="4">
        <f>9+8+9+13</f>
        <v>39</v>
      </c>
      <c r="G968" s="4"/>
      <c r="H968" s="93">
        <f t="shared" si="50"/>
        <v>50800</v>
      </c>
      <c r="I968" s="93">
        <f t="shared" si="49"/>
        <v>10.835651633566574</v>
      </c>
      <c r="J968" s="158">
        <f t="shared" si="48"/>
        <v>26.392356507840727</v>
      </c>
    </row>
    <row r="969" spans="1:10" hidden="1" x14ac:dyDescent="0.25">
      <c r="A969" s="93">
        <v>144</v>
      </c>
      <c r="B969" s="5" t="s">
        <v>20</v>
      </c>
      <c r="C969" s="26">
        <v>44036</v>
      </c>
      <c r="D969" s="4">
        <v>1157</v>
      </c>
      <c r="E969" s="29">
        <v>51957</v>
      </c>
      <c r="F969" s="4">
        <f>4+8+7</f>
        <v>19</v>
      </c>
      <c r="G969" s="4"/>
      <c r="H969" s="93">
        <f t="shared" si="50"/>
        <v>51957</v>
      </c>
      <c r="I969" s="93">
        <f t="shared" si="49"/>
        <v>10.858171732397153</v>
      </c>
      <c r="J969" s="158">
        <f t="shared" ref="J969:J1031" si="51">LN(2)/SLOPE(I962:I969,A962:A969)</f>
        <v>26.398887635183176</v>
      </c>
    </row>
    <row r="970" spans="1:10" hidden="1" x14ac:dyDescent="0.25">
      <c r="A970" s="93">
        <v>145</v>
      </c>
      <c r="B970" s="5" t="s">
        <v>20</v>
      </c>
      <c r="C970" s="26">
        <v>44037</v>
      </c>
      <c r="D970" s="4">
        <v>1121</v>
      </c>
      <c r="E970" s="29">
        <v>53078</v>
      </c>
      <c r="F970" s="4">
        <v>8</v>
      </c>
      <c r="G970" s="4"/>
      <c r="H970" s="93">
        <f t="shared" si="50"/>
        <v>53078</v>
      </c>
      <c r="I970" s="93">
        <f t="shared" si="49"/>
        <v>10.879517808761141</v>
      </c>
      <c r="J970" s="158">
        <f t="shared" si="51"/>
        <v>26.828962819739104</v>
      </c>
    </row>
    <row r="971" spans="1:10" hidden="1" x14ac:dyDescent="0.25">
      <c r="A971" s="93">
        <v>146</v>
      </c>
      <c r="B971" s="5" t="s">
        <v>20</v>
      </c>
      <c r="C971" s="26">
        <v>44038</v>
      </c>
      <c r="D971" s="4">
        <v>888</v>
      </c>
      <c r="E971" s="29">
        <v>53966</v>
      </c>
      <c r="F971" s="4">
        <v>12</v>
      </c>
      <c r="G971" s="4"/>
      <c r="H971" s="93">
        <f t="shared" si="50"/>
        <v>53966</v>
      </c>
      <c r="I971" s="93">
        <f t="shared" si="49"/>
        <v>10.896109497616806</v>
      </c>
      <c r="J971" s="158">
        <f t="shared" si="51"/>
        <v>28.073370332903853</v>
      </c>
    </row>
    <row r="972" spans="1:10" hidden="1" x14ac:dyDescent="0.25">
      <c r="A972" s="93">
        <v>147</v>
      </c>
      <c r="B972" s="5" t="s">
        <v>20</v>
      </c>
      <c r="C972" s="26">
        <v>44039</v>
      </c>
      <c r="D972" s="4">
        <v>1059</v>
      </c>
      <c r="E972" s="29">
        <v>55025</v>
      </c>
      <c r="F972" s="4">
        <v>54</v>
      </c>
      <c r="G972" s="4"/>
      <c r="H972" s="93">
        <f t="shared" si="50"/>
        <v>55025</v>
      </c>
      <c r="I972" s="93">
        <f t="shared" si="49"/>
        <v>10.915542906394663</v>
      </c>
      <c r="J972" s="158">
        <f t="shared" si="51"/>
        <v>29.851971632438399</v>
      </c>
    </row>
    <row r="973" spans="1:10" hidden="1" x14ac:dyDescent="0.25">
      <c r="A973" s="93">
        <v>148</v>
      </c>
      <c r="B973" s="5" t="s">
        <v>20</v>
      </c>
      <c r="C973" s="26">
        <v>44040</v>
      </c>
      <c r="D973" s="4">
        <v>1202</v>
      </c>
      <c r="E973" s="29">
        <v>56227</v>
      </c>
      <c r="F973" s="4">
        <f>3+4+17+21</f>
        <v>45</v>
      </c>
      <c r="G973" s="4"/>
      <c r="H973" s="93">
        <f t="shared" si="50"/>
        <v>56227</v>
      </c>
      <c r="I973" s="93">
        <f t="shared" si="49"/>
        <v>10.937152347559921</v>
      </c>
      <c r="J973" s="158">
        <f t="shared" si="51"/>
        <v>32.079336128719774</v>
      </c>
    </row>
    <row r="974" spans="1:10" hidden="1" x14ac:dyDescent="0.25">
      <c r="A974" s="93">
        <v>149</v>
      </c>
      <c r="B974" s="5" t="s">
        <v>20</v>
      </c>
      <c r="C974" s="26">
        <v>44041</v>
      </c>
      <c r="D974" s="4">
        <v>1079</v>
      </c>
      <c r="E974" s="29">
        <v>57306</v>
      </c>
      <c r="F974" s="4">
        <v>29</v>
      </c>
      <c r="G974" s="4"/>
      <c r="H974" s="93">
        <f t="shared" si="50"/>
        <v>57306</v>
      </c>
      <c r="I974" s="93">
        <f t="shared" si="49"/>
        <v>10.956160609262792</v>
      </c>
      <c r="J974" s="158">
        <f t="shared" si="51"/>
        <v>33.91896943232728</v>
      </c>
    </row>
    <row r="975" spans="1:10" hidden="1" x14ac:dyDescent="0.25">
      <c r="A975" s="93">
        <v>150</v>
      </c>
      <c r="B975" s="5" t="s">
        <v>20</v>
      </c>
      <c r="C975" s="26">
        <v>44042</v>
      </c>
      <c r="D975" s="4">
        <v>1239</v>
      </c>
      <c r="E975" s="29">
        <v>58545</v>
      </c>
      <c r="F975" s="4">
        <f>4+2+18+8</f>
        <v>32</v>
      </c>
      <c r="G975" s="4"/>
      <c r="H975" s="93">
        <f t="shared" si="50"/>
        <v>58545</v>
      </c>
      <c r="I975" s="93">
        <f t="shared" si="49"/>
        <v>10.977550968282825</v>
      </c>
      <c r="J975" s="158">
        <f t="shared" si="51"/>
        <v>34.748848764822036</v>
      </c>
    </row>
    <row r="976" spans="1:10" hidden="1" x14ac:dyDescent="0.25">
      <c r="A976" s="93">
        <v>151</v>
      </c>
      <c r="B976" s="5" t="s">
        <v>20</v>
      </c>
      <c r="C976" s="26">
        <v>44043</v>
      </c>
      <c r="D976" s="4">
        <v>1142</v>
      </c>
      <c r="E976" s="29">
        <v>59687</v>
      </c>
      <c r="F976" s="4">
        <f>7+6+9+4</f>
        <v>26</v>
      </c>
      <c r="G976" s="4"/>
      <c r="H976" s="93">
        <f t="shared" si="50"/>
        <v>59687</v>
      </c>
      <c r="I976" s="93">
        <f t="shared" si="49"/>
        <v>10.996869520224648</v>
      </c>
      <c r="J976" s="158">
        <f t="shared" si="51"/>
        <v>35.015579062716704</v>
      </c>
    </row>
    <row r="977" spans="1:10" hidden="1" x14ac:dyDescent="0.25">
      <c r="A977" s="93">
        <v>152</v>
      </c>
      <c r="B977" s="5" t="s">
        <v>20</v>
      </c>
      <c r="C977" s="26">
        <v>44044</v>
      </c>
      <c r="D977" s="4">
        <v>968</v>
      </c>
      <c r="E977" s="29">
        <v>60655</v>
      </c>
      <c r="F977" s="4">
        <v>13</v>
      </c>
      <c r="G977" s="4"/>
      <c r="H977" s="93">
        <f t="shared" si="50"/>
        <v>60655</v>
      </c>
      <c r="I977" s="93">
        <f t="shared" ref="I977:I1040" si="52">LN(H977)</f>
        <v>11.012957351205019</v>
      </c>
      <c r="J977" s="158">
        <f t="shared" si="51"/>
        <v>35.439790333380884</v>
      </c>
    </row>
    <row r="978" spans="1:10" hidden="1" x14ac:dyDescent="0.25">
      <c r="A978" s="93">
        <v>153</v>
      </c>
      <c r="B978" s="5" t="s">
        <v>20</v>
      </c>
      <c r="C978" s="26">
        <v>44045</v>
      </c>
      <c r="D978" s="4">
        <v>971</v>
      </c>
      <c r="E978" s="29">
        <v>61626</v>
      </c>
      <c r="F978" s="4">
        <v>7</v>
      </c>
      <c r="G978" s="4"/>
      <c r="H978" s="93">
        <f t="shared" si="50"/>
        <v>61626</v>
      </c>
      <c r="I978" s="93">
        <f t="shared" si="52"/>
        <v>11.02883913839386</v>
      </c>
      <c r="J978" s="158">
        <f t="shared" si="51"/>
        <v>36.0138465726127</v>
      </c>
    </row>
    <row r="979" spans="1:10" hidden="1" x14ac:dyDescent="0.25">
      <c r="A979" s="93">
        <v>154</v>
      </c>
      <c r="B979" s="5" t="s">
        <v>20</v>
      </c>
      <c r="C979" s="26">
        <v>44046</v>
      </c>
      <c r="D979" s="4">
        <v>1051</v>
      </c>
      <c r="E979" s="29">
        <v>62677</v>
      </c>
      <c r="F979" s="4">
        <v>50</v>
      </c>
      <c r="G979" s="4"/>
      <c r="H979" s="93">
        <f t="shared" si="50"/>
        <v>62677</v>
      </c>
      <c r="I979" s="93">
        <f t="shared" si="52"/>
        <v>11.045749833167539</v>
      </c>
      <c r="J979" s="158">
        <f t="shared" si="51"/>
        <v>37.333092444162574</v>
      </c>
    </row>
    <row r="980" spans="1:10" hidden="1" x14ac:dyDescent="0.25">
      <c r="A980" s="93">
        <v>155</v>
      </c>
      <c r="B980" s="5" t="s">
        <v>20</v>
      </c>
      <c r="C980" s="26">
        <v>44047</v>
      </c>
      <c r="D980" s="4">
        <v>1371</v>
      </c>
      <c r="E980" s="29">
        <v>64048</v>
      </c>
      <c r="F980" s="4">
        <f>18+13+7+7</f>
        <v>45</v>
      </c>
      <c r="G980" s="4"/>
      <c r="H980" s="93">
        <f t="shared" si="50"/>
        <v>64048</v>
      </c>
      <c r="I980" s="93">
        <f t="shared" si="52"/>
        <v>11.067388081232355</v>
      </c>
      <c r="J980" s="158">
        <f t="shared" si="51"/>
        <v>38.066370234056883</v>
      </c>
    </row>
    <row r="981" spans="1:10" hidden="1" x14ac:dyDescent="0.25">
      <c r="A981" s="93">
        <v>156</v>
      </c>
      <c r="B981" s="5" t="s">
        <v>20</v>
      </c>
      <c r="C981" s="26">
        <v>44048</v>
      </c>
      <c r="D981" s="4">
        <v>1467</v>
      </c>
      <c r="E981" s="29">
        <v>65515</v>
      </c>
      <c r="F981" s="4">
        <f>1+1+16+14</f>
        <v>32</v>
      </c>
      <c r="G981" s="4"/>
      <c r="H981" s="93">
        <f t="shared" si="50"/>
        <v>65515</v>
      </c>
      <c r="I981" s="93">
        <f t="shared" si="52"/>
        <v>11.090034403038686</v>
      </c>
      <c r="J981" s="158">
        <f t="shared" si="51"/>
        <v>37.592606596174576</v>
      </c>
    </row>
    <row r="982" spans="1:10" hidden="1" x14ac:dyDescent="0.25">
      <c r="A982" s="93">
        <v>157</v>
      </c>
      <c r="B982" s="5" t="s">
        <v>20</v>
      </c>
      <c r="C982" s="26">
        <v>44049</v>
      </c>
      <c r="D982" s="4">
        <v>1448</v>
      </c>
      <c r="E982" s="29">
        <v>66963</v>
      </c>
      <c r="F982" s="4">
        <v>31</v>
      </c>
      <c r="G982" s="4"/>
      <c r="H982" s="93">
        <f t="shared" si="50"/>
        <v>66963</v>
      </c>
      <c r="I982" s="93">
        <f t="shared" si="52"/>
        <v>11.111895507027121</v>
      </c>
      <c r="J982" s="158">
        <f t="shared" si="51"/>
        <v>36.701291756541124</v>
      </c>
    </row>
    <row r="983" spans="1:10" hidden="1" x14ac:dyDescent="0.25">
      <c r="A983" s="93">
        <v>158</v>
      </c>
      <c r="B983" s="5" t="s">
        <v>20</v>
      </c>
      <c r="C983" s="26">
        <v>44050</v>
      </c>
      <c r="D983" s="4">
        <v>1237</v>
      </c>
      <c r="E983" s="29">
        <v>68200</v>
      </c>
      <c r="F983" s="4">
        <v>26</v>
      </c>
      <c r="G983" s="4"/>
      <c r="H983" s="93">
        <f t="shared" si="50"/>
        <v>68200</v>
      </c>
      <c r="I983" s="93">
        <f t="shared" si="52"/>
        <v>11.130199843831553</v>
      </c>
      <c r="J983" s="158">
        <f t="shared" si="51"/>
        <v>35.649888281529208</v>
      </c>
    </row>
    <row r="984" spans="1:10" hidden="1" x14ac:dyDescent="0.25">
      <c r="A984" s="93">
        <v>159</v>
      </c>
      <c r="B984" s="5" t="s">
        <v>20</v>
      </c>
      <c r="C984" s="26">
        <v>44051</v>
      </c>
      <c r="D984" s="4">
        <v>966</v>
      </c>
      <c r="E984" s="29">
        <v>69166</v>
      </c>
      <c r="F984" s="4">
        <v>17</v>
      </c>
      <c r="G984" s="4"/>
      <c r="H984" s="93">
        <f t="shared" si="50"/>
        <v>69166</v>
      </c>
      <c r="I984" s="93">
        <f t="shared" si="52"/>
        <v>11.144264691384112</v>
      </c>
      <c r="J984" s="158">
        <f t="shared" si="51"/>
        <v>35.350947740553188</v>
      </c>
    </row>
    <row r="985" spans="1:10" hidden="1" x14ac:dyDescent="0.25">
      <c r="A985" s="93">
        <v>160</v>
      </c>
      <c r="B985" s="5" t="s">
        <v>20</v>
      </c>
      <c r="C985" s="26">
        <v>44052</v>
      </c>
      <c r="D985" s="4">
        <v>873</v>
      </c>
      <c r="E985" s="29">
        <v>70039</v>
      </c>
      <c r="F985" s="4">
        <f>14+7</f>
        <v>21</v>
      </c>
      <c r="G985" s="4"/>
      <c r="H985" s="93">
        <f t="shared" si="50"/>
        <v>70039</v>
      </c>
      <c r="I985" s="93">
        <f t="shared" si="52"/>
        <v>11.15680750874218</v>
      </c>
      <c r="J985" s="158">
        <f t="shared" si="51"/>
        <v>36.42097367219538</v>
      </c>
    </row>
    <row r="986" spans="1:10" hidden="1" x14ac:dyDescent="0.25">
      <c r="A986" s="93">
        <v>161</v>
      </c>
      <c r="B986" s="5" t="s">
        <v>20</v>
      </c>
      <c r="C986" s="26">
        <v>44053</v>
      </c>
      <c r="D986" s="4">
        <v>1047</v>
      </c>
      <c r="E986" s="29">
        <v>71086</v>
      </c>
      <c r="F986" s="4">
        <f>4+13+16</f>
        <v>33</v>
      </c>
      <c r="G986" s="4"/>
      <c r="H986" s="93">
        <f t="shared" si="50"/>
        <v>71086</v>
      </c>
      <c r="I986" s="93">
        <f t="shared" si="52"/>
        <v>11.171645690636321</v>
      </c>
      <c r="J986" s="158">
        <f t="shared" si="51"/>
        <v>38.575445394456182</v>
      </c>
    </row>
    <row r="987" spans="1:10" hidden="1" x14ac:dyDescent="0.25">
      <c r="A987" s="93">
        <v>162</v>
      </c>
      <c r="B987" s="5" t="s">
        <v>20</v>
      </c>
      <c r="C987" s="26">
        <v>44054</v>
      </c>
      <c r="D987" s="4">
        <v>1200</v>
      </c>
      <c r="E987" s="29">
        <v>72286</v>
      </c>
      <c r="F987" s="4">
        <f>3+4+11+13</f>
        <v>31</v>
      </c>
      <c r="G987" s="4"/>
      <c r="H987" s="93">
        <f t="shared" si="50"/>
        <v>72286</v>
      </c>
      <c r="I987" s="93">
        <f t="shared" si="52"/>
        <v>11.188385751775648</v>
      </c>
      <c r="J987" s="158">
        <f t="shared" si="51"/>
        <v>41.475041554105069</v>
      </c>
    </row>
    <row r="988" spans="1:10" hidden="1" x14ac:dyDescent="0.25">
      <c r="A988" s="93">
        <v>163</v>
      </c>
      <c r="B988" s="5" t="s">
        <v>20</v>
      </c>
      <c r="C988" s="26">
        <v>44055</v>
      </c>
      <c r="D988" s="4">
        <v>1163</v>
      </c>
      <c r="E988" s="29">
        <f t="shared" ref="E988:E993" si="53">D988+E964</f>
        <v>46764</v>
      </c>
      <c r="F988" s="4">
        <v>58</v>
      </c>
      <c r="G988" s="4"/>
      <c r="H988" s="93">
        <f t="shared" si="50"/>
        <v>73449</v>
      </c>
      <c r="I988" s="93">
        <f t="shared" si="52"/>
        <v>11.204346566805462</v>
      </c>
      <c r="J988" s="158">
        <f t="shared" si="51"/>
        <v>44.125521061391836</v>
      </c>
    </row>
    <row r="989" spans="1:10" hidden="1" x14ac:dyDescent="0.25">
      <c r="A989" s="93">
        <v>164</v>
      </c>
      <c r="B989" s="5" t="s">
        <v>20</v>
      </c>
      <c r="C989" s="26">
        <v>44056</v>
      </c>
      <c r="D989" s="4">
        <v>1126</v>
      </c>
      <c r="E989" s="29">
        <f t="shared" si="53"/>
        <v>47817</v>
      </c>
      <c r="F989" s="4">
        <f>2+2+10+15</f>
        <v>29</v>
      </c>
      <c r="G989" s="4"/>
      <c r="H989" s="93">
        <f t="shared" si="50"/>
        <v>47890</v>
      </c>
      <c r="I989" s="93">
        <f t="shared" si="52"/>
        <v>10.776661993336655</v>
      </c>
      <c r="J989" s="158">
        <f t="shared" si="51"/>
        <v>-31.839216565297814</v>
      </c>
    </row>
    <row r="990" spans="1:10" hidden="1" x14ac:dyDescent="0.25">
      <c r="A990" s="93">
        <v>165</v>
      </c>
      <c r="B990" s="5" t="s">
        <v>20</v>
      </c>
      <c r="C990" s="26">
        <v>44057</v>
      </c>
      <c r="D990" s="4">
        <f>1012+6</f>
        <v>1018</v>
      </c>
      <c r="E990" s="29">
        <f t="shared" si="53"/>
        <v>49161</v>
      </c>
      <c r="F990" s="4">
        <f>3+7+17+11</f>
        <v>38</v>
      </c>
      <c r="G990" s="4"/>
      <c r="H990" s="93">
        <f t="shared" si="50"/>
        <v>48835</v>
      </c>
      <c r="I990" s="93">
        <f t="shared" si="52"/>
        <v>10.796202547881578</v>
      </c>
      <c r="J990" s="158">
        <f t="shared" si="51"/>
        <v>-14.495797960661474</v>
      </c>
    </row>
    <row r="991" spans="1:10" hidden="1" x14ac:dyDescent="0.25">
      <c r="A991" s="93">
        <v>166</v>
      </c>
      <c r="B991" s="5" t="s">
        <v>20</v>
      </c>
      <c r="C991" s="26">
        <v>44058</v>
      </c>
      <c r="D991" s="4">
        <v>915</v>
      </c>
      <c r="E991" s="29">
        <f t="shared" si="53"/>
        <v>50448</v>
      </c>
      <c r="F991" s="4">
        <f>4+2+3</f>
        <v>9</v>
      </c>
      <c r="G991" s="4"/>
      <c r="H991" s="93">
        <f t="shared" si="50"/>
        <v>50076</v>
      </c>
      <c r="I991" s="93">
        <f t="shared" si="52"/>
        <v>10.821297130379554</v>
      </c>
      <c r="J991" s="158">
        <f t="shared" si="51"/>
        <v>-11.126833931691801</v>
      </c>
    </row>
    <row r="992" spans="1:10" hidden="1" x14ac:dyDescent="0.25">
      <c r="A992" s="93">
        <v>167</v>
      </c>
      <c r="B992" s="5" t="s">
        <v>20</v>
      </c>
      <c r="C992" s="26">
        <v>44059</v>
      </c>
      <c r="D992" s="4">
        <v>972</v>
      </c>
      <c r="E992" s="29">
        <f t="shared" si="53"/>
        <v>51772</v>
      </c>
      <c r="F992" s="4">
        <f>2+5+1</f>
        <v>8</v>
      </c>
      <c r="G992" s="4"/>
      <c r="H992" s="93">
        <f t="shared" si="50"/>
        <v>51420</v>
      </c>
      <c r="I992" s="93">
        <f t="shared" si="52"/>
        <v>10.84778248081988</v>
      </c>
      <c r="J992" s="158">
        <f t="shared" si="51"/>
        <v>-10.549512180163653</v>
      </c>
    </row>
    <row r="993" spans="1:10" hidden="1" x14ac:dyDescent="0.25">
      <c r="A993" s="93">
        <v>168</v>
      </c>
      <c r="B993" s="5" t="s">
        <v>20</v>
      </c>
      <c r="C993" s="26">
        <v>44060</v>
      </c>
      <c r="D993" s="4">
        <v>710</v>
      </c>
      <c r="E993" s="29">
        <f t="shared" si="53"/>
        <v>52667</v>
      </c>
      <c r="F993" s="4">
        <f>4+6+8+11</f>
        <v>29</v>
      </c>
      <c r="G993" s="4"/>
      <c r="H993" s="93">
        <f t="shared" si="50"/>
        <v>52482</v>
      </c>
      <c r="I993" s="93">
        <f t="shared" si="52"/>
        <v>10.86822553264791</v>
      </c>
      <c r="J993" s="158">
        <f t="shared" si="51"/>
        <v>-11.746917600473486</v>
      </c>
    </row>
    <row r="994" spans="1:10" hidden="1" x14ac:dyDescent="0.25">
      <c r="A994" s="93">
        <v>169</v>
      </c>
      <c r="B994" s="5" t="s">
        <v>20</v>
      </c>
      <c r="C994" s="26">
        <v>44061</v>
      </c>
      <c r="D994" s="4">
        <v>1051</v>
      </c>
      <c r="E994" s="29">
        <v>79252</v>
      </c>
      <c r="F994" s="4">
        <v>58</v>
      </c>
      <c r="G994" s="4"/>
      <c r="H994" s="93">
        <f t="shared" si="50"/>
        <v>53718</v>
      </c>
      <c r="I994" s="93">
        <f t="shared" si="52"/>
        <v>10.891503419862211</v>
      </c>
      <c r="J994" s="158">
        <f t="shared" si="51"/>
        <v>-16.539483069584346</v>
      </c>
    </row>
    <row r="995" spans="1:10" hidden="1" x14ac:dyDescent="0.25">
      <c r="A995" s="93">
        <v>170</v>
      </c>
      <c r="B995" s="5" t="s">
        <v>20</v>
      </c>
      <c r="C995" s="26">
        <v>44062</v>
      </c>
      <c r="D995" s="4">
        <v>1094</v>
      </c>
      <c r="E995" s="29">
        <f t="shared" ref="E995:E1031" si="54">D995+E971</f>
        <v>55060</v>
      </c>
      <c r="F995" s="4">
        <f>6+5+14+22</f>
        <v>47</v>
      </c>
      <c r="G995" s="4"/>
      <c r="H995" s="93">
        <f t="shared" si="50"/>
        <v>80346</v>
      </c>
      <c r="I995" s="93">
        <f t="shared" si="52"/>
        <v>11.294097587723622</v>
      </c>
      <c r="J995" s="158">
        <f t="shared" si="51"/>
        <v>40.293158731671241</v>
      </c>
    </row>
    <row r="996" spans="1:10" hidden="1" x14ac:dyDescent="0.25">
      <c r="A996" s="93">
        <v>171</v>
      </c>
      <c r="B996" s="5" t="s">
        <v>20</v>
      </c>
      <c r="C996" s="26">
        <v>44063</v>
      </c>
      <c r="D996" s="4">
        <v>1280</v>
      </c>
      <c r="E996" s="29">
        <f t="shared" si="54"/>
        <v>56305</v>
      </c>
      <c r="F996" s="4">
        <f>6+10+12+8</f>
        <v>36</v>
      </c>
      <c r="G996" s="4"/>
      <c r="H996" s="93">
        <f t="shared" si="50"/>
        <v>56340</v>
      </c>
      <c r="I996" s="93">
        <f t="shared" si="52"/>
        <v>10.939160041430364</v>
      </c>
      <c r="J996" s="158">
        <f t="shared" si="51"/>
        <v>15.091759764793277</v>
      </c>
    </row>
    <row r="997" spans="1:10" hidden="1" x14ac:dyDescent="0.25">
      <c r="A997" s="93">
        <v>172</v>
      </c>
      <c r="B997" s="5" t="s">
        <v>20</v>
      </c>
      <c r="C997" s="26">
        <v>44064</v>
      </c>
      <c r="D997" s="4">
        <v>1179</v>
      </c>
      <c r="E997" s="29">
        <f t="shared" si="54"/>
        <v>57406</v>
      </c>
      <c r="F997" s="4">
        <f>5+14+12</f>
        <v>31</v>
      </c>
      <c r="G997" s="4"/>
      <c r="H997" s="93">
        <f t="shared" si="50"/>
        <v>57484</v>
      </c>
      <c r="I997" s="93">
        <f t="shared" si="52"/>
        <v>10.959261927194138</v>
      </c>
      <c r="J997" s="158">
        <f t="shared" si="51"/>
        <v>18.82484321337337</v>
      </c>
    </row>
    <row r="998" spans="1:10" hidden="1" x14ac:dyDescent="0.25">
      <c r="A998" s="93">
        <v>173</v>
      </c>
      <c r="B998" s="5" t="s">
        <v>20</v>
      </c>
      <c r="C998" s="26">
        <v>44065</v>
      </c>
      <c r="D998" s="4">
        <v>1100</v>
      </c>
      <c r="E998" s="29">
        <f t="shared" si="54"/>
        <v>58406</v>
      </c>
      <c r="F998" s="4">
        <f>1+1+3+5</f>
        <v>10</v>
      </c>
      <c r="G998" s="4"/>
      <c r="H998" s="93">
        <f t="shared" si="50"/>
        <v>58506</v>
      </c>
      <c r="I998" s="93">
        <f t="shared" si="52"/>
        <v>10.976884592063174</v>
      </c>
      <c r="J998" s="158">
        <f t="shared" si="51"/>
        <v>25.741270133289966</v>
      </c>
    </row>
    <row r="999" spans="1:10" hidden="1" x14ac:dyDescent="0.25">
      <c r="A999" s="93">
        <v>174</v>
      </c>
      <c r="B999" s="5" t="s">
        <v>20</v>
      </c>
      <c r="C999" s="26">
        <v>44066</v>
      </c>
      <c r="D999" s="4">
        <v>1020</v>
      </c>
      <c r="E999" s="29">
        <f t="shared" si="54"/>
        <v>59565</v>
      </c>
      <c r="F999" s="4">
        <f>5+3</f>
        <v>8</v>
      </c>
      <c r="G999" s="4"/>
      <c r="H999" s="93">
        <f t="shared" si="50"/>
        <v>59426</v>
      </c>
      <c r="I999" s="93">
        <f t="shared" si="52"/>
        <v>10.992487120021178</v>
      </c>
      <c r="J999" s="158">
        <f t="shared" si="51"/>
        <v>41.45364023265293</v>
      </c>
    </row>
    <row r="1000" spans="1:10" hidden="1" x14ac:dyDescent="0.25">
      <c r="A1000" s="93">
        <v>175</v>
      </c>
      <c r="B1000" s="5" t="s">
        <v>20</v>
      </c>
      <c r="C1000" s="26">
        <v>44067</v>
      </c>
      <c r="D1000" s="4">
        <v>1333</v>
      </c>
      <c r="E1000" s="29">
        <f t="shared" si="54"/>
        <v>61020</v>
      </c>
      <c r="F1000" s="4">
        <f>3+5+22+22</f>
        <v>52</v>
      </c>
      <c r="G1000" s="4"/>
      <c r="H1000" s="93">
        <f t="shared" si="50"/>
        <v>60898</v>
      </c>
      <c r="I1000" s="93">
        <f t="shared" si="52"/>
        <v>11.016955612436224</v>
      </c>
      <c r="J1000" s="158">
        <f t="shared" si="51"/>
        <v>94.752034424493985</v>
      </c>
    </row>
    <row r="1001" spans="1:10" hidden="1" x14ac:dyDescent="0.25">
      <c r="A1001" s="93">
        <v>176</v>
      </c>
      <c r="B1001" s="5" t="s">
        <v>20</v>
      </c>
      <c r="C1001" s="26">
        <v>44068</v>
      </c>
      <c r="D1001" s="4">
        <v>1311</v>
      </c>
      <c r="E1001" s="29">
        <f t="shared" si="54"/>
        <v>61966</v>
      </c>
      <c r="F1001" s="4">
        <f>3+14+16</f>
        <v>33</v>
      </c>
      <c r="G1001" s="4"/>
      <c r="H1001" s="93">
        <f t="shared" si="50"/>
        <v>62331</v>
      </c>
      <c r="I1001" s="93">
        <f t="shared" si="52"/>
        <v>11.040214173312895</v>
      </c>
      <c r="J1001" s="158">
        <f t="shared" si="51"/>
        <v>-348.37622648290613</v>
      </c>
    </row>
    <row r="1002" spans="1:10" hidden="1" x14ac:dyDescent="0.25">
      <c r="A1002" s="93">
        <v>177</v>
      </c>
      <c r="B1002" s="5" t="s">
        <v>20</v>
      </c>
      <c r="C1002" s="26">
        <v>44069</v>
      </c>
      <c r="D1002" s="4">
        <v>1568</v>
      </c>
      <c r="E1002" s="29">
        <f t="shared" si="54"/>
        <v>63194</v>
      </c>
      <c r="F1002" s="4">
        <f>1+6+15+18</f>
        <v>40</v>
      </c>
      <c r="G1002" s="4"/>
      <c r="H1002" s="93">
        <f t="shared" si="50"/>
        <v>63534</v>
      </c>
      <c r="I1002" s="93">
        <f t="shared" si="52"/>
        <v>11.059330474658509</v>
      </c>
      <c r="J1002" s="158">
        <f t="shared" si="51"/>
        <v>-61.326532167795378</v>
      </c>
    </row>
    <row r="1003" spans="1:10" hidden="1" x14ac:dyDescent="0.25">
      <c r="A1003" s="93">
        <v>178</v>
      </c>
      <c r="B1003" s="5" t="s">
        <v>20</v>
      </c>
      <c r="C1003" s="26">
        <v>44070</v>
      </c>
      <c r="D1003" s="4">
        <v>1220</v>
      </c>
      <c r="E1003" s="29">
        <f t="shared" si="54"/>
        <v>63897</v>
      </c>
      <c r="F1003" s="4">
        <f>4+4+16+10</f>
        <v>34</v>
      </c>
      <c r="G1003" s="4"/>
      <c r="H1003" s="93">
        <f t="shared" si="50"/>
        <v>64414</v>
      </c>
      <c r="I1003" s="93">
        <f t="shared" si="52"/>
        <v>11.073086279770727</v>
      </c>
      <c r="J1003" s="158">
        <f t="shared" si="51"/>
        <v>35.23872154371027</v>
      </c>
    </row>
    <row r="1004" spans="1:10" hidden="1" x14ac:dyDescent="0.25">
      <c r="A1004" s="93">
        <v>179</v>
      </c>
      <c r="B1004" s="5" t="s">
        <v>20</v>
      </c>
      <c r="C1004" s="26">
        <v>44071</v>
      </c>
      <c r="D1004" s="4">
        <v>1430</v>
      </c>
      <c r="E1004" s="29">
        <f t="shared" si="54"/>
        <v>65478</v>
      </c>
      <c r="F1004" s="4">
        <f>8+5+14+7+1</f>
        <v>35</v>
      </c>
      <c r="G1004" s="4"/>
      <c r="H1004" s="93">
        <f t="shared" si="50"/>
        <v>65327</v>
      </c>
      <c r="I1004" s="93">
        <f t="shared" si="52"/>
        <v>11.087160706070168</v>
      </c>
      <c r="J1004" s="158">
        <f t="shared" si="51"/>
        <v>36.388213904745157</v>
      </c>
    </row>
    <row r="1005" spans="1:10" hidden="1" x14ac:dyDescent="0.25">
      <c r="A1005" s="93">
        <v>180</v>
      </c>
      <c r="B1005" s="5" t="s">
        <v>20</v>
      </c>
      <c r="C1005" s="26">
        <v>44072</v>
      </c>
      <c r="D1005" s="4">
        <v>1195</v>
      </c>
      <c r="E1005" s="29">
        <f t="shared" si="54"/>
        <v>66710</v>
      </c>
      <c r="F1005" s="4">
        <f>7+5+10+3</f>
        <v>25</v>
      </c>
      <c r="G1005" s="4"/>
      <c r="H1005" s="93">
        <f t="shared" si="50"/>
        <v>66673</v>
      </c>
      <c r="I1005" s="93">
        <f t="shared" si="52"/>
        <v>11.10755535234985</v>
      </c>
      <c r="J1005" s="158">
        <f t="shared" si="51"/>
        <v>36.954439143090916</v>
      </c>
    </row>
    <row r="1006" spans="1:10" hidden="1" x14ac:dyDescent="0.25">
      <c r="A1006" s="93">
        <v>181</v>
      </c>
      <c r="B1006" s="5" t="s">
        <v>20</v>
      </c>
      <c r="C1006" s="26">
        <v>44073</v>
      </c>
      <c r="D1006" s="4">
        <v>1235</v>
      </c>
      <c r="E1006" s="29">
        <f t="shared" si="54"/>
        <v>68198</v>
      </c>
      <c r="F1006" s="4">
        <f>5+5+9+8+1</f>
        <v>28</v>
      </c>
      <c r="G1006" s="4"/>
      <c r="H1006" s="93">
        <f t="shared" si="50"/>
        <v>67945</v>
      </c>
      <c r="I1006" s="93">
        <f t="shared" si="52"/>
        <v>11.126453833354597</v>
      </c>
      <c r="J1006" s="158">
        <f t="shared" si="51"/>
        <v>37.676866142782522</v>
      </c>
    </row>
    <row r="1007" spans="1:10" hidden="1" x14ac:dyDescent="0.25">
      <c r="A1007" s="93">
        <v>182</v>
      </c>
      <c r="B1007" s="5" t="s">
        <v>20</v>
      </c>
      <c r="C1007" s="26">
        <v>44074</v>
      </c>
      <c r="D1007" s="4">
        <v>1387</v>
      </c>
      <c r="E1007" s="29">
        <f t="shared" si="54"/>
        <v>69587</v>
      </c>
      <c r="F1007" s="4">
        <f>2+2+1+18+21+1</f>
        <v>45</v>
      </c>
      <c r="G1007" s="4"/>
      <c r="H1007" s="93">
        <f t="shared" si="50"/>
        <v>69585</v>
      </c>
      <c r="I1007" s="93">
        <f t="shared" si="52"/>
        <v>11.150304305853954</v>
      </c>
      <c r="J1007" s="158">
        <f t="shared" si="51"/>
        <v>38.220305665245832</v>
      </c>
    </row>
    <row r="1008" spans="1:10" hidden="1" x14ac:dyDescent="0.25">
      <c r="A1008" s="93">
        <v>183</v>
      </c>
      <c r="B1008" s="5" t="s">
        <v>20</v>
      </c>
      <c r="C1008" s="26">
        <v>44075</v>
      </c>
      <c r="D1008" s="4">
        <v>1395</v>
      </c>
      <c r="E1008" s="29">
        <f t="shared" si="54"/>
        <v>70561</v>
      </c>
      <c r="F1008" s="4">
        <f>7+6+1+19+19</f>
        <v>52</v>
      </c>
      <c r="G1008" s="4"/>
      <c r="H1008" s="93">
        <f t="shared" si="50"/>
        <v>70982</v>
      </c>
      <c r="I1008" s="93">
        <f t="shared" si="52"/>
        <v>11.170181602754779</v>
      </c>
      <c r="J1008" s="158">
        <f t="shared" si="51"/>
        <v>37.682294714262966</v>
      </c>
    </row>
    <row r="1009" spans="1:10" hidden="1" x14ac:dyDescent="0.25">
      <c r="A1009" s="93">
        <v>184</v>
      </c>
      <c r="B1009" s="5" t="s">
        <v>20</v>
      </c>
      <c r="C1009" s="26">
        <v>44076</v>
      </c>
      <c r="D1009" s="4">
        <v>1346</v>
      </c>
      <c r="E1009" s="29">
        <f t="shared" si="54"/>
        <v>71385</v>
      </c>
      <c r="F1009" s="4">
        <v>48</v>
      </c>
      <c r="G1009" s="4"/>
      <c r="H1009" s="93">
        <f t="shared" si="50"/>
        <v>71907</v>
      </c>
      <c r="I1009" s="93">
        <f t="shared" si="52"/>
        <v>11.1831288964111</v>
      </c>
      <c r="J1009" s="158">
        <f t="shared" si="51"/>
        <v>37.313865307014886</v>
      </c>
    </row>
    <row r="1010" spans="1:10" hidden="1" x14ac:dyDescent="0.25">
      <c r="A1010" s="93">
        <v>185</v>
      </c>
      <c r="B1010" s="5" t="s">
        <v>20</v>
      </c>
      <c r="C1010" s="26">
        <v>44077</v>
      </c>
      <c r="D1010" s="4">
        <v>1411</v>
      </c>
      <c r="E1010" s="29">
        <f t="shared" si="54"/>
        <v>72497</v>
      </c>
      <c r="F1010" s="4">
        <f>4+10+17</f>
        <v>31</v>
      </c>
      <c r="G1010" s="4"/>
      <c r="H1010" s="93">
        <f t="shared" si="50"/>
        <v>72796</v>
      </c>
      <c r="I1010" s="93">
        <f t="shared" si="52"/>
        <v>11.195416287620297</v>
      </c>
      <c r="J1010" s="158">
        <f t="shared" si="51"/>
        <v>37.615548040998036</v>
      </c>
    </row>
    <row r="1011" spans="1:10" hidden="1" x14ac:dyDescent="0.25">
      <c r="A1011" s="93">
        <v>186</v>
      </c>
      <c r="B1011" s="5" t="s">
        <v>20</v>
      </c>
      <c r="C1011" s="26">
        <v>44078</v>
      </c>
      <c r="D1011" s="4">
        <v>1278</v>
      </c>
      <c r="E1011" s="29">
        <f t="shared" si="54"/>
        <v>73564</v>
      </c>
      <c r="F1011" s="4">
        <f>6+4+12+20</f>
        <v>42</v>
      </c>
      <c r="G1011" s="4"/>
      <c r="H1011" s="93">
        <f t="shared" si="50"/>
        <v>73775</v>
      </c>
      <c r="I1011" s="93">
        <f t="shared" si="52"/>
        <v>11.208775199811139</v>
      </c>
      <c r="J1011" s="158">
        <f t="shared" si="51"/>
        <v>39.327270665756302</v>
      </c>
    </row>
    <row r="1012" spans="1:10" hidden="1" x14ac:dyDescent="0.25">
      <c r="A1012" s="93">
        <v>187</v>
      </c>
      <c r="B1012" s="5" t="s">
        <v>20</v>
      </c>
      <c r="C1012" s="26">
        <v>44079</v>
      </c>
      <c r="D1012" s="4">
        <v>1084</v>
      </c>
      <c r="E1012" s="29">
        <f t="shared" si="54"/>
        <v>47848</v>
      </c>
      <c r="F1012" s="4">
        <f>6+4+3</f>
        <v>13</v>
      </c>
      <c r="G1012" s="4"/>
      <c r="H1012" s="93">
        <f t="shared" si="50"/>
        <v>74648</v>
      </c>
      <c r="I1012" s="93">
        <f t="shared" si="52"/>
        <v>11.220539010913859</v>
      </c>
      <c r="J1012" s="158">
        <f t="shared" si="51"/>
        <v>43.104391038420566</v>
      </c>
    </row>
    <row r="1013" spans="1:10" hidden="1" x14ac:dyDescent="0.25">
      <c r="A1013" s="93">
        <v>188</v>
      </c>
      <c r="B1013" s="5" t="s">
        <v>20</v>
      </c>
      <c r="C1013" s="26">
        <v>44080</v>
      </c>
      <c r="D1013" s="4">
        <v>802</v>
      </c>
      <c r="E1013" s="29">
        <f t="shared" si="54"/>
        <v>48619</v>
      </c>
      <c r="F1013" s="4">
        <f>7+3+1</f>
        <v>11</v>
      </c>
      <c r="G1013" s="4"/>
      <c r="H1013" s="93">
        <f t="shared" si="50"/>
        <v>48650</v>
      </c>
      <c r="I1013" s="93">
        <f t="shared" si="52"/>
        <v>10.792407087614151</v>
      </c>
      <c r="J1013" s="158">
        <f t="shared" si="51"/>
        <v>-31.318819266453072</v>
      </c>
    </row>
    <row r="1014" spans="1:10" hidden="1" x14ac:dyDescent="0.25">
      <c r="A1014" s="93">
        <v>189</v>
      </c>
      <c r="B1014" s="5" t="s">
        <v>20</v>
      </c>
      <c r="C1014" s="26">
        <v>44081</v>
      </c>
      <c r="D1014" s="4">
        <v>1089</v>
      </c>
      <c r="E1014" s="29">
        <f t="shared" si="54"/>
        <v>50250</v>
      </c>
      <c r="F1014" s="4">
        <f>9+5+27+22</f>
        <v>63</v>
      </c>
      <c r="G1014" s="4"/>
      <c r="H1014" s="93">
        <f t="shared" si="50"/>
        <v>49708</v>
      </c>
      <c r="I1014" s="93">
        <f t="shared" si="52"/>
        <v>10.813921164925885</v>
      </c>
      <c r="J1014" s="158">
        <f t="shared" si="51"/>
        <v>-14.139109689711107</v>
      </c>
    </row>
    <row r="1015" spans="1:10" hidden="1" x14ac:dyDescent="0.25">
      <c r="A1015" s="93">
        <v>190</v>
      </c>
      <c r="B1015" s="5" t="s">
        <v>20</v>
      </c>
      <c r="C1015" s="26">
        <v>44082</v>
      </c>
      <c r="D1015" s="4">
        <v>1300</v>
      </c>
      <c r="E1015" s="29">
        <f t="shared" si="54"/>
        <v>51748</v>
      </c>
      <c r="F1015" s="4">
        <v>31</v>
      </c>
      <c r="G1015" s="4"/>
      <c r="H1015" s="93">
        <f t="shared" si="50"/>
        <v>51550</v>
      </c>
      <c r="I1015" s="93">
        <f t="shared" si="52"/>
        <v>10.850307489445106</v>
      </c>
      <c r="J1015" s="158">
        <f t="shared" si="51"/>
        <v>-11.022287039804835</v>
      </c>
    </row>
    <row r="1016" spans="1:10" hidden="1" x14ac:dyDescent="0.25">
      <c r="A1016" s="93">
        <v>191</v>
      </c>
      <c r="B1016" s="5" t="s">
        <v>20</v>
      </c>
      <c r="C1016" s="26">
        <v>44083</v>
      </c>
      <c r="D1016" s="4">
        <v>1264</v>
      </c>
      <c r="E1016" s="29">
        <f t="shared" si="54"/>
        <v>53036</v>
      </c>
      <c r="F1016" s="4">
        <v>48</v>
      </c>
      <c r="G1016" s="4"/>
      <c r="H1016" s="93">
        <f t="shared" si="50"/>
        <v>53012</v>
      </c>
      <c r="I1016" s="93">
        <f t="shared" si="52"/>
        <v>10.878273582000569</v>
      </c>
      <c r="J1016" s="158">
        <f t="shared" si="51"/>
        <v>-10.639979319084501</v>
      </c>
    </row>
    <row r="1017" spans="1:10" hidden="1" x14ac:dyDescent="0.25">
      <c r="A1017" s="93">
        <v>192</v>
      </c>
      <c r="B1017" s="5" t="s">
        <v>20</v>
      </c>
      <c r="C1017" s="26">
        <v>44084</v>
      </c>
      <c r="D1017" s="1">
        <v>1284</v>
      </c>
      <c r="E1017" s="29">
        <f t="shared" si="54"/>
        <v>53951</v>
      </c>
      <c r="F1017" s="4">
        <v>35</v>
      </c>
      <c r="G1017" s="4"/>
      <c r="H1017" s="93">
        <f t="shared" si="50"/>
        <v>54320</v>
      </c>
      <c r="I1017" s="93">
        <f t="shared" si="52"/>
        <v>10.902647762232577</v>
      </c>
      <c r="J1017" s="158">
        <f t="shared" si="51"/>
        <v>-12.152689146122853</v>
      </c>
    </row>
    <row r="1018" spans="1:10" hidden="1" x14ac:dyDescent="0.25">
      <c r="A1018" s="93">
        <v>193</v>
      </c>
      <c r="B1018" s="5" t="s">
        <v>20</v>
      </c>
      <c r="C1018" s="26">
        <v>44085</v>
      </c>
      <c r="D1018" s="4">
        <v>1215</v>
      </c>
      <c r="E1018" s="29">
        <f t="shared" si="54"/>
        <v>80467</v>
      </c>
      <c r="F1018" s="4">
        <f>19+18+9+13</f>
        <v>59</v>
      </c>
      <c r="G1018" s="4"/>
      <c r="H1018" s="93">
        <f t="shared" si="50"/>
        <v>55166</v>
      </c>
      <c r="I1018" s="93">
        <f t="shared" si="52"/>
        <v>10.918102100465982</v>
      </c>
      <c r="J1018" s="158">
        <f t="shared" si="51"/>
        <v>-17.48383748219597</v>
      </c>
    </row>
    <row r="1019" spans="1:10" hidden="1" x14ac:dyDescent="0.25">
      <c r="A1019" s="93">
        <v>194</v>
      </c>
      <c r="B1019" s="5" t="s">
        <v>20</v>
      </c>
      <c r="C1019" s="26">
        <v>44086</v>
      </c>
      <c r="D1019" s="4">
        <v>985</v>
      </c>
      <c r="E1019" s="29">
        <f t="shared" si="54"/>
        <v>56045</v>
      </c>
      <c r="F1019" s="4">
        <f>9+5+5+4</f>
        <v>23</v>
      </c>
      <c r="G1019" s="4"/>
      <c r="H1019" s="93">
        <f t="shared" si="50"/>
        <v>81452</v>
      </c>
      <c r="I1019" s="93">
        <f t="shared" si="52"/>
        <v>11.307769168670406</v>
      </c>
      <c r="J1019" s="158">
        <f t="shared" si="51"/>
        <v>37.974919094569913</v>
      </c>
    </row>
    <row r="1020" spans="1:10" hidden="1" x14ac:dyDescent="0.25">
      <c r="A1020" s="93">
        <v>195</v>
      </c>
      <c r="B1020" s="5" t="s">
        <v>20</v>
      </c>
      <c r="C1020" s="26">
        <v>44087</v>
      </c>
      <c r="D1020" s="4">
        <v>843</v>
      </c>
      <c r="E1020" s="29">
        <f t="shared" si="54"/>
        <v>57148</v>
      </c>
      <c r="F1020" s="4">
        <f>6+7+4+2</f>
        <v>19</v>
      </c>
      <c r="G1020" s="4"/>
      <c r="H1020" s="93">
        <f t="shared" si="50"/>
        <v>56888</v>
      </c>
      <c r="I1020" s="93">
        <f t="shared" si="52"/>
        <v>10.948839701563355</v>
      </c>
      <c r="J1020" s="158">
        <f t="shared" si="51"/>
        <v>15.354419538598078</v>
      </c>
    </row>
    <row r="1021" spans="1:10" hidden="1" x14ac:dyDescent="0.25">
      <c r="A1021" s="93">
        <v>196</v>
      </c>
      <c r="B1021" s="5" t="s">
        <v>20</v>
      </c>
      <c r="C1021" s="26">
        <v>44088</v>
      </c>
      <c r="D1021" s="4">
        <v>946</v>
      </c>
      <c r="E1021" s="29">
        <f t="shared" si="54"/>
        <v>58352</v>
      </c>
      <c r="F1021" s="4">
        <f>5+9+25+14</f>
        <v>53</v>
      </c>
      <c r="G1021" s="4"/>
      <c r="H1021" s="93">
        <f t="shared" si="50"/>
        <v>58094</v>
      </c>
      <c r="I1021" s="93">
        <f t="shared" si="52"/>
        <v>10.969817667283515</v>
      </c>
      <c r="J1021" s="158">
        <f t="shared" si="51"/>
        <v>20.161644540650258</v>
      </c>
    </row>
    <row r="1022" spans="1:10" hidden="1" x14ac:dyDescent="0.25">
      <c r="A1022" s="93">
        <v>197</v>
      </c>
      <c r="B1022" s="62" t="s">
        <v>20</v>
      </c>
      <c r="C1022" s="26">
        <v>44089</v>
      </c>
      <c r="D1022" s="4">
        <v>1010</v>
      </c>
      <c r="E1022" s="29">
        <f t="shared" si="54"/>
        <v>59416</v>
      </c>
      <c r="F1022" s="4">
        <f>6+2+12+6</f>
        <v>26</v>
      </c>
      <c r="G1022" s="4"/>
      <c r="H1022" s="93">
        <f t="shared" si="50"/>
        <v>59362</v>
      </c>
      <c r="I1022" s="93">
        <f t="shared" si="52"/>
        <v>10.991409569996048</v>
      </c>
      <c r="J1022" s="158">
        <f t="shared" si="51"/>
        <v>29.50043867909622</v>
      </c>
    </row>
    <row r="1023" spans="1:10" hidden="1" x14ac:dyDescent="0.25">
      <c r="A1023" s="93">
        <v>198</v>
      </c>
      <c r="B1023" s="62" t="s">
        <v>20</v>
      </c>
      <c r="C1023" s="26">
        <v>44090</v>
      </c>
      <c r="D1023" s="4">
        <v>813</v>
      </c>
      <c r="E1023" s="29">
        <f t="shared" si="54"/>
        <v>60378</v>
      </c>
      <c r="F1023" s="4">
        <f>2+21+17</f>
        <v>40</v>
      </c>
      <c r="G1023" s="4"/>
      <c r="H1023" s="93">
        <f t="shared" si="50"/>
        <v>60229</v>
      </c>
      <c r="I1023" s="93">
        <f t="shared" si="52"/>
        <v>11.005909242878186</v>
      </c>
      <c r="J1023" s="158">
        <f t="shared" si="51"/>
        <v>51.367976376067176</v>
      </c>
    </row>
    <row r="1024" spans="1:10" hidden="1" x14ac:dyDescent="0.25">
      <c r="A1024" s="93">
        <v>199</v>
      </c>
      <c r="B1024" s="62" t="s">
        <v>20</v>
      </c>
      <c r="C1024" s="26">
        <v>44091</v>
      </c>
      <c r="D1024" s="4">
        <v>1156</v>
      </c>
      <c r="E1024" s="29">
        <f t="shared" si="54"/>
        <v>62176</v>
      </c>
      <c r="F1024" s="4">
        <f>6+1+10+7</f>
        <v>24</v>
      </c>
      <c r="G1024" s="4"/>
      <c r="H1024" s="93">
        <f t="shared" si="50"/>
        <v>61534</v>
      </c>
      <c r="I1024" s="93">
        <f t="shared" si="52"/>
        <v>11.027345146560275</v>
      </c>
      <c r="J1024" s="158">
        <f t="shared" si="51"/>
        <v>151.69840858030534</v>
      </c>
    </row>
    <row r="1025" spans="1:10" hidden="1" x14ac:dyDescent="0.25">
      <c r="A1025" s="93">
        <v>200</v>
      </c>
      <c r="B1025" s="62" t="s">
        <v>20</v>
      </c>
      <c r="C1025" s="26">
        <v>44092</v>
      </c>
      <c r="D1025" s="4">
        <v>1070</v>
      </c>
      <c r="E1025" s="29">
        <f t="shared" si="54"/>
        <v>63036</v>
      </c>
      <c r="F1025" s="4">
        <f>1+14+14</f>
        <v>29</v>
      </c>
      <c r="G1025" s="4"/>
      <c r="H1025" s="93">
        <f t="shared" si="50"/>
        <v>63246</v>
      </c>
      <c r="I1025" s="93">
        <f t="shared" si="52"/>
        <v>11.054787163483244</v>
      </c>
      <c r="J1025" s="158">
        <f t="shared" si="51"/>
        <v>-230.56949140670267</v>
      </c>
    </row>
    <row r="1026" spans="1:10" hidden="1" x14ac:dyDescent="0.25">
      <c r="A1026" s="93">
        <v>201</v>
      </c>
      <c r="B1026" s="62" t="s">
        <v>20</v>
      </c>
      <c r="C1026" s="26">
        <v>44093</v>
      </c>
      <c r="D1026" s="4">
        <v>683</v>
      </c>
      <c r="E1026" s="29">
        <f t="shared" si="54"/>
        <v>63877</v>
      </c>
      <c r="F1026" s="4">
        <f>4+4+2</f>
        <v>10</v>
      </c>
      <c r="G1026" s="4"/>
      <c r="H1026" s="93">
        <f t="shared" si="50"/>
        <v>63719</v>
      </c>
      <c r="I1026" s="93">
        <f t="shared" si="52"/>
        <v>11.062238070241076</v>
      </c>
      <c r="J1026" s="158">
        <f t="shared" si="51"/>
        <v>-58.114047090793669</v>
      </c>
    </row>
    <row r="1027" spans="1:10" hidden="1" x14ac:dyDescent="0.25">
      <c r="A1027" s="93">
        <v>202</v>
      </c>
      <c r="B1027" s="62" t="s">
        <v>20</v>
      </c>
      <c r="C1027" s="26">
        <v>44094</v>
      </c>
      <c r="D1027" s="4">
        <v>696</v>
      </c>
      <c r="E1027" s="29">
        <f t="shared" si="54"/>
        <v>64593</v>
      </c>
      <c r="F1027" s="4">
        <f>1+3+3+2</f>
        <v>9</v>
      </c>
      <c r="G1027" s="4"/>
      <c r="H1027" s="93">
        <f t="shared" ref="H1027:H1090" si="55">IF(EXACT(B1027,B1026),D1027+E1026,E1027)</f>
        <v>64573</v>
      </c>
      <c r="I1027" s="93">
        <f t="shared" si="52"/>
        <v>11.075551645746119</v>
      </c>
      <c r="J1027" s="158">
        <f t="shared" si="51"/>
        <v>37.307661831776826</v>
      </c>
    </row>
    <row r="1028" spans="1:10" hidden="1" x14ac:dyDescent="0.25">
      <c r="A1028" s="93">
        <v>203</v>
      </c>
      <c r="B1028" s="62" t="s">
        <v>20</v>
      </c>
      <c r="C1028" s="26">
        <v>44095</v>
      </c>
      <c r="D1028" s="4">
        <v>678</v>
      </c>
      <c r="E1028" s="29">
        <f t="shared" si="54"/>
        <v>66156</v>
      </c>
      <c r="F1028" s="4">
        <v>30</v>
      </c>
      <c r="G1028" s="4"/>
      <c r="H1028" s="93">
        <f t="shared" si="55"/>
        <v>65271</v>
      </c>
      <c r="I1028" s="93">
        <f t="shared" si="52"/>
        <v>11.086303112486313</v>
      </c>
      <c r="J1028" s="158">
        <f t="shared" si="51"/>
        <v>40.64423006422912</v>
      </c>
    </row>
    <row r="1029" spans="1:10" hidden="1" x14ac:dyDescent="0.25">
      <c r="A1029" s="93">
        <v>204</v>
      </c>
      <c r="B1029" s="62" t="s">
        <v>20</v>
      </c>
      <c r="C1029" s="26">
        <v>44096</v>
      </c>
      <c r="D1029" s="4">
        <v>927</v>
      </c>
      <c r="E1029" s="29">
        <f t="shared" si="54"/>
        <v>67637</v>
      </c>
      <c r="F1029" s="4">
        <f>24+20</f>
        <v>44</v>
      </c>
      <c r="G1029" s="4"/>
      <c r="H1029" s="93">
        <f t="shared" si="55"/>
        <v>67083</v>
      </c>
      <c r="I1029" s="93">
        <f t="shared" si="52"/>
        <v>11.113685937656255</v>
      </c>
      <c r="J1029" s="158">
        <f t="shared" si="51"/>
        <v>41.29462650085636</v>
      </c>
    </row>
    <row r="1030" spans="1:10" hidden="1" x14ac:dyDescent="0.25">
      <c r="A1030" s="93">
        <v>205</v>
      </c>
      <c r="B1030" s="62" t="s">
        <v>20</v>
      </c>
      <c r="C1030" s="26">
        <v>44097</v>
      </c>
      <c r="D1030" s="4">
        <v>929</v>
      </c>
      <c r="E1030" s="29">
        <f t="shared" si="54"/>
        <v>69127</v>
      </c>
      <c r="F1030" s="4">
        <f>16+18</f>
        <v>34</v>
      </c>
      <c r="G1030" s="4"/>
      <c r="H1030" s="93">
        <f t="shared" si="55"/>
        <v>68566</v>
      </c>
      <c r="I1030" s="93">
        <f t="shared" si="52"/>
        <v>11.135552064028248</v>
      </c>
      <c r="J1030" s="158">
        <f t="shared" si="51"/>
        <v>40.23617328557026</v>
      </c>
    </row>
    <row r="1031" spans="1:10" hidden="1" x14ac:dyDescent="0.25">
      <c r="A1031" s="93">
        <v>206</v>
      </c>
      <c r="B1031" s="62" t="s">
        <v>20</v>
      </c>
      <c r="C1031" s="26">
        <v>44098</v>
      </c>
      <c r="D1031" s="4">
        <v>1009</v>
      </c>
      <c r="E1031" s="29">
        <f t="shared" si="54"/>
        <v>70596</v>
      </c>
      <c r="F1031" s="4">
        <f>9+10</f>
        <v>19</v>
      </c>
      <c r="G1031" s="4"/>
      <c r="H1031" s="93">
        <f t="shared" si="55"/>
        <v>70136</v>
      </c>
      <c r="I1031" s="93">
        <f t="shared" si="52"/>
        <v>11.158191493268422</v>
      </c>
      <c r="J1031" s="158">
        <f t="shared" si="51"/>
        <v>39.212444687303872</v>
      </c>
    </row>
    <row r="1032" spans="1:10" hidden="1" x14ac:dyDescent="0.25">
      <c r="A1032" s="93">
        <v>1</v>
      </c>
      <c r="B1032" s="5" t="s">
        <v>27</v>
      </c>
      <c r="C1032" s="26">
        <v>43893</v>
      </c>
      <c r="D1032" s="4">
        <v>0</v>
      </c>
      <c r="E1032" s="29">
        <v>0</v>
      </c>
      <c r="G1032" s="4"/>
      <c r="H1032" s="93">
        <f t="shared" si="55"/>
        <v>0</v>
      </c>
      <c r="I1032" s="93" t="e">
        <f t="shared" si="52"/>
        <v>#NUM!</v>
      </c>
    </row>
    <row r="1033" spans="1:10" hidden="1" x14ac:dyDescent="0.25">
      <c r="A1033" s="93">
        <v>2</v>
      </c>
      <c r="B1033" s="5" t="s">
        <v>27</v>
      </c>
      <c r="C1033" s="26">
        <v>43894</v>
      </c>
      <c r="D1033" s="4">
        <v>0</v>
      </c>
      <c r="E1033" s="29">
        <v>0</v>
      </c>
      <c r="G1033" s="4"/>
      <c r="H1033" s="93">
        <f t="shared" si="55"/>
        <v>0</v>
      </c>
      <c r="I1033" s="93" t="e">
        <f t="shared" si="52"/>
        <v>#NUM!</v>
      </c>
    </row>
    <row r="1034" spans="1:10" hidden="1" x14ac:dyDescent="0.25">
      <c r="A1034" s="93">
        <v>3</v>
      </c>
      <c r="B1034" s="5" t="s">
        <v>27</v>
      </c>
      <c r="C1034" s="26">
        <v>43895</v>
      </c>
      <c r="D1034" s="4">
        <v>0</v>
      </c>
      <c r="E1034" s="29">
        <v>0</v>
      </c>
      <c r="G1034" s="4"/>
      <c r="H1034" s="93">
        <f t="shared" si="55"/>
        <v>0</v>
      </c>
      <c r="I1034" s="93" t="e">
        <f t="shared" si="52"/>
        <v>#NUM!</v>
      </c>
    </row>
    <row r="1035" spans="1:10" hidden="1" x14ac:dyDescent="0.25">
      <c r="A1035" s="93">
        <v>4</v>
      </c>
      <c r="B1035" s="5" t="s">
        <v>27</v>
      </c>
      <c r="C1035" s="26">
        <v>43896</v>
      </c>
      <c r="D1035" s="4">
        <v>1</v>
      </c>
      <c r="E1035" s="29">
        <v>1</v>
      </c>
      <c r="G1035" s="4"/>
      <c r="H1035" s="93">
        <f t="shared" si="55"/>
        <v>1</v>
      </c>
      <c r="I1035" s="93">
        <f t="shared" si="52"/>
        <v>0</v>
      </c>
    </row>
    <row r="1036" spans="1:10" hidden="1" x14ac:dyDescent="0.25">
      <c r="A1036" s="93">
        <v>5</v>
      </c>
      <c r="B1036" s="5" t="s">
        <v>27</v>
      </c>
      <c r="C1036" s="26">
        <v>43897</v>
      </c>
      <c r="D1036" s="4">
        <v>0</v>
      </c>
      <c r="E1036" s="29">
        <v>1</v>
      </c>
      <c r="G1036" s="4"/>
      <c r="H1036" s="93">
        <f t="shared" si="55"/>
        <v>1</v>
      </c>
      <c r="I1036" s="93">
        <f t="shared" si="52"/>
        <v>0</v>
      </c>
    </row>
    <row r="1037" spans="1:10" hidden="1" x14ac:dyDescent="0.25">
      <c r="A1037" s="93">
        <v>6</v>
      </c>
      <c r="B1037" s="5" t="s">
        <v>27</v>
      </c>
      <c r="C1037" s="26">
        <v>43898</v>
      </c>
      <c r="D1037" s="4">
        <v>0</v>
      </c>
      <c r="E1037" s="29">
        <v>1</v>
      </c>
      <c r="G1037" s="4"/>
      <c r="H1037" s="93">
        <f t="shared" si="55"/>
        <v>1</v>
      </c>
      <c r="I1037" s="93">
        <f t="shared" si="52"/>
        <v>0</v>
      </c>
    </row>
    <row r="1038" spans="1:10" hidden="1" x14ac:dyDescent="0.25">
      <c r="A1038" s="93">
        <v>7</v>
      </c>
      <c r="B1038" s="5" t="s">
        <v>27</v>
      </c>
      <c r="C1038" s="26">
        <v>43899</v>
      </c>
      <c r="D1038" s="4">
        <v>0</v>
      </c>
      <c r="E1038" s="29">
        <v>1</v>
      </c>
      <c r="G1038" s="4"/>
      <c r="H1038" s="93">
        <f t="shared" si="55"/>
        <v>1</v>
      </c>
      <c r="I1038" s="93">
        <f t="shared" si="52"/>
        <v>0</v>
      </c>
    </row>
    <row r="1039" spans="1:10" hidden="1" x14ac:dyDescent="0.25">
      <c r="A1039" s="93">
        <v>8</v>
      </c>
      <c r="B1039" s="5" t="s">
        <v>27</v>
      </c>
      <c r="C1039" s="26">
        <v>43900</v>
      </c>
      <c r="D1039" s="4">
        <v>0</v>
      </c>
      <c r="E1039" s="29">
        <v>1</v>
      </c>
      <c r="G1039" s="4"/>
      <c r="H1039" s="93">
        <f t="shared" si="55"/>
        <v>1</v>
      </c>
      <c r="I1039" s="93">
        <f t="shared" si="52"/>
        <v>0</v>
      </c>
    </row>
    <row r="1040" spans="1:10" hidden="1" x14ac:dyDescent="0.25">
      <c r="A1040" s="93">
        <v>9</v>
      </c>
      <c r="B1040" s="5" t="s">
        <v>27</v>
      </c>
      <c r="C1040" s="26">
        <v>43901</v>
      </c>
      <c r="D1040" s="4">
        <v>0</v>
      </c>
      <c r="E1040" s="29">
        <v>1</v>
      </c>
      <c r="G1040" s="4"/>
      <c r="H1040" s="93">
        <f t="shared" si="55"/>
        <v>1</v>
      </c>
      <c r="I1040" s="93">
        <f t="shared" si="52"/>
        <v>0</v>
      </c>
    </row>
    <row r="1041" spans="1:10" hidden="1" x14ac:dyDescent="0.25">
      <c r="A1041" s="93">
        <v>10</v>
      </c>
      <c r="B1041" s="5" t="s">
        <v>27</v>
      </c>
      <c r="C1041" s="26">
        <v>43902</v>
      </c>
      <c r="D1041" s="4">
        <v>1</v>
      </c>
      <c r="E1041" s="29">
        <v>2</v>
      </c>
      <c r="G1041" s="4"/>
      <c r="H1041" s="93">
        <f t="shared" si="55"/>
        <v>2</v>
      </c>
      <c r="I1041" s="93">
        <f t="shared" ref="I1041:I1104" si="56">LN(H1041)</f>
        <v>0.69314718055994529</v>
      </c>
    </row>
    <row r="1042" spans="1:10" hidden="1" x14ac:dyDescent="0.25">
      <c r="A1042" s="93">
        <v>11</v>
      </c>
      <c r="B1042" s="5" t="s">
        <v>27</v>
      </c>
      <c r="C1042" s="26">
        <v>43903</v>
      </c>
      <c r="D1042" s="4">
        <v>0</v>
      </c>
      <c r="E1042" s="29">
        <v>2</v>
      </c>
      <c r="G1042" s="4"/>
      <c r="H1042" s="93">
        <f t="shared" si="55"/>
        <v>2</v>
      </c>
      <c r="I1042" s="93">
        <f t="shared" si="56"/>
        <v>0.69314718055994529</v>
      </c>
    </row>
    <row r="1043" spans="1:10" hidden="1" x14ac:dyDescent="0.25">
      <c r="A1043" s="93">
        <v>12</v>
      </c>
      <c r="B1043" s="5" t="s">
        <v>27</v>
      </c>
      <c r="C1043" s="26">
        <v>43904</v>
      </c>
      <c r="D1043" s="4">
        <v>0</v>
      </c>
      <c r="E1043" s="29">
        <v>2</v>
      </c>
      <c r="G1043" s="4"/>
      <c r="H1043" s="93">
        <f t="shared" si="55"/>
        <v>2</v>
      </c>
      <c r="I1043" s="93">
        <f t="shared" si="56"/>
        <v>0.69314718055994529</v>
      </c>
    </row>
    <row r="1044" spans="1:10" hidden="1" x14ac:dyDescent="0.25">
      <c r="A1044" s="93">
        <v>13</v>
      </c>
      <c r="B1044" s="5" t="s">
        <v>27</v>
      </c>
      <c r="C1044" s="26">
        <v>43905</v>
      </c>
      <c r="D1044" s="4">
        <v>0</v>
      </c>
      <c r="E1044" s="29">
        <v>2</v>
      </c>
      <c r="G1044" s="4"/>
      <c r="H1044" s="93">
        <f t="shared" si="55"/>
        <v>2</v>
      </c>
      <c r="I1044" s="93">
        <f t="shared" si="56"/>
        <v>0.69314718055994529</v>
      </c>
    </row>
    <row r="1045" spans="1:10" hidden="1" x14ac:dyDescent="0.25">
      <c r="A1045" s="93">
        <v>14</v>
      </c>
      <c r="B1045" s="5" t="s">
        <v>27</v>
      </c>
      <c r="C1045" s="26">
        <v>43906</v>
      </c>
      <c r="D1045" s="4">
        <v>0</v>
      </c>
      <c r="E1045" s="29">
        <v>2</v>
      </c>
      <c r="G1045" s="4"/>
      <c r="H1045" s="93">
        <f t="shared" si="55"/>
        <v>2</v>
      </c>
      <c r="I1045" s="93">
        <f t="shared" si="56"/>
        <v>0.69314718055994529</v>
      </c>
    </row>
    <row r="1046" spans="1:10" hidden="1" x14ac:dyDescent="0.25">
      <c r="A1046" s="93">
        <v>15</v>
      </c>
      <c r="B1046" s="5" t="s">
        <v>27</v>
      </c>
      <c r="C1046" s="26">
        <v>43907</v>
      </c>
      <c r="D1046" s="4">
        <v>2</v>
      </c>
      <c r="E1046" s="29">
        <v>4</v>
      </c>
      <c r="G1046" s="4"/>
      <c r="H1046" s="93">
        <f t="shared" si="55"/>
        <v>4</v>
      </c>
      <c r="I1046" s="93">
        <f t="shared" si="56"/>
        <v>1.3862943611198906</v>
      </c>
      <c r="J1046" s="158">
        <f>LN(2)/SLOPE(I1039:I1046,A1039:A1046)</f>
        <v>4.4210526315789478</v>
      </c>
    </row>
    <row r="1047" spans="1:10" hidden="1" x14ac:dyDescent="0.25">
      <c r="A1047" s="93">
        <v>16</v>
      </c>
      <c r="B1047" s="5" t="s">
        <v>27</v>
      </c>
      <c r="C1047" s="26">
        <v>43908</v>
      </c>
      <c r="D1047" s="4">
        <v>1</v>
      </c>
      <c r="E1047" s="29">
        <v>5</v>
      </c>
      <c r="G1047" s="4"/>
      <c r="H1047" s="93">
        <f t="shared" si="55"/>
        <v>5</v>
      </c>
      <c r="I1047" s="93">
        <f t="shared" si="56"/>
        <v>1.6094379124341003</v>
      </c>
      <c r="J1047" s="158">
        <f t="shared" ref="J1047:J1110" si="57">LN(2)/SLOPE(I1040:I1047,A1040:A1047)</f>
        <v>3.9522908313457146</v>
      </c>
    </row>
    <row r="1048" spans="1:10" hidden="1" x14ac:dyDescent="0.25">
      <c r="A1048" s="93">
        <v>17</v>
      </c>
      <c r="B1048" s="5" t="s">
        <v>27</v>
      </c>
      <c r="C1048" s="26">
        <v>43909</v>
      </c>
      <c r="D1048" s="4">
        <v>3</v>
      </c>
      <c r="E1048" s="29">
        <v>8</v>
      </c>
      <c r="G1048" s="4"/>
      <c r="H1048" s="93">
        <f t="shared" si="55"/>
        <v>8</v>
      </c>
      <c r="I1048" s="93">
        <f t="shared" si="56"/>
        <v>2.0794415416798357</v>
      </c>
      <c r="J1048" s="158">
        <f t="shared" si="57"/>
        <v>3.5578686634788217</v>
      </c>
    </row>
    <row r="1049" spans="1:10" hidden="1" x14ac:dyDescent="0.25">
      <c r="A1049" s="93">
        <v>18</v>
      </c>
      <c r="B1049" s="5" t="s">
        <v>27</v>
      </c>
      <c r="C1049" s="26">
        <v>43910</v>
      </c>
      <c r="D1049" s="4">
        <v>5</v>
      </c>
      <c r="E1049" s="29">
        <v>13</v>
      </c>
      <c r="G1049" s="4"/>
      <c r="H1049" s="93">
        <f t="shared" si="55"/>
        <v>13</v>
      </c>
      <c r="I1049" s="93">
        <f t="shared" si="56"/>
        <v>2.5649493574615367</v>
      </c>
      <c r="J1049" s="158">
        <f t="shared" si="57"/>
        <v>2.4801541671834326</v>
      </c>
    </row>
    <row r="1050" spans="1:10" hidden="1" x14ac:dyDescent="0.25">
      <c r="A1050" s="93">
        <v>19</v>
      </c>
      <c r="B1050" s="5" t="s">
        <v>27</v>
      </c>
      <c r="C1050" s="26">
        <v>43911</v>
      </c>
      <c r="D1050" s="4">
        <v>4</v>
      </c>
      <c r="E1050" s="29">
        <v>17</v>
      </c>
      <c r="G1050" s="4"/>
      <c r="H1050" s="93">
        <f t="shared" si="55"/>
        <v>17</v>
      </c>
      <c r="I1050" s="93">
        <f t="shared" si="56"/>
        <v>2.8332133440562162</v>
      </c>
      <c r="J1050" s="158">
        <f t="shared" si="57"/>
        <v>2.0272047707003233</v>
      </c>
    </row>
    <row r="1051" spans="1:10" hidden="1" x14ac:dyDescent="0.25">
      <c r="A1051" s="93">
        <v>20</v>
      </c>
      <c r="B1051" s="5" t="s">
        <v>27</v>
      </c>
      <c r="C1051" s="26">
        <v>43912</v>
      </c>
      <c r="D1051" s="4">
        <v>8</v>
      </c>
      <c r="E1051" s="29">
        <v>25</v>
      </c>
      <c r="G1051" s="4"/>
      <c r="H1051" s="93">
        <f t="shared" si="55"/>
        <v>25</v>
      </c>
      <c r="I1051" s="93">
        <f t="shared" si="56"/>
        <v>3.2188758248682006</v>
      </c>
      <c r="J1051" s="158">
        <f t="shared" si="57"/>
        <v>1.797802882206077</v>
      </c>
    </row>
    <row r="1052" spans="1:10" hidden="1" x14ac:dyDescent="0.25">
      <c r="A1052" s="93">
        <v>21</v>
      </c>
      <c r="B1052" s="5" t="s">
        <v>27</v>
      </c>
      <c r="C1052" s="26">
        <v>43913</v>
      </c>
      <c r="D1052" s="4">
        <v>3</v>
      </c>
      <c r="E1052" s="29">
        <v>28</v>
      </c>
      <c r="G1052" s="4"/>
      <c r="H1052" s="93">
        <f t="shared" si="55"/>
        <v>28</v>
      </c>
      <c r="I1052" s="93">
        <f t="shared" si="56"/>
        <v>3.3322045101752038</v>
      </c>
      <c r="J1052" s="158">
        <f t="shared" si="57"/>
        <v>1.8313497237198715</v>
      </c>
    </row>
    <row r="1053" spans="1:10" hidden="1" x14ac:dyDescent="0.25">
      <c r="A1053" s="93">
        <v>22</v>
      </c>
      <c r="B1053" s="5" t="s">
        <v>27</v>
      </c>
      <c r="C1053" s="26">
        <v>43914</v>
      </c>
      <c r="D1053" s="4">
        <v>7</v>
      </c>
      <c r="E1053" s="29">
        <v>35</v>
      </c>
      <c r="G1053" s="4"/>
      <c r="H1053" s="93">
        <f t="shared" si="55"/>
        <v>35</v>
      </c>
      <c r="I1053" s="93">
        <f t="shared" si="56"/>
        <v>3.5553480614894135</v>
      </c>
      <c r="J1053" s="158">
        <f t="shared" si="57"/>
        <v>2.1184994283328571</v>
      </c>
    </row>
    <row r="1054" spans="1:10" hidden="1" x14ac:dyDescent="0.25">
      <c r="A1054" s="93">
        <v>23</v>
      </c>
      <c r="B1054" s="5" t="s">
        <v>27</v>
      </c>
      <c r="C1054" s="26">
        <v>43915</v>
      </c>
      <c r="D1054" s="4">
        <v>15</v>
      </c>
      <c r="E1054" s="29">
        <v>50</v>
      </c>
      <c r="G1054" s="4"/>
      <c r="H1054" s="93">
        <f t="shared" si="55"/>
        <v>50</v>
      </c>
      <c r="I1054" s="93">
        <f t="shared" si="56"/>
        <v>3.912023005428146</v>
      </c>
      <c r="J1054" s="158">
        <f t="shared" si="57"/>
        <v>2.223572206485676</v>
      </c>
    </row>
    <row r="1055" spans="1:10" hidden="1" x14ac:dyDescent="0.25">
      <c r="A1055" s="93">
        <v>24</v>
      </c>
      <c r="B1055" s="5" t="s">
        <v>27</v>
      </c>
      <c r="C1055" s="26">
        <v>43916</v>
      </c>
      <c r="D1055" s="4">
        <v>4</v>
      </c>
      <c r="E1055" s="29">
        <v>54</v>
      </c>
      <c r="G1055" s="4"/>
      <c r="H1055" s="93">
        <f t="shared" si="55"/>
        <v>54</v>
      </c>
      <c r="I1055" s="93">
        <f t="shared" si="56"/>
        <v>3.9889840465642745</v>
      </c>
      <c r="J1055" s="158">
        <f t="shared" si="57"/>
        <v>2.6014041157696615</v>
      </c>
    </row>
    <row r="1056" spans="1:10" hidden="1" x14ac:dyDescent="0.25">
      <c r="A1056" s="93">
        <v>25</v>
      </c>
      <c r="B1056" s="5" t="s">
        <v>27</v>
      </c>
      <c r="C1056" s="26">
        <v>43917</v>
      </c>
      <c r="D1056" s="4">
        <v>5</v>
      </c>
      <c r="E1056" s="29">
        <v>59</v>
      </c>
      <c r="G1056" s="4"/>
      <c r="H1056" s="93">
        <f t="shared" si="55"/>
        <v>59</v>
      </c>
      <c r="I1056" s="93">
        <f t="shared" si="56"/>
        <v>4.0775374439057197</v>
      </c>
      <c r="J1056" s="158">
        <f t="shared" si="57"/>
        <v>3.1186797173315286</v>
      </c>
    </row>
    <row r="1057" spans="1:10" hidden="1" x14ac:dyDescent="0.25">
      <c r="A1057" s="93">
        <v>26</v>
      </c>
      <c r="B1057" s="5" t="s">
        <v>27</v>
      </c>
      <c r="C1057" s="26">
        <v>43918</v>
      </c>
      <c r="D1057" s="4">
        <v>1</v>
      </c>
      <c r="E1057" s="29">
        <v>60</v>
      </c>
      <c r="G1057" s="4"/>
      <c r="H1057" s="93">
        <f t="shared" si="55"/>
        <v>60</v>
      </c>
      <c r="I1057" s="93">
        <f t="shared" si="56"/>
        <v>4.0943445622221004</v>
      </c>
      <c r="J1057" s="158">
        <f t="shared" si="57"/>
        <v>3.7689965009442585</v>
      </c>
    </row>
    <row r="1058" spans="1:10" hidden="1" x14ac:dyDescent="0.25">
      <c r="A1058" s="93">
        <v>27</v>
      </c>
      <c r="B1058" s="5" t="s">
        <v>27</v>
      </c>
      <c r="C1058" s="26">
        <v>43919</v>
      </c>
      <c r="D1058" s="4">
        <v>13</v>
      </c>
      <c r="E1058" s="29">
        <v>73</v>
      </c>
      <c r="G1058" s="4"/>
      <c r="H1058" s="93">
        <f t="shared" si="55"/>
        <v>73</v>
      </c>
      <c r="I1058" s="93">
        <f t="shared" si="56"/>
        <v>4.290459441148391</v>
      </c>
      <c r="J1058" s="158">
        <f t="shared" si="57"/>
        <v>4.4942453528961099</v>
      </c>
    </row>
    <row r="1059" spans="1:10" hidden="1" x14ac:dyDescent="0.25">
      <c r="A1059" s="93">
        <v>28</v>
      </c>
      <c r="B1059" s="5" t="s">
        <v>27</v>
      </c>
      <c r="C1059" s="26">
        <v>43920</v>
      </c>
      <c r="D1059" s="4">
        <v>8</v>
      </c>
      <c r="E1059" s="29">
        <v>81</v>
      </c>
      <c r="G1059" s="4"/>
      <c r="H1059" s="93">
        <f t="shared" si="55"/>
        <v>81</v>
      </c>
      <c r="I1059" s="93">
        <f t="shared" si="56"/>
        <v>4.3944491546724391</v>
      </c>
      <c r="J1059" s="158">
        <f t="shared" si="57"/>
        <v>4.9566201209109382</v>
      </c>
    </row>
    <row r="1060" spans="1:10" hidden="1" x14ac:dyDescent="0.25">
      <c r="A1060" s="93">
        <v>29</v>
      </c>
      <c r="B1060" s="5" t="s">
        <v>27</v>
      </c>
      <c r="C1060" s="26">
        <v>43921</v>
      </c>
      <c r="D1060" s="4">
        <v>14</v>
      </c>
      <c r="E1060" s="29">
        <v>95</v>
      </c>
      <c r="F1060" s="4">
        <v>1</v>
      </c>
      <c r="G1060" s="4"/>
      <c r="H1060" s="93">
        <f t="shared" si="55"/>
        <v>95</v>
      </c>
      <c r="I1060" s="93">
        <f t="shared" si="56"/>
        <v>4.5538768916005408</v>
      </c>
      <c r="J1060" s="158">
        <f t="shared" si="57"/>
        <v>5.6402200627141594</v>
      </c>
    </row>
    <row r="1061" spans="1:10" hidden="1" x14ac:dyDescent="0.25">
      <c r="A1061" s="93">
        <v>30</v>
      </c>
      <c r="B1061" s="5" t="s">
        <v>27</v>
      </c>
      <c r="C1061" s="26">
        <v>43922</v>
      </c>
      <c r="D1061" s="4">
        <v>6</v>
      </c>
      <c r="E1061" s="29">
        <v>101</v>
      </c>
      <c r="G1061" s="4"/>
      <c r="H1061" s="93">
        <f t="shared" si="55"/>
        <v>101</v>
      </c>
      <c r="I1061" s="93">
        <f t="shared" si="56"/>
        <v>4.6151205168412597</v>
      </c>
      <c r="J1061" s="158">
        <f t="shared" si="57"/>
        <v>6.5472151142929205</v>
      </c>
    </row>
    <row r="1062" spans="1:10" hidden="1" x14ac:dyDescent="0.25">
      <c r="A1062" s="93">
        <v>31</v>
      </c>
      <c r="B1062" s="5" t="s">
        <v>27</v>
      </c>
      <c r="C1062" s="26">
        <v>43923</v>
      </c>
      <c r="D1062" s="4">
        <v>16</v>
      </c>
      <c r="E1062" s="29">
        <v>117</v>
      </c>
      <c r="G1062" s="4"/>
      <c r="H1062" s="93">
        <f t="shared" si="55"/>
        <v>117</v>
      </c>
      <c r="I1062" s="93">
        <f t="shared" si="56"/>
        <v>4.7621739347977563</v>
      </c>
      <c r="J1062" s="158">
        <f t="shared" si="57"/>
        <v>6.0759040247764133</v>
      </c>
    </row>
    <row r="1063" spans="1:10" hidden="1" x14ac:dyDescent="0.25">
      <c r="A1063" s="93">
        <v>32</v>
      </c>
      <c r="B1063" s="5" t="s">
        <v>27</v>
      </c>
      <c r="C1063" s="26">
        <v>43924</v>
      </c>
      <c r="D1063" s="4">
        <v>14</v>
      </c>
      <c r="E1063" s="29">
        <v>131</v>
      </c>
      <c r="G1063" s="4"/>
      <c r="H1063" s="93">
        <f t="shared" si="55"/>
        <v>131</v>
      </c>
      <c r="I1063" s="93">
        <f t="shared" si="56"/>
        <v>4.8751973232011512</v>
      </c>
      <c r="J1063" s="158">
        <f t="shared" si="57"/>
        <v>5.789910347791797</v>
      </c>
    </row>
    <row r="1064" spans="1:10" hidden="1" x14ac:dyDescent="0.25">
      <c r="A1064" s="93">
        <v>33</v>
      </c>
      <c r="B1064" s="5" t="s">
        <v>27</v>
      </c>
      <c r="C1064" s="26">
        <v>43925</v>
      </c>
      <c r="D1064" s="4">
        <v>3</v>
      </c>
      <c r="E1064" s="29">
        <v>134</v>
      </c>
      <c r="G1064" s="4"/>
      <c r="H1064" s="93">
        <f t="shared" si="55"/>
        <v>134</v>
      </c>
      <c r="I1064" s="93">
        <f t="shared" si="56"/>
        <v>4.8978397999509111</v>
      </c>
      <c r="J1064" s="158">
        <f t="shared" si="57"/>
        <v>5.9947407275715783</v>
      </c>
    </row>
    <row r="1065" spans="1:10" hidden="1" x14ac:dyDescent="0.25">
      <c r="A1065" s="93">
        <v>34</v>
      </c>
      <c r="B1065" s="5" t="s">
        <v>27</v>
      </c>
      <c r="C1065" s="26">
        <v>43926</v>
      </c>
      <c r="D1065" s="4">
        <v>5</v>
      </c>
      <c r="E1065" s="29">
        <v>139</v>
      </c>
      <c r="F1065" s="4">
        <v>1</v>
      </c>
      <c r="G1065" s="4"/>
      <c r="H1065" s="93">
        <f t="shared" si="55"/>
        <v>139</v>
      </c>
      <c r="I1065" s="93">
        <f t="shared" si="56"/>
        <v>4.9344739331306915</v>
      </c>
      <c r="J1065" s="158">
        <f t="shared" si="57"/>
        <v>7.1563257914812297</v>
      </c>
    </row>
    <row r="1066" spans="1:10" hidden="1" x14ac:dyDescent="0.25">
      <c r="A1066" s="93">
        <v>35</v>
      </c>
      <c r="B1066" s="5" t="s">
        <v>27</v>
      </c>
      <c r="C1066" s="26">
        <v>43927</v>
      </c>
      <c r="D1066" s="4">
        <v>7</v>
      </c>
      <c r="E1066" s="29">
        <v>146</v>
      </c>
      <c r="G1066" s="4"/>
      <c r="H1066" s="93">
        <f t="shared" si="55"/>
        <v>146</v>
      </c>
      <c r="I1066" s="93">
        <f t="shared" si="56"/>
        <v>4.9836066217083363</v>
      </c>
      <c r="J1066" s="158">
        <f t="shared" si="57"/>
        <v>8.3317292944253385</v>
      </c>
    </row>
    <row r="1067" spans="1:10" hidden="1" x14ac:dyDescent="0.25">
      <c r="A1067" s="93">
        <v>36</v>
      </c>
      <c r="B1067" s="5" t="s">
        <v>27</v>
      </c>
      <c r="C1067" s="26">
        <v>43928</v>
      </c>
      <c r="D1067" s="4">
        <v>4</v>
      </c>
      <c r="E1067" s="29">
        <v>150</v>
      </c>
      <c r="G1067" s="4"/>
      <c r="H1067" s="93">
        <f t="shared" si="55"/>
        <v>150</v>
      </c>
      <c r="I1067" s="93">
        <f t="shared" si="56"/>
        <v>5.0106352940962555</v>
      </c>
      <c r="J1067" s="158">
        <f t="shared" si="57"/>
        <v>10.435816851120308</v>
      </c>
    </row>
    <row r="1068" spans="1:10" hidden="1" x14ac:dyDescent="0.25">
      <c r="A1068" s="93">
        <v>37</v>
      </c>
      <c r="B1068" s="5" t="s">
        <v>27</v>
      </c>
      <c r="C1068" s="26">
        <v>43929</v>
      </c>
      <c r="D1068" s="4">
        <v>1</v>
      </c>
      <c r="E1068" s="29">
        <v>151</v>
      </c>
      <c r="G1068" s="4"/>
      <c r="H1068" s="93">
        <f t="shared" si="55"/>
        <v>151</v>
      </c>
      <c r="I1068" s="93">
        <f t="shared" si="56"/>
        <v>5.0172798368149243</v>
      </c>
      <c r="J1068" s="158">
        <f t="shared" si="57"/>
        <v>13.1750668910464</v>
      </c>
    </row>
    <row r="1069" spans="1:10" hidden="1" x14ac:dyDescent="0.25">
      <c r="A1069" s="93">
        <v>38</v>
      </c>
      <c r="B1069" s="5" t="s">
        <v>27</v>
      </c>
      <c r="C1069" s="26">
        <v>43930</v>
      </c>
      <c r="D1069" s="4">
        <v>5</v>
      </c>
      <c r="E1069" s="29">
        <v>156</v>
      </c>
      <c r="G1069" s="4"/>
      <c r="H1069" s="93">
        <f t="shared" si="55"/>
        <v>156</v>
      </c>
      <c r="I1069" s="93">
        <f t="shared" si="56"/>
        <v>5.0498560072495371</v>
      </c>
      <c r="J1069" s="158">
        <f t="shared" si="57"/>
        <v>18.711394508172653</v>
      </c>
    </row>
    <row r="1070" spans="1:10" hidden="1" x14ac:dyDescent="0.25">
      <c r="A1070" s="93">
        <v>39</v>
      </c>
      <c r="B1070" s="5" t="s">
        <v>27</v>
      </c>
      <c r="C1070" s="26">
        <v>43931</v>
      </c>
      <c r="D1070" s="4">
        <v>13</v>
      </c>
      <c r="E1070" s="29">
        <v>169</v>
      </c>
      <c r="G1070" s="4"/>
      <c r="H1070" s="93">
        <f t="shared" si="55"/>
        <v>169</v>
      </c>
      <c r="I1070" s="93">
        <f t="shared" si="56"/>
        <v>5.1298987149230735</v>
      </c>
      <c r="J1070" s="158">
        <f t="shared" si="57"/>
        <v>20.658386127006285</v>
      </c>
    </row>
    <row r="1071" spans="1:10" hidden="1" x14ac:dyDescent="0.25">
      <c r="A1071" s="93">
        <v>40</v>
      </c>
      <c r="B1071" s="5" t="s">
        <v>27</v>
      </c>
      <c r="C1071" s="26">
        <v>43932</v>
      </c>
      <c r="D1071" s="4">
        <v>32</v>
      </c>
      <c r="E1071" s="29">
        <v>201</v>
      </c>
      <c r="G1071" s="4"/>
      <c r="H1071" s="93">
        <f t="shared" si="55"/>
        <v>201</v>
      </c>
      <c r="I1071" s="93">
        <f t="shared" si="56"/>
        <v>5.3033049080590757</v>
      </c>
      <c r="J1071" s="158">
        <f t="shared" si="57"/>
        <v>14.480890207309026</v>
      </c>
    </row>
    <row r="1072" spans="1:10" hidden="1" x14ac:dyDescent="0.25">
      <c r="A1072" s="93">
        <v>41</v>
      </c>
      <c r="B1072" s="5" t="s">
        <v>27</v>
      </c>
      <c r="C1072" s="26">
        <v>43933</v>
      </c>
      <c r="D1072" s="4">
        <v>5</v>
      </c>
      <c r="E1072" s="29">
        <v>206</v>
      </c>
      <c r="F1072" s="4">
        <v>1</v>
      </c>
      <c r="G1072" s="4"/>
      <c r="H1072" s="93">
        <f t="shared" si="55"/>
        <v>206</v>
      </c>
      <c r="I1072" s="93">
        <f t="shared" si="56"/>
        <v>5.3278761687895813</v>
      </c>
      <c r="J1072" s="158">
        <f t="shared" si="57"/>
        <v>12.276696464918363</v>
      </c>
    </row>
    <row r="1073" spans="1:10" hidden="1" x14ac:dyDescent="0.25">
      <c r="A1073" s="93">
        <v>42</v>
      </c>
      <c r="B1073" s="5" t="s">
        <v>27</v>
      </c>
      <c r="C1073" s="26">
        <v>43934</v>
      </c>
      <c r="D1073" s="4">
        <v>4</v>
      </c>
      <c r="E1073" s="29">
        <v>210</v>
      </c>
      <c r="F1073" s="4">
        <v>1</v>
      </c>
      <c r="G1073" s="4"/>
      <c r="H1073" s="93">
        <f t="shared" si="55"/>
        <v>210</v>
      </c>
      <c r="I1073" s="93">
        <f t="shared" si="56"/>
        <v>5.3471075307174685</v>
      </c>
      <c r="J1073" s="158">
        <f t="shared" si="57"/>
        <v>11.486749128098916</v>
      </c>
    </row>
    <row r="1074" spans="1:10" hidden="1" x14ac:dyDescent="0.25">
      <c r="A1074" s="93">
        <v>43</v>
      </c>
      <c r="B1074" s="5" t="s">
        <v>27</v>
      </c>
      <c r="C1074" s="26">
        <v>43935</v>
      </c>
      <c r="D1074" s="4">
        <v>12</v>
      </c>
      <c r="E1074" s="29">
        <v>222</v>
      </c>
      <c r="F1074" s="4">
        <v>1</v>
      </c>
      <c r="G1074" s="4"/>
      <c r="H1074" s="93">
        <f t="shared" si="55"/>
        <v>222</v>
      </c>
      <c r="I1074" s="93">
        <f t="shared" si="56"/>
        <v>5.4026773818722793</v>
      </c>
      <c r="J1074" s="158">
        <f t="shared" si="57"/>
        <v>10.780493202247017</v>
      </c>
    </row>
    <row r="1075" spans="1:10" hidden="1" x14ac:dyDescent="0.25">
      <c r="A1075" s="93">
        <v>44</v>
      </c>
      <c r="B1075" s="5" t="s">
        <v>27</v>
      </c>
      <c r="C1075" s="26">
        <v>43936</v>
      </c>
      <c r="D1075" s="4">
        <v>6</v>
      </c>
      <c r="E1075" s="29">
        <v>228</v>
      </c>
      <c r="F1075" s="4">
        <v>1</v>
      </c>
      <c r="G1075" s="4"/>
      <c r="H1075" s="93">
        <f t="shared" si="55"/>
        <v>228</v>
      </c>
      <c r="I1075" s="93">
        <f t="shared" si="56"/>
        <v>5.4293456289544411</v>
      </c>
      <c r="J1075" s="158">
        <f t="shared" si="57"/>
        <v>10.934635009627753</v>
      </c>
    </row>
    <row r="1076" spans="1:10" hidden="1" x14ac:dyDescent="0.25">
      <c r="A1076" s="93">
        <v>45</v>
      </c>
      <c r="B1076" s="5" t="s">
        <v>27</v>
      </c>
      <c r="C1076" s="26">
        <v>43937</v>
      </c>
      <c r="D1076" s="4">
        <v>13</v>
      </c>
      <c r="E1076" s="29">
        <v>241</v>
      </c>
      <c r="G1076" s="4"/>
      <c r="H1076" s="93">
        <f t="shared" si="55"/>
        <v>241</v>
      </c>
      <c r="I1076" s="93">
        <f t="shared" si="56"/>
        <v>5.4847969334906548</v>
      </c>
      <c r="J1076" s="158">
        <f t="shared" si="57"/>
        <v>11.982368412222515</v>
      </c>
    </row>
    <row r="1077" spans="1:10" hidden="1" x14ac:dyDescent="0.25">
      <c r="A1077" s="93">
        <v>46</v>
      </c>
      <c r="B1077" s="5" t="s">
        <v>27</v>
      </c>
      <c r="C1077" s="26">
        <v>43938</v>
      </c>
      <c r="D1077" s="4">
        <v>6</v>
      </c>
      <c r="E1077" s="29">
        <v>247</v>
      </c>
      <c r="G1077" s="4"/>
      <c r="H1077" s="93">
        <f t="shared" si="55"/>
        <v>247</v>
      </c>
      <c r="I1077" s="93">
        <f t="shared" si="56"/>
        <v>5.5093883366279774</v>
      </c>
      <c r="J1077" s="158">
        <f t="shared" si="57"/>
        <v>14.83852085142612</v>
      </c>
    </row>
    <row r="1078" spans="1:10" hidden="1" x14ac:dyDescent="0.25">
      <c r="A1078" s="93">
        <v>47</v>
      </c>
      <c r="B1078" s="5" t="s">
        <v>27</v>
      </c>
      <c r="C1078" s="26">
        <v>43939</v>
      </c>
      <c r="D1078" s="4">
        <v>2</v>
      </c>
      <c r="E1078" s="29">
        <v>249</v>
      </c>
      <c r="G1078" s="4"/>
      <c r="H1078" s="93">
        <f t="shared" si="55"/>
        <v>249</v>
      </c>
      <c r="I1078" s="93">
        <f t="shared" si="56"/>
        <v>5.5174528964647074</v>
      </c>
      <c r="J1078" s="158">
        <f t="shared" si="57"/>
        <v>20.455919529115043</v>
      </c>
    </row>
    <row r="1079" spans="1:10" hidden="1" x14ac:dyDescent="0.25">
      <c r="A1079" s="93">
        <v>48</v>
      </c>
      <c r="B1079" s="5" t="s">
        <v>27</v>
      </c>
      <c r="C1079" s="26">
        <v>43940</v>
      </c>
      <c r="D1079" s="4">
        <v>11</v>
      </c>
      <c r="E1079" s="29">
        <v>260</v>
      </c>
      <c r="F1079" s="4">
        <v>1</v>
      </c>
      <c r="G1079" s="4"/>
      <c r="H1079" s="93">
        <f t="shared" si="55"/>
        <v>260</v>
      </c>
      <c r="I1079" s="93">
        <f t="shared" si="56"/>
        <v>5.5606816310155276</v>
      </c>
      <c r="J1079" s="158">
        <f t="shared" si="57"/>
        <v>20.379908222389773</v>
      </c>
    </row>
    <row r="1080" spans="1:10" hidden="1" x14ac:dyDescent="0.25">
      <c r="A1080" s="93">
        <v>49</v>
      </c>
      <c r="B1080" s="5" t="s">
        <v>27</v>
      </c>
      <c r="C1080" s="26">
        <v>43941</v>
      </c>
      <c r="D1080" s="4">
        <v>0</v>
      </c>
      <c r="E1080" s="29">
        <v>260</v>
      </c>
      <c r="F1080" s="4">
        <v>2</v>
      </c>
      <c r="G1080" s="4"/>
      <c r="H1080" s="93">
        <f t="shared" si="55"/>
        <v>260</v>
      </c>
      <c r="I1080" s="93">
        <f t="shared" si="56"/>
        <v>5.5606816310155276</v>
      </c>
      <c r="J1080" s="158">
        <f t="shared" si="57"/>
        <v>22.620599403110486</v>
      </c>
    </row>
    <row r="1081" spans="1:10" hidden="1" x14ac:dyDescent="0.25">
      <c r="A1081" s="93">
        <v>50</v>
      </c>
      <c r="B1081" s="5" t="s">
        <v>27</v>
      </c>
      <c r="C1081" s="26">
        <v>43942</v>
      </c>
      <c r="D1081" s="4">
        <v>0</v>
      </c>
      <c r="E1081" s="29">
        <v>260</v>
      </c>
      <c r="G1081" s="4"/>
      <c r="H1081" s="93">
        <f t="shared" si="55"/>
        <v>260</v>
      </c>
      <c r="I1081" s="93">
        <f t="shared" si="56"/>
        <v>5.5606816310155276</v>
      </c>
      <c r="J1081" s="158">
        <f t="shared" si="57"/>
        <v>29.135075828216664</v>
      </c>
    </row>
    <row r="1082" spans="1:10" hidden="1" x14ac:dyDescent="0.25">
      <c r="A1082" s="93">
        <v>51</v>
      </c>
      <c r="B1082" s="5" t="s">
        <v>27</v>
      </c>
      <c r="C1082" s="26">
        <v>43943</v>
      </c>
      <c r="D1082" s="4">
        <v>4</v>
      </c>
      <c r="E1082" s="29">
        <v>264</v>
      </c>
      <c r="F1082" s="4">
        <v>1</v>
      </c>
      <c r="G1082" s="4"/>
      <c r="H1082" s="93">
        <f t="shared" si="55"/>
        <v>264</v>
      </c>
      <c r="I1082" s="93">
        <f t="shared" si="56"/>
        <v>5.575949103146316</v>
      </c>
      <c r="J1082" s="158">
        <f t="shared" si="57"/>
        <v>36.32764297209129</v>
      </c>
    </row>
    <row r="1083" spans="1:10" hidden="1" x14ac:dyDescent="0.25">
      <c r="A1083" s="93">
        <v>52</v>
      </c>
      <c r="B1083" s="5" t="s">
        <v>27</v>
      </c>
      <c r="C1083" s="26">
        <v>43944</v>
      </c>
      <c r="D1083" s="4">
        <v>2</v>
      </c>
      <c r="E1083" s="29">
        <v>266</v>
      </c>
      <c r="G1083" s="4"/>
      <c r="H1083" s="93">
        <f t="shared" si="55"/>
        <v>266</v>
      </c>
      <c r="I1083" s="93">
        <f t="shared" si="56"/>
        <v>5.5834963087816991</v>
      </c>
      <c r="J1083" s="158">
        <f t="shared" si="57"/>
        <v>50.481261403391279</v>
      </c>
    </row>
    <row r="1084" spans="1:10" hidden="1" x14ac:dyDescent="0.25">
      <c r="A1084" s="93">
        <v>53</v>
      </c>
      <c r="B1084" s="5" t="s">
        <v>27</v>
      </c>
      <c r="C1084" s="26">
        <v>43945</v>
      </c>
      <c r="D1084" s="4">
        <v>3</v>
      </c>
      <c r="E1084" s="29">
        <v>269</v>
      </c>
      <c r="F1084" s="4">
        <v>1</v>
      </c>
      <c r="G1084" s="4"/>
      <c r="H1084" s="93">
        <f t="shared" si="55"/>
        <v>269</v>
      </c>
      <c r="I1084" s="93">
        <f t="shared" si="56"/>
        <v>5.5947113796018391</v>
      </c>
      <c r="J1084" s="158">
        <f t="shared" si="57"/>
        <v>59.822781293554804</v>
      </c>
    </row>
    <row r="1085" spans="1:10" hidden="1" x14ac:dyDescent="0.25">
      <c r="A1085" s="93">
        <v>54</v>
      </c>
      <c r="B1085" s="5" t="s">
        <v>27</v>
      </c>
      <c r="C1085" s="26">
        <v>43946</v>
      </c>
      <c r="D1085" s="4">
        <v>1</v>
      </c>
      <c r="E1085" s="29">
        <v>270</v>
      </c>
      <c r="F1085" s="4">
        <v>1</v>
      </c>
      <c r="G1085" s="4"/>
      <c r="H1085" s="93">
        <f t="shared" si="55"/>
        <v>270</v>
      </c>
      <c r="I1085" s="93">
        <f t="shared" si="56"/>
        <v>5.598421958998375</v>
      </c>
      <c r="J1085" s="158">
        <f t="shared" si="57"/>
        <v>70.949626681446702</v>
      </c>
    </row>
    <row r="1086" spans="1:10" hidden="1" x14ac:dyDescent="0.25">
      <c r="A1086" s="93">
        <v>55</v>
      </c>
      <c r="B1086" s="5" t="s">
        <v>27</v>
      </c>
      <c r="C1086" s="26">
        <v>43947</v>
      </c>
      <c r="D1086" s="4">
        <v>3</v>
      </c>
      <c r="E1086" s="29">
        <v>273</v>
      </c>
      <c r="G1086" s="4"/>
      <c r="H1086" s="93">
        <f t="shared" si="55"/>
        <v>273</v>
      </c>
      <c r="I1086" s="93">
        <f t="shared" si="56"/>
        <v>5.6094717951849598</v>
      </c>
      <c r="J1086" s="158">
        <f t="shared" si="57"/>
        <v>90.994158622207763</v>
      </c>
    </row>
    <row r="1087" spans="1:10" hidden="1" x14ac:dyDescent="0.25">
      <c r="A1087" s="93">
        <v>56</v>
      </c>
      <c r="B1087" s="5" t="s">
        <v>27</v>
      </c>
      <c r="C1087" s="26">
        <v>43948</v>
      </c>
      <c r="D1087" s="4">
        <v>0</v>
      </c>
      <c r="E1087" s="29">
        <v>273</v>
      </c>
      <c r="F1087" s="4">
        <v>1</v>
      </c>
      <c r="G1087" s="4"/>
      <c r="H1087" s="93">
        <f t="shared" si="55"/>
        <v>273</v>
      </c>
      <c r="I1087" s="93">
        <f t="shared" si="56"/>
        <v>5.6094717951849598</v>
      </c>
      <c r="J1087" s="158">
        <f t="shared" si="57"/>
        <v>87.672029432462068</v>
      </c>
    </row>
    <row r="1088" spans="1:10" hidden="1" x14ac:dyDescent="0.25">
      <c r="A1088" s="93">
        <v>57</v>
      </c>
      <c r="B1088" s="5" t="s">
        <v>27</v>
      </c>
      <c r="C1088" s="26">
        <v>43949</v>
      </c>
      <c r="D1088" s="4">
        <v>2</v>
      </c>
      <c r="E1088" s="29">
        <v>275</v>
      </c>
      <c r="F1088" s="4">
        <v>1</v>
      </c>
      <c r="G1088" s="4"/>
      <c r="H1088" s="93">
        <f t="shared" si="55"/>
        <v>275</v>
      </c>
      <c r="I1088" s="93">
        <f t="shared" si="56"/>
        <v>5.6167710976665717</v>
      </c>
      <c r="J1088" s="158">
        <f t="shared" si="57"/>
        <v>90.709566554673657</v>
      </c>
    </row>
    <row r="1089" spans="1:10" hidden="1" x14ac:dyDescent="0.25">
      <c r="A1089" s="93">
        <v>58</v>
      </c>
      <c r="B1089" s="5" t="s">
        <v>27</v>
      </c>
      <c r="C1089" s="26">
        <v>43950</v>
      </c>
      <c r="D1089" s="4">
        <v>1</v>
      </c>
      <c r="E1089" s="29">
        <v>276</v>
      </c>
      <c r="G1089" s="4"/>
      <c r="H1089" s="93">
        <f t="shared" si="55"/>
        <v>276</v>
      </c>
      <c r="I1089" s="93">
        <f t="shared" si="56"/>
        <v>5.6204008657171496</v>
      </c>
      <c r="J1089" s="158">
        <f t="shared" si="57"/>
        <v>109.26614567233035</v>
      </c>
    </row>
    <row r="1090" spans="1:10" hidden="1" x14ac:dyDescent="0.25">
      <c r="A1090" s="93">
        <v>59</v>
      </c>
      <c r="B1090" s="5" t="s">
        <v>27</v>
      </c>
      <c r="C1090" s="26">
        <v>43951</v>
      </c>
      <c r="D1090" s="4">
        <v>2</v>
      </c>
      <c r="E1090" s="29">
        <v>278</v>
      </c>
      <c r="G1090" s="4"/>
      <c r="H1090" s="93">
        <f t="shared" si="55"/>
        <v>278</v>
      </c>
      <c r="I1090" s="93">
        <f t="shared" si="56"/>
        <v>5.6276211136906369</v>
      </c>
      <c r="J1090" s="158">
        <f t="shared" si="57"/>
        <v>118.25363608864365</v>
      </c>
    </row>
    <row r="1091" spans="1:10" hidden="1" x14ac:dyDescent="0.25">
      <c r="A1091" s="93">
        <v>60</v>
      </c>
      <c r="B1091" s="5" t="s">
        <v>27</v>
      </c>
      <c r="C1091" s="26">
        <v>43952</v>
      </c>
      <c r="D1091" s="4">
        <v>13</v>
      </c>
      <c r="E1091" s="29">
        <v>291</v>
      </c>
      <c r="G1091" s="4"/>
      <c r="H1091" s="93">
        <f t="shared" ref="H1091:H1154" si="58">IF(EXACT(B1091,B1090),D1091+E1090,E1091)</f>
        <v>291</v>
      </c>
      <c r="I1091" s="93">
        <f t="shared" si="56"/>
        <v>5.6733232671714928</v>
      </c>
      <c r="J1091" s="158">
        <f t="shared" si="57"/>
        <v>79.069922647598588</v>
      </c>
    </row>
    <row r="1092" spans="1:10" hidden="1" x14ac:dyDescent="0.25">
      <c r="A1092" s="93">
        <v>61</v>
      </c>
      <c r="B1092" s="5" t="s">
        <v>27</v>
      </c>
      <c r="C1092" s="26">
        <v>43953</v>
      </c>
      <c r="D1092" s="4">
        <v>12</v>
      </c>
      <c r="E1092" s="29">
        <v>303</v>
      </c>
      <c r="F1092" s="4">
        <v>1</v>
      </c>
      <c r="G1092" s="4"/>
      <c r="H1092" s="93">
        <f t="shared" si="58"/>
        <v>303</v>
      </c>
      <c r="I1092" s="93">
        <f t="shared" si="56"/>
        <v>5.7137328055093688</v>
      </c>
      <c r="J1092" s="158">
        <f t="shared" si="57"/>
        <v>49.154767427948094</v>
      </c>
    </row>
    <row r="1093" spans="1:10" hidden="1" x14ac:dyDescent="0.25">
      <c r="A1093" s="93">
        <v>62</v>
      </c>
      <c r="B1093" s="5" t="s">
        <v>27</v>
      </c>
      <c r="C1093" s="26">
        <v>43954</v>
      </c>
      <c r="D1093" s="4">
        <v>1</v>
      </c>
      <c r="E1093" s="29">
        <v>304</v>
      </c>
      <c r="F1093" s="4">
        <v>1</v>
      </c>
      <c r="G1093" s="4"/>
      <c r="H1093" s="93">
        <f t="shared" si="58"/>
        <v>304</v>
      </c>
      <c r="I1093" s="93">
        <f t="shared" si="56"/>
        <v>5.7170277014062219</v>
      </c>
      <c r="J1093" s="158">
        <f t="shared" si="57"/>
        <v>40.125036494860872</v>
      </c>
    </row>
    <row r="1094" spans="1:10" hidden="1" x14ac:dyDescent="0.25">
      <c r="A1094" s="93">
        <v>63</v>
      </c>
      <c r="B1094" s="5" t="s">
        <v>27</v>
      </c>
      <c r="C1094" s="26">
        <v>43955</v>
      </c>
      <c r="D1094" s="4">
        <v>6</v>
      </c>
      <c r="E1094" s="29">
        <v>310</v>
      </c>
      <c r="F1094" s="4">
        <v>2</v>
      </c>
      <c r="G1094" s="4"/>
      <c r="H1094" s="93">
        <f t="shared" si="58"/>
        <v>310</v>
      </c>
      <c r="I1094" s="93">
        <f t="shared" si="56"/>
        <v>5.7365722974791922</v>
      </c>
      <c r="J1094" s="158">
        <f t="shared" si="57"/>
        <v>33.916752267959581</v>
      </c>
    </row>
    <row r="1095" spans="1:10" hidden="1" x14ac:dyDescent="0.25">
      <c r="A1095" s="93">
        <v>64</v>
      </c>
      <c r="B1095" s="5" t="s">
        <v>27</v>
      </c>
      <c r="C1095" s="26">
        <v>43956</v>
      </c>
      <c r="D1095" s="4">
        <v>1</v>
      </c>
      <c r="E1095" s="29">
        <v>311</v>
      </c>
      <c r="F1095" s="4">
        <v>1</v>
      </c>
      <c r="G1095" s="4"/>
      <c r="H1095" s="93">
        <f t="shared" si="58"/>
        <v>311</v>
      </c>
      <c r="I1095" s="93">
        <f t="shared" si="56"/>
        <v>5.7397929121792339</v>
      </c>
      <c r="J1095" s="158">
        <f t="shared" si="57"/>
        <v>33.258917334165488</v>
      </c>
    </row>
    <row r="1096" spans="1:10" hidden="1" x14ac:dyDescent="0.25">
      <c r="A1096" s="93">
        <v>65</v>
      </c>
      <c r="B1096" s="5" t="s">
        <v>27</v>
      </c>
      <c r="C1096" s="26">
        <v>43957</v>
      </c>
      <c r="D1096" s="4">
        <v>5</v>
      </c>
      <c r="E1096" s="29">
        <v>316</v>
      </c>
      <c r="G1096" s="4"/>
      <c r="H1096" s="93">
        <f t="shared" si="58"/>
        <v>316</v>
      </c>
      <c r="I1096" s="93">
        <f t="shared" si="56"/>
        <v>5.7557422135869123</v>
      </c>
      <c r="J1096" s="158">
        <f t="shared" si="57"/>
        <v>34.223647341971962</v>
      </c>
    </row>
    <row r="1097" spans="1:10" hidden="1" x14ac:dyDescent="0.25">
      <c r="A1097" s="93">
        <v>66</v>
      </c>
      <c r="B1097" s="5" t="s">
        <v>27</v>
      </c>
      <c r="C1097" s="26">
        <v>43958</v>
      </c>
      <c r="D1097" s="4">
        <v>4</v>
      </c>
      <c r="E1097" s="29">
        <v>320</v>
      </c>
      <c r="G1097" s="4"/>
      <c r="H1097" s="93">
        <f t="shared" si="58"/>
        <v>320</v>
      </c>
      <c r="I1097" s="93">
        <f t="shared" si="56"/>
        <v>5.768320995793772</v>
      </c>
      <c r="J1097" s="158">
        <f t="shared" si="57"/>
        <v>38.953388607756324</v>
      </c>
    </row>
    <row r="1098" spans="1:10" hidden="1" x14ac:dyDescent="0.25">
      <c r="A1098" s="93">
        <v>67</v>
      </c>
      <c r="B1098" s="5" t="s">
        <v>27</v>
      </c>
      <c r="C1098" s="26">
        <v>43959</v>
      </c>
      <c r="D1098" s="4">
        <v>2</v>
      </c>
      <c r="E1098" s="29">
        <v>322</v>
      </c>
      <c r="G1098" s="4"/>
      <c r="H1098" s="93">
        <f t="shared" si="58"/>
        <v>322</v>
      </c>
      <c r="I1098" s="93">
        <f t="shared" si="56"/>
        <v>5.7745515455444085</v>
      </c>
      <c r="J1098" s="158">
        <f t="shared" si="57"/>
        <v>52.887820684689551</v>
      </c>
    </row>
    <row r="1099" spans="1:10" hidden="1" x14ac:dyDescent="0.25">
      <c r="A1099" s="93">
        <v>68</v>
      </c>
      <c r="B1099" s="5" t="s">
        <v>27</v>
      </c>
      <c r="C1099" s="26">
        <v>43960</v>
      </c>
      <c r="D1099" s="4">
        <v>6</v>
      </c>
      <c r="E1099" s="29">
        <v>328</v>
      </c>
      <c r="G1099" s="4"/>
      <c r="H1099" s="93">
        <f t="shared" si="58"/>
        <v>328</v>
      </c>
      <c r="I1099" s="93">
        <f t="shared" si="56"/>
        <v>5.7930136083841441</v>
      </c>
      <c r="J1099" s="158">
        <f t="shared" si="57"/>
        <v>61.045889711505211</v>
      </c>
    </row>
    <row r="1100" spans="1:10" hidden="1" x14ac:dyDescent="0.25">
      <c r="A1100" s="93">
        <v>69</v>
      </c>
      <c r="B1100" s="5" t="s">
        <v>27</v>
      </c>
      <c r="C1100" s="26">
        <v>43961</v>
      </c>
      <c r="D1100" s="4">
        <v>5</v>
      </c>
      <c r="E1100" s="29">
        <v>333</v>
      </c>
      <c r="G1100" s="4"/>
      <c r="H1100" s="93">
        <f t="shared" si="58"/>
        <v>333</v>
      </c>
      <c r="I1100" s="93">
        <f t="shared" si="56"/>
        <v>5.8081424899804439</v>
      </c>
      <c r="J1100" s="158">
        <f t="shared" si="57"/>
        <v>56.154250380837254</v>
      </c>
    </row>
    <row r="1101" spans="1:10" hidden="1" x14ac:dyDescent="0.25">
      <c r="A1101" s="93">
        <v>70</v>
      </c>
      <c r="B1101" s="5" t="s">
        <v>27</v>
      </c>
      <c r="C1101" s="26">
        <v>43962</v>
      </c>
      <c r="D1101" s="4">
        <v>14</v>
      </c>
      <c r="E1101" s="29">
        <v>347</v>
      </c>
      <c r="G1101" s="4"/>
      <c r="H1101" s="93">
        <f t="shared" si="58"/>
        <v>347</v>
      </c>
      <c r="I1101" s="93">
        <f t="shared" si="56"/>
        <v>5.8493247799468593</v>
      </c>
      <c r="J1101" s="158">
        <f t="shared" si="57"/>
        <v>46.61454465547024</v>
      </c>
    </row>
    <row r="1102" spans="1:10" hidden="1" x14ac:dyDescent="0.25">
      <c r="A1102" s="93">
        <v>71</v>
      </c>
      <c r="B1102" s="5" t="s">
        <v>27</v>
      </c>
      <c r="C1102" s="26">
        <v>43963</v>
      </c>
      <c r="D1102" s="4">
        <v>3</v>
      </c>
      <c r="E1102" s="29">
        <v>350</v>
      </c>
      <c r="F1102" s="4">
        <v>1</v>
      </c>
      <c r="G1102" s="4"/>
      <c r="H1102" s="93">
        <f t="shared" si="58"/>
        <v>350</v>
      </c>
      <c r="I1102" s="93">
        <f t="shared" si="56"/>
        <v>5.857933154483459</v>
      </c>
      <c r="J1102" s="158">
        <f t="shared" si="57"/>
        <v>40.636171711067234</v>
      </c>
    </row>
    <row r="1103" spans="1:10" hidden="1" x14ac:dyDescent="0.25">
      <c r="A1103" s="93">
        <v>72</v>
      </c>
      <c r="B1103" s="5" t="s">
        <v>27</v>
      </c>
      <c r="C1103" s="26">
        <v>43964</v>
      </c>
      <c r="D1103" s="4">
        <v>11</v>
      </c>
      <c r="E1103" s="29">
        <v>361</v>
      </c>
      <c r="G1103" s="4"/>
      <c r="H1103" s="93">
        <f t="shared" si="58"/>
        <v>361</v>
      </c>
      <c r="I1103" s="93">
        <f t="shared" si="56"/>
        <v>5.8888779583328805</v>
      </c>
      <c r="J1103" s="158">
        <f t="shared" si="57"/>
        <v>35.952958303853457</v>
      </c>
    </row>
    <row r="1104" spans="1:10" hidden="1" x14ac:dyDescent="0.25">
      <c r="A1104" s="93">
        <v>73</v>
      </c>
      <c r="B1104" s="5" t="s">
        <v>27</v>
      </c>
      <c r="C1104" s="26">
        <v>43965</v>
      </c>
      <c r="D1104" s="4">
        <v>5</v>
      </c>
      <c r="E1104" s="29">
        <v>366</v>
      </c>
      <c r="F1104" s="4">
        <v>1</v>
      </c>
      <c r="G1104" s="4"/>
      <c r="H1104" s="93">
        <f t="shared" si="58"/>
        <v>366</v>
      </c>
      <c r="I1104" s="93">
        <f t="shared" si="56"/>
        <v>5.9026333334013659</v>
      </c>
      <c r="J1104" s="158">
        <f t="shared" si="57"/>
        <v>33.313718496283023</v>
      </c>
    </row>
    <row r="1105" spans="1:10" hidden="1" x14ac:dyDescent="0.25">
      <c r="A1105" s="93">
        <v>74</v>
      </c>
      <c r="B1105" s="5" t="s">
        <v>27</v>
      </c>
      <c r="C1105" s="26">
        <v>43966</v>
      </c>
      <c r="D1105" s="4">
        <v>3</v>
      </c>
      <c r="E1105" s="29">
        <v>369</v>
      </c>
      <c r="G1105" s="4"/>
      <c r="H1105" s="93">
        <f t="shared" si="58"/>
        <v>369</v>
      </c>
      <c r="I1105" s="93">
        <f t="shared" ref="I1105:I1168" si="59">LN(H1105)</f>
        <v>5.9107966440405271</v>
      </c>
      <c r="J1105" s="158">
        <f t="shared" si="57"/>
        <v>33.221155212637143</v>
      </c>
    </row>
    <row r="1106" spans="1:10" hidden="1" x14ac:dyDescent="0.25">
      <c r="A1106" s="93">
        <v>75</v>
      </c>
      <c r="B1106" s="5" t="s">
        <v>27</v>
      </c>
      <c r="C1106" s="26">
        <v>43967</v>
      </c>
      <c r="D1106" s="4">
        <v>9</v>
      </c>
      <c r="E1106" s="29">
        <v>378</v>
      </c>
      <c r="G1106" s="4"/>
      <c r="H1106" s="93">
        <f t="shared" si="58"/>
        <v>378</v>
      </c>
      <c r="I1106" s="93">
        <f t="shared" si="59"/>
        <v>5.934894195619588</v>
      </c>
      <c r="J1106" s="158">
        <f t="shared" si="57"/>
        <v>34.304000357399772</v>
      </c>
    </row>
    <row r="1107" spans="1:10" hidden="1" x14ac:dyDescent="0.25">
      <c r="A1107" s="93">
        <v>76</v>
      </c>
      <c r="B1107" s="5" t="s">
        <v>27</v>
      </c>
      <c r="C1107" s="26">
        <v>43968</v>
      </c>
      <c r="D1107" s="4">
        <v>20</v>
      </c>
      <c r="E1107" s="29">
        <v>398</v>
      </c>
      <c r="F1107" s="4">
        <v>2</v>
      </c>
      <c r="G1107" s="4"/>
      <c r="H1107" s="93">
        <f t="shared" si="58"/>
        <v>398</v>
      </c>
      <c r="I1107" s="93">
        <f t="shared" si="59"/>
        <v>5.9864520052844377</v>
      </c>
      <c r="J1107" s="158">
        <f t="shared" si="57"/>
        <v>31.500561577027291</v>
      </c>
    </row>
    <row r="1108" spans="1:10" hidden="1" x14ac:dyDescent="0.25">
      <c r="A1108" s="93">
        <v>77</v>
      </c>
      <c r="B1108" s="5" t="s">
        <v>27</v>
      </c>
      <c r="C1108" s="26">
        <v>43969</v>
      </c>
      <c r="D1108" s="4">
        <v>20</v>
      </c>
      <c r="E1108" s="29">
        <v>418</v>
      </c>
      <c r="G1108" s="4"/>
      <c r="H1108" s="93">
        <f t="shared" si="58"/>
        <v>418</v>
      </c>
      <c r="I1108" s="93">
        <f t="shared" si="59"/>
        <v>6.0354814325247563</v>
      </c>
      <c r="J1108" s="158">
        <f t="shared" si="57"/>
        <v>27.833206173384923</v>
      </c>
    </row>
    <row r="1109" spans="1:10" hidden="1" x14ac:dyDescent="0.25">
      <c r="A1109" s="93">
        <v>78</v>
      </c>
      <c r="B1109" s="5" t="s">
        <v>27</v>
      </c>
      <c r="C1109" s="26">
        <v>43970</v>
      </c>
      <c r="D1109" s="4">
        <v>9</v>
      </c>
      <c r="E1109" s="29">
        <v>427</v>
      </c>
      <c r="G1109" s="4"/>
      <c r="H1109" s="93">
        <f t="shared" si="58"/>
        <v>427</v>
      </c>
      <c r="I1109" s="93">
        <f t="shared" si="59"/>
        <v>6.0567840132286248</v>
      </c>
      <c r="J1109" s="158">
        <f t="shared" si="57"/>
        <v>24.254825875416955</v>
      </c>
    </row>
    <row r="1110" spans="1:10" hidden="1" x14ac:dyDescent="0.25">
      <c r="A1110" s="93">
        <v>79</v>
      </c>
      <c r="B1110" s="5" t="s">
        <v>27</v>
      </c>
      <c r="C1110" s="26">
        <v>43971</v>
      </c>
      <c r="D1110" s="4">
        <v>2</v>
      </c>
      <c r="E1110" s="29">
        <v>429</v>
      </c>
      <c r="F1110" s="4">
        <v>1</v>
      </c>
      <c r="G1110" s="4"/>
      <c r="H1110" s="93">
        <f t="shared" si="58"/>
        <v>429</v>
      </c>
      <c r="I1110" s="93">
        <f t="shared" si="59"/>
        <v>6.061456918928017</v>
      </c>
      <c r="J1110" s="158">
        <f t="shared" si="57"/>
        <v>24.215571477434338</v>
      </c>
    </row>
    <row r="1111" spans="1:10" hidden="1" x14ac:dyDescent="0.25">
      <c r="A1111" s="93">
        <v>80</v>
      </c>
      <c r="B1111" s="5" t="s">
        <v>27</v>
      </c>
      <c r="C1111" s="26">
        <v>43972</v>
      </c>
      <c r="D1111" s="4">
        <v>12</v>
      </c>
      <c r="E1111" s="29">
        <v>441</v>
      </c>
      <c r="G1111" s="4"/>
      <c r="H1111" s="93">
        <f t="shared" si="58"/>
        <v>441</v>
      </c>
      <c r="I1111" s="93">
        <f t="shared" si="59"/>
        <v>6.089044875446846</v>
      </c>
      <c r="J1111" s="158">
        <f t="shared" ref="J1111:J1174" si="60">LN(2)/SLOPE(I1104:I1111,A1104:A1111)</f>
        <v>23.545153210965164</v>
      </c>
    </row>
    <row r="1112" spans="1:10" hidden="1" x14ac:dyDescent="0.25">
      <c r="A1112" s="93">
        <v>81</v>
      </c>
      <c r="B1112" s="5" t="s">
        <v>27</v>
      </c>
      <c r="C1112" s="26">
        <v>43973</v>
      </c>
      <c r="D1112" s="4">
        <v>9</v>
      </c>
      <c r="E1112" s="29">
        <v>450</v>
      </c>
      <c r="F1112" s="4">
        <v>1</v>
      </c>
      <c r="G1112" s="4"/>
      <c r="H1112" s="93">
        <f t="shared" si="58"/>
        <v>450</v>
      </c>
      <c r="I1112" s="93">
        <f t="shared" si="59"/>
        <v>6.1092475827643655</v>
      </c>
      <c r="J1112" s="158">
        <f t="shared" si="60"/>
        <v>24.197366293924091</v>
      </c>
    </row>
    <row r="1113" spans="1:10" hidden="1" x14ac:dyDescent="0.25">
      <c r="A1113" s="93">
        <v>82</v>
      </c>
      <c r="B1113" s="5" t="s">
        <v>27</v>
      </c>
      <c r="C1113" s="26">
        <v>43974</v>
      </c>
      <c r="D1113" s="4">
        <v>0</v>
      </c>
      <c r="E1113" s="29">
        <v>450</v>
      </c>
      <c r="G1113" s="4"/>
      <c r="H1113" s="93">
        <f t="shared" si="58"/>
        <v>450</v>
      </c>
      <c r="I1113" s="93">
        <f t="shared" si="59"/>
        <v>6.1092475827643655</v>
      </c>
      <c r="J1113" s="158">
        <f t="shared" si="60"/>
        <v>29.114877157069596</v>
      </c>
    </row>
    <row r="1114" spans="1:10" hidden="1" x14ac:dyDescent="0.25">
      <c r="A1114" s="93">
        <v>83</v>
      </c>
      <c r="B1114" s="5" t="s">
        <v>27</v>
      </c>
      <c r="C1114" s="26">
        <v>43975</v>
      </c>
      <c r="D1114" s="4">
        <v>6</v>
      </c>
      <c r="E1114" s="29">
        <v>456</v>
      </c>
      <c r="G1114" s="4"/>
      <c r="H1114" s="93">
        <f t="shared" si="58"/>
        <v>456</v>
      </c>
      <c r="I1114" s="93">
        <f t="shared" si="59"/>
        <v>6.1224928095143865</v>
      </c>
      <c r="J1114" s="158">
        <f t="shared" si="60"/>
        <v>38.659155890747819</v>
      </c>
    </row>
    <row r="1115" spans="1:10" hidden="1" x14ac:dyDescent="0.25">
      <c r="A1115" s="93">
        <v>84</v>
      </c>
      <c r="B1115" s="5" t="s">
        <v>27</v>
      </c>
      <c r="C1115" s="26">
        <v>43976</v>
      </c>
      <c r="D1115" s="4">
        <v>3</v>
      </c>
      <c r="E1115" s="29">
        <v>459</v>
      </c>
      <c r="F1115" s="4">
        <v>1</v>
      </c>
      <c r="G1115" s="4"/>
      <c r="H1115" s="93">
        <f t="shared" si="58"/>
        <v>459</v>
      </c>
      <c r="I1115" s="93">
        <f t="shared" si="59"/>
        <v>6.1290502100605453</v>
      </c>
      <c r="J1115" s="158">
        <f t="shared" si="60"/>
        <v>50.757873701959433</v>
      </c>
    </row>
    <row r="1116" spans="1:10" hidden="1" x14ac:dyDescent="0.25">
      <c r="A1116" s="93">
        <v>85</v>
      </c>
      <c r="B1116" s="5" t="s">
        <v>27</v>
      </c>
      <c r="C1116" s="26">
        <v>43977</v>
      </c>
      <c r="D1116" s="4">
        <v>0</v>
      </c>
      <c r="E1116" s="29">
        <v>459</v>
      </c>
      <c r="G1116" s="4"/>
      <c r="H1116" s="93">
        <f t="shared" si="58"/>
        <v>459</v>
      </c>
      <c r="I1116" s="93">
        <f t="shared" si="59"/>
        <v>6.1290502100605453</v>
      </c>
      <c r="J1116" s="158">
        <f t="shared" si="60"/>
        <v>61.667008022909847</v>
      </c>
    </row>
    <row r="1117" spans="1:10" hidden="1" x14ac:dyDescent="0.25">
      <c r="A1117" s="93">
        <v>86</v>
      </c>
      <c r="B1117" s="5" t="s">
        <v>27</v>
      </c>
      <c r="C1117" s="26">
        <v>43978</v>
      </c>
      <c r="D1117" s="4">
        <v>0</v>
      </c>
      <c r="E1117" s="29">
        <v>459</v>
      </c>
      <c r="F1117" s="4">
        <v>1</v>
      </c>
      <c r="G1117" s="4"/>
      <c r="H1117" s="93">
        <f t="shared" si="58"/>
        <v>459</v>
      </c>
      <c r="I1117" s="93">
        <f t="shared" si="59"/>
        <v>6.1290502100605453</v>
      </c>
      <c r="J1117" s="158">
        <f t="shared" si="60"/>
        <v>78.066239020627592</v>
      </c>
    </row>
    <row r="1118" spans="1:10" hidden="1" x14ac:dyDescent="0.25">
      <c r="A1118" s="93">
        <v>87</v>
      </c>
      <c r="B1118" s="5" t="s">
        <v>27</v>
      </c>
      <c r="C1118" s="26">
        <v>43979</v>
      </c>
      <c r="D1118" s="4">
        <v>-1</v>
      </c>
      <c r="E1118" s="29">
        <v>458</v>
      </c>
      <c r="G1118" s="4"/>
      <c r="H1118" s="93">
        <f t="shared" si="58"/>
        <v>458</v>
      </c>
      <c r="I1118" s="93">
        <f t="shared" si="59"/>
        <v>6.1268691841141854</v>
      </c>
      <c r="J1118" s="158">
        <f t="shared" si="60"/>
        <v>135.4847134643106</v>
      </c>
    </row>
    <row r="1119" spans="1:10" hidden="1" x14ac:dyDescent="0.25">
      <c r="A1119" s="93">
        <v>88</v>
      </c>
      <c r="B1119" s="5" t="s">
        <v>27</v>
      </c>
      <c r="C1119" s="26">
        <v>43980</v>
      </c>
      <c r="D1119" s="4">
        <v>0</v>
      </c>
      <c r="E1119" s="29">
        <v>458</v>
      </c>
      <c r="G1119" s="4"/>
      <c r="H1119" s="93">
        <f t="shared" si="58"/>
        <v>458</v>
      </c>
      <c r="I1119" s="93">
        <f t="shared" si="59"/>
        <v>6.1268691841141854</v>
      </c>
      <c r="J1119" s="158">
        <f t="shared" si="60"/>
        <v>251.91020637561905</v>
      </c>
    </row>
    <row r="1120" spans="1:10" hidden="1" x14ac:dyDescent="0.25">
      <c r="A1120" s="93">
        <v>89</v>
      </c>
      <c r="B1120" s="5" t="s">
        <v>27</v>
      </c>
      <c r="C1120" s="26">
        <v>43981</v>
      </c>
      <c r="D1120" s="4">
        <v>0</v>
      </c>
      <c r="E1120" s="29">
        <v>458</v>
      </c>
      <c r="G1120" s="4"/>
      <c r="H1120" s="93">
        <f t="shared" si="58"/>
        <v>458</v>
      </c>
      <c r="I1120" s="93">
        <f t="shared" si="59"/>
        <v>6.1268691841141854</v>
      </c>
      <c r="J1120" s="158">
        <f t="shared" si="60"/>
        <v>419.81657821217311</v>
      </c>
    </row>
    <row r="1121" spans="1:10" hidden="1" x14ac:dyDescent="0.25">
      <c r="A1121" s="93">
        <v>90</v>
      </c>
      <c r="B1121" s="5" t="s">
        <v>27</v>
      </c>
      <c r="C1121" s="26">
        <v>43982</v>
      </c>
      <c r="D1121" s="4">
        <v>2</v>
      </c>
      <c r="E1121" s="29">
        <v>460</v>
      </c>
      <c r="G1121" s="4"/>
      <c r="H1121" s="93">
        <f t="shared" si="58"/>
        <v>460</v>
      </c>
      <c r="I1121" s="93">
        <f t="shared" si="59"/>
        <v>6.131226489483141</v>
      </c>
      <c r="J1121" s="158">
        <f t="shared" si="60"/>
        <v>1402.7761031275747</v>
      </c>
    </row>
    <row r="1122" spans="1:10" hidden="1" x14ac:dyDescent="0.25">
      <c r="A1122" s="93">
        <v>91</v>
      </c>
      <c r="B1122" s="5" t="s">
        <v>27</v>
      </c>
      <c r="C1122" s="26">
        <v>43983</v>
      </c>
      <c r="D1122" s="4">
        <v>0</v>
      </c>
      <c r="E1122" s="29">
        <v>460</v>
      </c>
      <c r="F1122" s="4">
        <v>1</v>
      </c>
      <c r="G1122" s="4"/>
      <c r="H1122" s="93">
        <f t="shared" si="58"/>
        <v>460</v>
      </c>
      <c r="I1122" s="93">
        <f t="shared" si="59"/>
        <v>6.131226489483141</v>
      </c>
      <c r="J1122" s="158">
        <f t="shared" si="60"/>
        <v>2974.8387694669809</v>
      </c>
    </row>
    <row r="1123" spans="1:10" hidden="1" x14ac:dyDescent="0.25">
      <c r="A1123" s="93">
        <v>92</v>
      </c>
      <c r="B1123" s="5" t="s">
        <v>27</v>
      </c>
      <c r="C1123" s="26">
        <v>43984</v>
      </c>
      <c r="D1123" s="4">
        <v>1</v>
      </c>
      <c r="E1123" s="29">
        <v>461</v>
      </c>
      <c r="G1123" s="4"/>
      <c r="H1123" s="93">
        <f t="shared" si="58"/>
        <v>461</v>
      </c>
      <c r="I1123" s="93">
        <f t="shared" si="59"/>
        <v>6.1333980429966486</v>
      </c>
      <c r="J1123" s="158">
        <f t="shared" si="60"/>
        <v>1070.5341114509938</v>
      </c>
    </row>
    <row r="1124" spans="1:10" hidden="1" x14ac:dyDescent="0.25">
      <c r="A1124" s="93">
        <v>93</v>
      </c>
      <c r="B1124" s="5" t="s">
        <v>27</v>
      </c>
      <c r="C1124" s="26">
        <v>43985</v>
      </c>
      <c r="D1124" s="4">
        <v>1</v>
      </c>
      <c r="E1124" s="29">
        <v>462</v>
      </c>
      <c r="F1124" s="4">
        <v>1</v>
      </c>
      <c r="G1124" s="4"/>
      <c r="H1124" s="93">
        <f t="shared" si="58"/>
        <v>462</v>
      </c>
      <c r="I1124" s="93">
        <f t="shared" si="59"/>
        <v>6.1355648910817386</v>
      </c>
      <c r="J1124" s="158">
        <f t="shared" si="60"/>
        <v>608.55586483045033</v>
      </c>
    </row>
    <row r="1125" spans="1:10" hidden="1" x14ac:dyDescent="0.25">
      <c r="A1125" s="93">
        <v>94</v>
      </c>
      <c r="B1125" s="5" t="s">
        <v>27</v>
      </c>
      <c r="C1125" s="26">
        <v>43986</v>
      </c>
      <c r="D1125" s="4">
        <v>2</v>
      </c>
      <c r="E1125" s="29">
        <v>464</v>
      </c>
      <c r="G1125" s="4"/>
      <c r="H1125" s="93">
        <f t="shared" si="58"/>
        <v>464</v>
      </c>
      <c r="I1125" s="93">
        <f t="shared" si="59"/>
        <v>6.1398845522262553</v>
      </c>
      <c r="J1125" s="158">
        <f t="shared" si="60"/>
        <v>377.65679395303709</v>
      </c>
    </row>
    <row r="1126" spans="1:10" hidden="1" x14ac:dyDescent="0.25">
      <c r="A1126" s="93">
        <v>95</v>
      </c>
      <c r="B1126" s="5" t="s">
        <v>27</v>
      </c>
      <c r="C1126" s="26">
        <v>43987</v>
      </c>
      <c r="D1126" s="4">
        <v>2</v>
      </c>
      <c r="E1126" s="29">
        <v>466</v>
      </c>
      <c r="G1126" s="4"/>
      <c r="H1126" s="93">
        <f t="shared" si="58"/>
        <v>466</v>
      </c>
      <c r="I1126" s="93">
        <f t="shared" si="59"/>
        <v>6.1441856341256456</v>
      </c>
      <c r="J1126" s="158">
        <f t="shared" si="60"/>
        <v>288.98513352155925</v>
      </c>
    </row>
    <row r="1127" spans="1:10" hidden="1" x14ac:dyDescent="0.25">
      <c r="A1127" s="93">
        <v>96</v>
      </c>
      <c r="B1127" s="5" t="s">
        <v>27</v>
      </c>
      <c r="C1127" s="26">
        <v>43988</v>
      </c>
      <c r="D1127" s="4">
        <v>0</v>
      </c>
      <c r="E1127" s="29">
        <v>466</v>
      </c>
      <c r="F1127" s="4">
        <v>1</v>
      </c>
      <c r="G1127" s="4"/>
      <c r="H1127" s="93">
        <f t="shared" si="58"/>
        <v>466</v>
      </c>
      <c r="I1127" s="93">
        <f t="shared" si="59"/>
        <v>6.1441856341256456</v>
      </c>
      <c r="J1127" s="158">
        <f t="shared" si="60"/>
        <v>271.88346475096762</v>
      </c>
    </row>
    <row r="1128" spans="1:10" hidden="1" x14ac:dyDescent="0.25">
      <c r="A1128" s="93">
        <v>97</v>
      </c>
      <c r="B1128" s="5" t="s">
        <v>27</v>
      </c>
      <c r="C1128" s="26">
        <v>43989</v>
      </c>
      <c r="D1128" s="4">
        <v>0</v>
      </c>
      <c r="E1128" s="29">
        <v>466</v>
      </c>
      <c r="G1128" s="4"/>
      <c r="H1128" s="93">
        <f t="shared" si="58"/>
        <v>466</v>
      </c>
      <c r="I1128" s="93">
        <f t="shared" si="59"/>
        <v>6.1441856341256456</v>
      </c>
      <c r="J1128" s="158">
        <f t="shared" si="60"/>
        <v>302.94867420381564</v>
      </c>
    </row>
    <row r="1129" spans="1:10" hidden="1" x14ac:dyDescent="0.25">
      <c r="A1129" s="93">
        <v>98</v>
      </c>
      <c r="B1129" s="5" t="s">
        <v>27</v>
      </c>
      <c r="C1129" s="26">
        <v>43990</v>
      </c>
      <c r="D1129" s="4">
        <v>1</v>
      </c>
      <c r="E1129" s="29">
        <v>467</v>
      </c>
      <c r="G1129" s="4"/>
      <c r="H1129" s="93">
        <f t="shared" si="58"/>
        <v>467</v>
      </c>
      <c r="I1129" s="93">
        <f t="shared" si="59"/>
        <v>6.1463292576688975</v>
      </c>
      <c r="J1129" s="158">
        <f t="shared" si="60"/>
        <v>306.73356673617093</v>
      </c>
    </row>
    <row r="1130" spans="1:10" hidden="1" x14ac:dyDescent="0.25">
      <c r="A1130" s="93">
        <v>99</v>
      </c>
      <c r="B1130" s="5" t="s">
        <v>27</v>
      </c>
      <c r="C1130" s="26">
        <v>43991</v>
      </c>
      <c r="D1130" s="4">
        <v>2</v>
      </c>
      <c r="E1130" s="29">
        <v>469</v>
      </c>
      <c r="G1130" s="4"/>
      <c r="H1130" s="93">
        <f t="shared" si="58"/>
        <v>469</v>
      </c>
      <c r="I1130" s="93">
        <f t="shared" si="59"/>
        <v>6.1506027684462792</v>
      </c>
      <c r="J1130" s="158">
        <f t="shared" si="60"/>
        <v>311.09711790465923</v>
      </c>
    </row>
    <row r="1131" spans="1:10" hidden="1" x14ac:dyDescent="0.25">
      <c r="A1131" s="93">
        <v>100</v>
      </c>
      <c r="B1131" s="5" t="s">
        <v>27</v>
      </c>
      <c r="C1131" s="26">
        <v>43992</v>
      </c>
      <c r="D1131" s="4">
        <v>5</v>
      </c>
      <c r="E1131" s="29">
        <v>474</v>
      </c>
      <c r="G1131" s="4"/>
      <c r="H1131" s="93">
        <f t="shared" si="58"/>
        <v>474</v>
      </c>
      <c r="I1131" s="93">
        <f t="shared" si="59"/>
        <v>6.1612073216950769</v>
      </c>
      <c r="J1131" s="158">
        <f t="shared" si="60"/>
        <v>243.08873795566265</v>
      </c>
    </row>
    <row r="1132" spans="1:10" hidden="1" x14ac:dyDescent="0.25">
      <c r="A1132" s="93">
        <v>101</v>
      </c>
      <c r="B1132" s="5" t="s">
        <v>27</v>
      </c>
      <c r="C1132" s="26">
        <v>43993</v>
      </c>
      <c r="D1132" s="4">
        <v>3</v>
      </c>
      <c r="E1132" s="29">
        <v>477</v>
      </c>
      <c r="G1132" s="4"/>
      <c r="H1132" s="93">
        <f t="shared" si="58"/>
        <v>477</v>
      </c>
      <c r="I1132" s="93">
        <f t="shared" si="59"/>
        <v>6.1675164908883415</v>
      </c>
      <c r="J1132" s="158">
        <f t="shared" si="60"/>
        <v>194.12842583388965</v>
      </c>
    </row>
    <row r="1133" spans="1:10" hidden="1" x14ac:dyDescent="0.25">
      <c r="A1133" s="93">
        <v>102</v>
      </c>
      <c r="B1133" s="5" t="s">
        <v>27</v>
      </c>
      <c r="C1133" s="26">
        <v>43994</v>
      </c>
      <c r="D1133" s="4">
        <v>9</v>
      </c>
      <c r="E1133" s="29">
        <v>486</v>
      </c>
      <c r="F1133" s="4">
        <v>1</v>
      </c>
      <c r="G1133" s="4"/>
      <c r="H1133" s="93">
        <f t="shared" si="58"/>
        <v>486</v>
      </c>
      <c r="I1133" s="93">
        <f t="shared" si="59"/>
        <v>6.1862086239004936</v>
      </c>
      <c r="J1133" s="158">
        <f t="shared" si="60"/>
        <v>124.9037655603686</v>
      </c>
    </row>
    <row r="1134" spans="1:10" hidden="1" x14ac:dyDescent="0.25">
      <c r="A1134" s="93">
        <v>103</v>
      </c>
      <c r="B1134" s="5" t="s">
        <v>27</v>
      </c>
      <c r="C1134" s="26">
        <v>43995</v>
      </c>
      <c r="D1134" s="4">
        <v>6</v>
      </c>
      <c r="E1134" s="29">
        <v>492</v>
      </c>
      <c r="G1134" s="4"/>
      <c r="H1134" s="93">
        <f t="shared" si="58"/>
        <v>492</v>
      </c>
      <c r="I1134" s="93">
        <f t="shared" si="59"/>
        <v>6.1984787164923079</v>
      </c>
      <c r="J1134" s="158">
        <f t="shared" si="60"/>
        <v>87.643369504996713</v>
      </c>
    </row>
    <row r="1135" spans="1:10" hidden="1" x14ac:dyDescent="0.25">
      <c r="A1135" s="93">
        <v>104</v>
      </c>
      <c r="B1135" s="5" t="s">
        <v>27</v>
      </c>
      <c r="C1135" s="26">
        <v>43996</v>
      </c>
      <c r="D1135" s="4">
        <v>6</v>
      </c>
      <c r="E1135" s="29">
        <v>498</v>
      </c>
      <c r="F1135" s="4">
        <v>1</v>
      </c>
      <c r="G1135" s="4"/>
      <c r="H1135" s="93">
        <f t="shared" si="58"/>
        <v>498</v>
      </c>
      <c r="I1135" s="93">
        <f t="shared" si="59"/>
        <v>6.2106000770246528</v>
      </c>
      <c r="J1135" s="158">
        <f t="shared" si="60"/>
        <v>69.415938893413326</v>
      </c>
    </row>
    <row r="1136" spans="1:10" hidden="1" x14ac:dyDescent="0.25">
      <c r="A1136" s="93">
        <v>105</v>
      </c>
      <c r="B1136" s="5" t="s">
        <v>27</v>
      </c>
      <c r="C1136" s="26">
        <v>43997</v>
      </c>
      <c r="D1136" s="4">
        <v>2</v>
      </c>
      <c r="E1136" s="29">
        <v>500</v>
      </c>
      <c r="F1136" s="4">
        <v>1</v>
      </c>
      <c r="G1136" s="4"/>
      <c r="H1136" s="93">
        <f t="shared" si="58"/>
        <v>500</v>
      </c>
      <c r="I1136" s="93">
        <f t="shared" si="59"/>
        <v>6.2146080984221914</v>
      </c>
      <c r="J1136" s="158">
        <f t="shared" si="60"/>
        <v>64.092355039801092</v>
      </c>
    </row>
    <row r="1137" spans="1:10" hidden="1" x14ac:dyDescent="0.25">
      <c r="A1137" s="93">
        <v>106</v>
      </c>
      <c r="B1137" s="5" t="s">
        <v>27</v>
      </c>
      <c r="C1137" s="26">
        <v>43998</v>
      </c>
      <c r="D1137" s="4">
        <v>1</v>
      </c>
      <c r="E1137" s="29">
        <v>501</v>
      </c>
      <c r="G1137" s="4"/>
      <c r="H1137" s="93">
        <f t="shared" si="58"/>
        <v>501</v>
      </c>
      <c r="I1137" s="93">
        <f t="shared" si="59"/>
        <v>6.2166061010848646</v>
      </c>
      <c r="J1137" s="158">
        <f t="shared" si="60"/>
        <v>66.882422274619316</v>
      </c>
    </row>
    <row r="1138" spans="1:10" hidden="1" x14ac:dyDescent="0.25">
      <c r="A1138" s="93">
        <v>107</v>
      </c>
      <c r="B1138" s="5" t="s">
        <v>27</v>
      </c>
      <c r="C1138" s="26">
        <v>43999</v>
      </c>
      <c r="D1138" s="4">
        <v>6</v>
      </c>
      <c r="E1138" s="29">
        <v>507</v>
      </c>
      <c r="G1138" s="4"/>
      <c r="H1138" s="93">
        <f t="shared" si="58"/>
        <v>507</v>
      </c>
      <c r="I1138" s="93">
        <f t="shared" si="59"/>
        <v>6.2285110035911835</v>
      </c>
      <c r="J1138" s="158">
        <f t="shared" si="60"/>
        <v>71.538051865123904</v>
      </c>
    </row>
    <row r="1139" spans="1:10" hidden="1" x14ac:dyDescent="0.25">
      <c r="A1139" s="93">
        <v>108</v>
      </c>
      <c r="B1139" s="5" t="s">
        <v>27</v>
      </c>
      <c r="C1139" s="26">
        <v>44000</v>
      </c>
      <c r="D1139" s="4">
        <v>9</v>
      </c>
      <c r="E1139" s="29">
        <v>516</v>
      </c>
      <c r="G1139" s="4"/>
      <c r="H1139" s="93">
        <f t="shared" si="58"/>
        <v>516</v>
      </c>
      <c r="I1139" s="93">
        <f t="shared" si="59"/>
        <v>6.2461067654815627</v>
      </c>
      <c r="J1139" s="158">
        <f t="shared" si="60"/>
        <v>71.002377299697059</v>
      </c>
    </row>
    <row r="1140" spans="1:10" hidden="1" x14ac:dyDescent="0.25">
      <c r="A1140" s="93">
        <v>109</v>
      </c>
      <c r="B1140" s="5" t="s">
        <v>27</v>
      </c>
      <c r="C1140" s="26">
        <v>44001</v>
      </c>
      <c r="D1140" s="4">
        <v>19</v>
      </c>
      <c r="E1140" s="29">
        <v>535</v>
      </c>
      <c r="G1140" s="4"/>
      <c r="H1140" s="93">
        <f t="shared" si="58"/>
        <v>535</v>
      </c>
      <c r="I1140" s="93">
        <f t="shared" si="59"/>
        <v>6.2822667468960063</v>
      </c>
      <c r="J1140" s="158">
        <f t="shared" si="60"/>
        <v>60.256333993991468</v>
      </c>
    </row>
    <row r="1141" spans="1:10" hidden="1" x14ac:dyDescent="0.25">
      <c r="A1141" s="93">
        <v>110</v>
      </c>
      <c r="B1141" s="5" t="s">
        <v>27</v>
      </c>
      <c r="C1141" s="26">
        <v>44002</v>
      </c>
      <c r="D1141" s="4">
        <v>20</v>
      </c>
      <c r="E1141" s="29">
        <v>555</v>
      </c>
      <c r="G1141" s="4"/>
      <c r="H1141" s="93">
        <f t="shared" si="58"/>
        <v>555</v>
      </c>
      <c r="I1141" s="93">
        <f t="shared" si="59"/>
        <v>6.3189681137464344</v>
      </c>
      <c r="J1141" s="158">
        <f t="shared" si="60"/>
        <v>44.508593491431427</v>
      </c>
    </row>
    <row r="1142" spans="1:10" hidden="1" x14ac:dyDescent="0.25">
      <c r="A1142" s="93">
        <v>111</v>
      </c>
      <c r="B1142" s="5" t="s">
        <v>27</v>
      </c>
      <c r="C1142" s="26">
        <v>44003</v>
      </c>
      <c r="D1142" s="4">
        <v>13</v>
      </c>
      <c r="E1142" s="29">
        <v>568</v>
      </c>
      <c r="G1142" s="4"/>
      <c r="H1142" s="93">
        <f t="shared" si="58"/>
        <v>568</v>
      </c>
      <c r="I1142" s="93">
        <f t="shared" si="59"/>
        <v>6.3421214187211516</v>
      </c>
      <c r="J1142" s="158">
        <f t="shared" si="60"/>
        <v>35.137844627869278</v>
      </c>
    </row>
    <row r="1143" spans="1:10" hidden="1" x14ac:dyDescent="0.25">
      <c r="A1143" s="93">
        <v>112</v>
      </c>
      <c r="B1143" s="5" t="s">
        <v>27</v>
      </c>
      <c r="C1143" s="26">
        <v>44004</v>
      </c>
      <c r="D1143" s="4">
        <v>11</v>
      </c>
      <c r="E1143" s="29">
        <v>579</v>
      </c>
      <c r="G1143" s="4"/>
      <c r="H1143" s="93">
        <f t="shared" si="58"/>
        <v>579</v>
      </c>
      <c r="I1143" s="93">
        <f t="shared" si="59"/>
        <v>6.3613024775729956</v>
      </c>
      <c r="J1143" s="158">
        <f t="shared" si="60"/>
        <v>29.676501718057352</v>
      </c>
    </row>
    <row r="1144" spans="1:10" hidden="1" x14ac:dyDescent="0.25">
      <c r="A1144" s="93">
        <v>113</v>
      </c>
      <c r="B1144" s="5" t="s">
        <v>27</v>
      </c>
      <c r="C1144" s="26">
        <v>44005</v>
      </c>
      <c r="D1144" s="4">
        <v>23</v>
      </c>
      <c r="E1144" s="29">
        <v>602</v>
      </c>
      <c r="G1144" s="4"/>
      <c r="H1144" s="93">
        <f t="shared" si="58"/>
        <v>602</v>
      </c>
      <c r="I1144" s="93">
        <f t="shared" si="59"/>
        <v>6.4002574453088208</v>
      </c>
      <c r="J1144" s="158">
        <f t="shared" si="60"/>
        <v>25.601430464962881</v>
      </c>
    </row>
    <row r="1145" spans="1:10" hidden="1" x14ac:dyDescent="0.25">
      <c r="A1145" s="93">
        <v>114</v>
      </c>
      <c r="B1145" s="5" t="s">
        <v>27</v>
      </c>
      <c r="C1145" s="26">
        <v>44006</v>
      </c>
      <c r="D1145" s="4">
        <v>2</v>
      </c>
      <c r="E1145" s="29">
        <v>604</v>
      </c>
      <c r="G1145" s="4"/>
      <c r="H1145" s="93">
        <f t="shared" si="58"/>
        <v>604</v>
      </c>
      <c r="I1145" s="93">
        <f t="shared" si="59"/>
        <v>6.4035741979348151</v>
      </c>
      <c r="J1145" s="158">
        <f t="shared" si="60"/>
        <v>25.803453090699172</v>
      </c>
    </row>
    <row r="1146" spans="1:10" hidden="1" x14ac:dyDescent="0.25">
      <c r="A1146" s="93">
        <v>115</v>
      </c>
      <c r="B1146" s="5" t="s">
        <v>27</v>
      </c>
      <c r="C1146" s="26">
        <v>44007</v>
      </c>
      <c r="D1146" s="4">
        <v>6</v>
      </c>
      <c r="E1146" s="29">
        <v>610</v>
      </c>
      <c r="G1146" s="4"/>
      <c r="H1146" s="93">
        <f t="shared" si="58"/>
        <v>610</v>
      </c>
      <c r="I1146" s="93">
        <f t="shared" si="59"/>
        <v>6.4134589571673573</v>
      </c>
      <c r="J1146" s="158">
        <f t="shared" si="60"/>
        <v>28.526648579330828</v>
      </c>
    </row>
    <row r="1147" spans="1:10" hidden="1" x14ac:dyDescent="0.25">
      <c r="A1147" s="93">
        <v>116</v>
      </c>
      <c r="B1147" s="5" t="s">
        <v>27</v>
      </c>
      <c r="C1147" s="26">
        <v>44008</v>
      </c>
      <c r="D1147" s="4">
        <v>8</v>
      </c>
      <c r="E1147" s="29">
        <v>618</v>
      </c>
      <c r="G1147" s="4"/>
      <c r="H1147" s="93">
        <f t="shared" si="58"/>
        <v>618</v>
      </c>
      <c r="I1147" s="93">
        <f t="shared" si="59"/>
        <v>6.4264884574576904</v>
      </c>
      <c r="J1147" s="158">
        <f t="shared" si="60"/>
        <v>34.14278866188895</v>
      </c>
    </row>
    <row r="1148" spans="1:10" hidden="1" x14ac:dyDescent="0.25">
      <c r="A1148" s="93">
        <v>117</v>
      </c>
      <c r="B1148" s="5" t="s">
        <v>27</v>
      </c>
      <c r="C1148" s="26">
        <v>44009</v>
      </c>
      <c r="D1148" s="4">
        <v>15</v>
      </c>
      <c r="E1148" s="29">
        <v>633</v>
      </c>
      <c r="G1148" s="4"/>
      <c r="H1148" s="93">
        <f t="shared" si="58"/>
        <v>633</v>
      </c>
      <c r="I1148" s="93">
        <f t="shared" si="59"/>
        <v>6.4504704221441758</v>
      </c>
      <c r="J1148" s="158">
        <f t="shared" si="60"/>
        <v>38.761006543248499</v>
      </c>
    </row>
    <row r="1149" spans="1:10" hidden="1" x14ac:dyDescent="0.25">
      <c r="A1149" s="93">
        <v>118</v>
      </c>
      <c r="B1149" s="5" t="s">
        <v>27</v>
      </c>
      <c r="C1149" s="26">
        <v>44010</v>
      </c>
      <c r="D1149" s="4">
        <v>5</v>
      </c>
      <c r="E1149" s="29">
        <v>638</v>
      </c>
      <c r="G1149" s="4"/>
      <c r="H1149" s="93">
        <f t="shared" si="58"/>
        <v>638</v>
      </c>
      <c r="I1149" s="93">
        <f t="shared" si="59"/>
        <v>6.4583382833447898</v>
      </c>
      <c r="J1149" s="158">
        <f t="shared" si="60"/>
        <v>43.195212311325321</v>
      </c>
    </row>
    <row r="1150" spans="1:10" hidden="1" x14ac:dyDescent="0.25">
      <c r="A1150" s="93">
        <v>119</v>
      </c>
      <c r="B1150" s="5" t="s">
        <v>27</v>
      </c>
      <c r="C1150" s="26">
        <v>44011</v>
      </c>
      <c r="D1150" s="4">
        <v>2</v>
      </c>
      <c r="E1150" s="29">
        <v>640</v>
      </c>
      <c r="F1150" s="4">
        <v>1</v>
      </c>
      <c r="G1150" s="4"/>
      <c r="H1150" s="93">
        <f t="shared" si="58"/>
        <v>640</v>
      </c>
      <c r="I1150" s="93">
        <f t="shared" si="59"/>
        <v>6.4614681763537174</v>
      </c>
      <c r="J1150" s="158">
        <f t="shared" si="60"/>
        <v>50.838439987211636</v>
      </c>
    </row>
    <row r="1151" spans="1:10" hidden="1" x14ac:dyDescent="0.25">
      <c r="A1151" s="93">
        <v>120</v>
      </c>
      <c r="B1151" s="5" t="s">
        <v>27</v>
      </c>
      <c r="C1151" s="26">
        <v>44012</v>
      </c>
      <c r="D1151" s="4">
        <v>11</v>
      </c>
      <c r="E1151" s="29">
        <v>651</v>
      </c>
      <c r="G1151" s="4"/>
      <c r="H1151" s="93">
        <f t="shared" si="58"/>
        <v>651</v>
      </c>
      <c r="I1151" s="93">
        <f t="shared" si="59"/>
        <v>6.4785096422085688</v>
      </c>
      <c r="J1151" s="158">
        <f t="shared" si="60"/>
        <v>58.466695129185631</v>
      </c>
    </row>
    <row r="1152" spans="1:10" hidden="1" x14ac:dyDescent="0.25">
      <c r="A1152" s="93">
        <v>121</v>
      </c>
      <c r="B1152" s="5" t="s">
        <v>27</v>
      </c>
      <c r="C1152" s="26">
        <v>44013</v>
      </c>
      <c r="D1152" s="4">
        <v>11</v>
      </c>
      <c r="E1152" s="29">
        <v>662</v>
      </c>
      <c r="G1152" s="4"/>
      <c r="H1152" s="93">
        <f t="shared" si="58"/>
        <v>662</v>
      </c>
      <c r="I1152" s="93">
        <f t="shared" si="59"/>
        <v>6.4952655559370083</v>
      </c>
      <c r="J1152" s="158">
        <f t="shared" si="60"/>
        <v>53.916442180606971</v>
      </c>
    </row>
    <row r="1153" spans="1:10" hidden="1" x14ac:dyDescent="0.25">
      <c r="A1153" s="93">
        <v>122</v>
      </c>
      <c r="B1153" s="5" t="s">
        <v>27</v>
      </c>
      <c r="C1153" s="26">
        <v>44014</v>
      </c>
      <c r="D1153" s="4">
        <v>8</v>
      </c>
      <c r="E1153" s="29">
        <v>670</v>
      </c>
      <c r="G1153" s="4"/>
      <c r="H1153" s="93">
        <f t="shared" si="58"/>
        <v>670</v>
      </c>
      <c r="I1153" s="93">
        <f t="shared" si="59"/>
        <v>6.5072777123850116</v>
      </c>
      <c r="J1153" s="158">
        <f t="shared" si="60"/>
        <v>53.521713551769366</v>
      </c>
    </row>
    <row r="1154" spans="1:10" hidden="1" x14ac:dyDescent="0.25">
      <c r="A1154" s="93">
        <v>123</v>
      </c>
      <c r="B1154" s="5" t="s">
        <v>27</v>
      </c>
      <c r="C1154" s="26">
        <v>44015</v>
      </c>
      <c r="D1154" s="4">
        <v>8</v>
      </c>
      <c r="E1154" s="29">
        <v>678</v>
      </c>
      <c r="G1154" s="4"/>
      <c r="H1154" s="93">
        <f t="shared" si="58"/>
        <v>678</v>
      </c>
      <c r="I1154" s="93">
        <f t="shared" si="59"/>
        <v>6.5191472879403953</v>
      </c>
      <c r="J1154" s="158">
        <f t="shared" si="60"/>
        <v>54.904219981252908</v>
      </c>
    </row>
    <row r="1155" spans="1:10" hidden="1" x14ac:dyDescent="0.25">
      <c r="A1155" s="93">
        <v>124</v>
      </c>
      <c r="B1155" s="5" t="s">
        <v>27</v>
      </c>
      <c r="C1155" s="26">
        <v>44016</v>
      </c>
      <c r="D1155" s="4">
        <v>13</v>
      </c>
      <c r="E1155" s="29">
        <v>691</v>
      </c>
      <c r="G1155" s="4"/>
      <c r="H1155" s="93">
        <f t="shared" ref="H1155:H1218" si="61">IF(EXACT(B1155,B1154),D1155+E1154,E1155)</f>
        <v>691</v>
      </c>
      <c r="I1155" s="93">
        <f t="shared" si="59"/>
        <v>6.5381398237676702</v>
      </c>
      <c r="J1155" s="158">
        <f t="shared" si="60"/>
        <v>54.318060499996399</v>
      </c>
    </row>
    <row r="1156" spans="1:10" hidden="1" x14ac:dyDescent="0.25">
      <c r="A1156" s="93">
        <v>125</v>
      </c>
      <c r="B1156" s="5" t="s">
        <v>27</v>
      </c>
      <c r="C1156" s="26">
        <v>44017</v>
      </c>
      <c r="D1156" s="4">
        <v>14</v>
      </c>
      <c r="E1156" s="29">
        <v>705</v>
      </c>
      <c r="G1156" s="4"/>
      <c r="H1156" s="93">
        <f t="shared" si="61"/>
        <v>705</v>
      </c>
      <c r="I1156" s="93">
        <f t="shared" si="59"/>
        <v>6.5581978028122689</v>
      </c>
      <c r="J1156" s="158">
        <f t="shared" si="60"/>
        <v>47.870068854260417</v>
      </c>
    </row>
    <row r="1157" spans="1:10" hidden="1" x14ac:dyDescent="0.25">
      <c r="A1157" s="93">
        <v>126</v>
      </c>
      <c r="B1157" s="5" t="s">
        <v>27</v>
      </c>
      <c r="C1157" s="26">
        <v>44018</v>
      </c>
      <c r="D1157" s="4">
        <v>28</v>
      </c>
      <c r="E1157" s="29">
        <v>733</v>
      </c>
      <c r="G1157" s="4"/>
      <c r="H1157" s="93">
        <f t="shared" si="61"/>
        <v>733</v>
      </c>
      <c r="I1157" s="93">
        <f t="shared" si="59"/>
        <v>6.5971457018866513</v>
      </c>
      <c r="J1157" s="158">
        <f t="shared" si="60"/>
        <v>39.111511579079888</v>
      </c>
    </row>
    <row r="1158" spans="1:10" hidden="1" x14ac:dyDescent="0.25">
      <c r="A1158" s="93">
        <v>127</v>
      </c>
      <c r="B1158" s="5" t="s">
        <v>27</v>
      </c>
      <c r="C1158" s="26">
        <v>44019</v>
      </c>
      <c r="D1158" s="4">
        <v>48</v>
      </c>
      <c r="E1158" s="29">
        <v>781</v>
      </c>
      <c r="G1158" s="4"/>
      <c r="H1158" s="93">
        <f t="shared" si="61"/>
        <v>781</v>
      </c>
      <c r="I1158" s="93">
        <f t="shared" si="59"/>
        <v>6.6605751498396861</v>
      </c>
      <c r="J1158" s="158">
        <f t="shared" si="60"/>
        <v>29.772961343701539</v>
      </c>
    </row>
    <row r="1159" spans="1:10" hidden="1" x14ac:dyDescent="0.25">
      <c r="A1159" s="93">
        <v>128</v>
      </c>
      <c r="B1159" s="5" t="s">
        <v>27</v>
      </c>
      <c r="C1159" s="26">
        <v>44020</v>
      </c>
      <c r="D1159" s="4">
        <v>21</v>
      </c>
      <c r="E1159" s="29">
        <v>802</v>
      </c>
      <c r="G1159" s="4"/>
      <c r="H1159" s="93">
        <f t="shared" si="61"/>
        <v>802</v>
      </c>
      <c r="I1159" s="93">
        <f t="shared" si="59"/>
        <v>6.6871086078665147</v>
      </c>
      <c r="J1159" s="158">
        <f t="shared" si="60"/>
        <v>24.635412585629183</v>
      </c>
    </row>
    <row r="1160" spans="1:10" hidden="1" x14ac:dyDescent="0.25">
      <c r="A1160" s="93">
        <v>129</v>
      </c>
      <c r="B1160" s="5" t="s">
        <v>27</v>
      </c>
      <c r="C1160" s="26">
        <v>44021</v>
      </c>
      <c r="D1160" s="4">
        <v>27</v>
      </c>
      <c r="E1160" s="29">
        <v>829</v>
      </c>
      <c r="G1160" s="4"/>
      <c r="H1160" s="93">
        <f t="shared" si="61"/>
        <v>829</v>
      </c>
      <c r="I1160" s="93">
        <f t="shared" si="59"/>
        <v>6.7202201551352951</v>
      </c>
      <c r="J1160" s="158">
        <f t="shared" si="60"/>
        <v>21.275721037944884</v>
      </c>
    </row>
    <row r="1161" spans="1:10" hidden="1" x14ac:dyDescent="0.25">
      <c r="A1161" s="93">
        <v>130</v>
      </c>
      <c r="B1161" s="5" t="s">
        <v>27</v>
      </c>
      <c r="C1161" s="26">
        <v>44022</v>
      </c>
      <c r="D1161" s="4">
        <v>26</v>
      </c>
      <c r="E1161" s="29">
        <v>855</v>
      </c>
      <c r="G1161" s="4"/>
      <c r="H1161" s="93">
        <f t="shared" si="61"/>
        <v>855</v>
      </c>
      <c r="I1161" s="93">
        <f t="shared" si="59"/>
        <v>6.7511014689367599</v>
      </c>
      <c r="J1161" s="158">
        <f t="shared" si="60"/>
        <v>19.510598608822715</v>
      </c>
    </row>
    <row r="1162" spans="1:10" hidden="1" x14ac:dyDescent="0.25">
      <c r="A1162" s="93">
        <v>131</v>
      </c>
      <c r="B1162" s="5" t="s">
        <v>27</v>
      </c>
      <c r="C1162" s="26">
        <v>44023</v>
      </c>
      <c r="D1162" s="4">
        <v>30</v>
      </c>
      <c r="E1162" s="29">
        <v>885</v>
      </c>
      <c r="G1162" s="4"/>
      <c r="H1162" s="93">
        <f t="shared" si="61"/>
        <v>885</v>
      </c>
      <c r="I1162" s="93">
        <f t="shared" si="59"/>
        <v>6.7855876450079293</v>
      </c>
      <c r="J1162" s="158">
        <f t="shared" si="60"/>
        <v>18.828151863719476</v>
      </c>
    </row>
    <row r="1163" spans="1:10" hidden="1" x14ac:dyDescent="0.25">
      <c r="A1163" s="93">
        <v>132</v>
      </c>
      <c r="B1163" s="5" t="s">
        <v>27</v>
      </c>
      <c r="C1163" s="26">
        <v>44024</v>
      </c>
      <c r="D1163" s="4">
        <v>34</v>
      </c>
      <c r="E1163" s="29">
        <v>919</v>
      </c>
      <c r="G1163" s="4"/>
      <c r="H1163" s="93">
        <f t="shared" si="61"/>
        <v>919</v>
      </c>
      <c r="I1163" s="93">
        <f t="shared" si="59"/>
        <v>6.8232861223556869</v>
      </c>
      <c r="J1163" s="158">
        <f t="shared" si="60"/>
        <v>18.766806378290774</v>
      </c>
    </row>
    <row r="1164" spans="1:10" hidden="1" x14ac:dyDescent="0.25">
      <c r="A1164" s="93">
        <v>133</v>
      </c>
      <c r="B1164" s="5" t="s">
        <v>27</v>
      </c>
      <c r="C1164" s="26">
        <v>44025</v>
      </c>
      <c r="D1164" s="4">
        <v>44</v>
      </c>
      <c r="E1164" s="29">
        <v>963</v>
      </c>
      <c r="G1164" s="4"/>
      <c r="H1164" s="93">
        <f t="shared" si="61"/>
        <v>963</v>
      </c>
      <c r="I1164" s="93">
        <f t="shared" si="59"/>
        <v>6.8700534117981258</v>
      </c>
      <c r="J1164" s="158">
        <f t="shared" si="60"/>
        <v>19.08853283959894</v>
      </c>
    </row>
    <row r="1165" spans="1:10" hidden="1" x14ac:dyDescent="0.25">
      <c r="A1165" s="93">
        <v>134</v>
      </c>
      <c r="B1165" s="5" t="s">
        <v>27</v>
      </c>
      <c r="C1165" s="26">
        <v>44026</v>
      </c>
      <c r="D1165" s="4">
        <v>43</v>
      </c>
      <c r="E1165" s="29">
        <v>1006</v>
      </c>
      <c r="G1165" s="4"/>
      <c r="H1165" s="93">
        <f t="shared" si="61"/>
        <v>1006</v>
      </c>
      <c r="I1165" s="93">
        <f t="shared" si="59"/>
        <v>6.9137373506596846</v>
      </c>
      <c r="J1165" s="158">
        <f t="shared" si="60"/>
        <v>19.212515216129631</v>
      </c>
    </row>
    <row r="1166" spans="1:10" hidden="1" x14ac:dyDescent="0.25">
      <c r="A1166" s="93">
        <v>135</v>
      </c>
      <c r="B1166" s="5" t="s">
        <v>27</v>
      </c>
      <c r="C1166" s="26">
        <v>44027</v>
      </c>
      <c r="D1166" s="4">
        <v>17</v>
      </c>
      <c r="E1166" s="29">
        <v>1023</v>
      </c>
      <c r="G1166" s="4"/>
      <c r="H1166" s="93">
        <f t="shared" si="61"/>
        <v>1023</v>
      </c>
      <c r="I1166" s="93">
        <f t="shared" si="59"/>
        <v>6.9304947659516261</v>
      </c>
      <c r="J1166" s="158">
        <f t="shared" si="60"/>
        <v>18.991303780913171</v>
      </c>
    </row>
    <row r="1167" spans="1:10" hidden="1" x14ac:dyDescent="0.25">
      <c r="A1167" s="93">
        <v>136</v>
      </c>
      <c r="B1167" s="5" t="s">
        <v>27</v>
      </c>
      <c r="C1167" s="26">
        <v>44028</v>
      </c>
      <c r="D1167" s="4">
        <v>40</v>
      </c>
      <c r="E1167" s="29">
        <v>1063</v>
      </c>
      <c r="G1167" s="4"/>
      <c r="H1167" s="93">
        <f t="shared" si="61"/>
        <v>1063</v>
      </c>
      <c r="I1167" s="93">
        <f t="shared" si="59"/>
        <v>6.9688503783419478</v>
      </c>
      <c r="J1167" s="158">
        <f t="shared" si="60"/>
        <v>18.974277651021211</v>
      </c>
    </row>
    <row r="1168" spans="1:10" hidden="1" x14ac:dyDescent="0.25">
      <c r="A1168" s="93">
        <v>137</v>
      </c>
      <c r="B1168" s="5" t="s">
        <v>27</v>
      </c>
      <c r="C1168" s="26">
        <v>44029</v>
      </c>
      <c r="D1168" s="4">
        <v>49</v>
      </c>
      <c r="E1168" s="29">
        <v>1112</v>
      </c>
      <c r="F1168" s="4">
        <v>1</v>
      </c>
      <c r="G1168" s="4"/>
      <c r="H1168" s="93">
        <f t="shared" si="61"/>
        <v>1112</v>
      </c>
      <c r="I1168" s="93">
        <f t="shared" si="59"/>
        <v>7.0139154748105277</v>
      </c>
      <c r="J1168" s="158">
        <f t="shared" si="60"/>
        <v>18.653753457491089</v>
      </c>
    </row>
    <row r="1169" spans="1:10" hidden="1" x14ac:dyDescent="0.25">
      <c r="A1169" s="93">
        <v>138</v>
      </c>
      <c r="B1169" s="5" t="s">
        <v>27</v>
      </c>
      <c r="C1169" s="26">
        <v>44030</v>
      </c>
      <c r="D1169" s="4">
        <v>104</v>
      </c>
      <c r="E1169" s="29">
        <v>1216</v>
      </c>
      <c r="G1169" s="4"/>
      <c r="H1169" s="93">
        <f t="shared" si="61"/>
        <v>1216</v>
      </c>
      <c r="I1169" s="93">
        <f t="shared" ref="I1169:I1232" si="62">LN(H1169)</f>
        <v>7.1033220625261126</v>
      </c>
      <c r="J1169" s="158">
        <f t="shared" si="60"/>
        <v>16.681114671621643</v>
      </c>
    </row>
    <row r="1170" spans="1:10" hidden="1" x14ac:dyDescent="0.25">
      <c r="A1170" s="93">
        <v>139</v>
      </c>
      <c r="B1170" s="5" t="s">
        <v>27</v>
      </c>
      <c r="C1170" s="26">
        <v>44031</v>
      </c>
      <c r="D1170" s="4">
        <v>67</v>
      </c>
      <c r="E1170" s="29">
        <v>1283</v>
      </c>
      <c r="F1170" s="4">
        <v>1</v>
      </c>
      <c r="G1170" s="4"/>
      <c r="H1170" s="93">
        <f t="shared" si="61"/>
        <v>1283</v>
      </c>
      <c r="I1170" s="93">
        <f t="shared" si="62"/>
        <v>7.1569563646156364</v>
      </c>
      <c r="J1170" s="158">
        <f t="shared" si="60"/>
        <v>15.158943265734454</v>
      </c>
    </row>
    <row r="1171" spans="1:10" hidden="1" x14ac:dyDescent="0.25">
      <c r="A1171" s="93">
        <v>140</v>
      </c>
      <c r="B1171" s="5" t="s">
        <v>27</v>
      </c>
      <c r="C1171" s="26">
        <v>44032</v>
      </c>
      <c r="D1171" s="4">
        <v>39</v>
      </c>
      <c r="E1171" s="29">
        <v>1322</v>
      </c>
      <c r="G1171" s="4"/>
      <c r="H1171" s="93">
        <f t="shared" si="61"/>
        <v>1322</v>
      </c>
      <c r="I1171" s="93">
        <f t="shared" si="62"/>
        <v>7.1869010204116313</v>
      </c>
      <c r="J1171" s="158">
        <f t="shared" si="60"/>
        <v>14.564919622681657</v>
      </c>
    </row>
    <row r="1172" spans="1:10" hidden="1" x14ac:dyDescent="0.25">
      <c r="A1172" s="93">
        <v>141</v>
      </c>
      <c r="B1172" s="5" t="s">
        <v>27</v>
      </c>
      <c r="C1172" s="26">
        <v>44033</v>
      </c>
      <c r="D1172" s="4">
        <v>58</v>
      </c>
      <c r="E1172" s="29">
        <v>1380</v>
      </c>
      <c r="F1172" s="4">
        <v>2</v>
      </c>
      <c r="G1172" s="4"/>
      <c r="H1172" s="93">
        <f t="shared" si="61"/>
        <v>1380</v>
      </c>
      <c r="I1172" s="93">
        <f t="shared" si="62"/>
        <v>7.2298387781512501</v>
      </c>
      <c r="J1172" s="158">
        <f t="shared" si="60"/>
        <v>14.035155601078364</v>
      </c>
    </row>
    <row r="1173" spans="1:10" hidden="1" x14ac:dyDescent="0.25">
      <c r="A1173" s="93">
        <v>142</v>
      </c>
      <c r="B1173" s="5" t="s">
        <v>27</v>
      </c>
      <c r="C1173" s="26">
        <v>44034</v>
      </c>
      <c r="D1173" s="4">
        <v>87</v>
      </c>
      <c r="E1173" s="29">
        <v>1467</v>
      </c>
      <c r="G1173" s="4"/>
      <c r="H1173" s="93">
        <f t="shared" si="61"/>
        <v>1467</v>
      </c>
      <c r="I1173" s="93">
        <f t="shared" si="62"/>
        <v>7.2909747781429814</v>
      </c>
      <c r="J1173" s="158">
        <f t="shared" si="60"/>
        <v>13.230124626764052</v>
      </c>
    </row>
    <row r="1174" spans="1:10" hidden="1" x14ac:dyDescent="0.25">
      <c r="A1174" s="93">
        <v>143</v>
      </c>
      <c r="B1174" s="5" t="s">
        <v>27</v>
      </c>
      <c r="C1174" s="26">
        <v>44035</v>
      </c>
      <c r="D1174" s="4">
        <v>102</v>
      </c>
      <c r="E1174" s="29">
        <v>1569</v>
      </c>
      <c r="G1174" s="4"/>
      <c r="H1174" s="93">
        <f t="shared" si="61"/>
        <v>1569</v>
      </c>
      <c r="I1174" s="93">
        <f t="shared" si="62"/>
        <v>7.3581937527330323</v>
      </c>
      <c r="J1174" s="158">
        <f t="shared" si="60"/>
        <v>12.880940742373692</v>
      </c>
    </row>
    <row r="1175" spans="1:10" hidden="1" x14ac:dyDescent="0.25">
      <c r="A1175" s="93">
        <v>144</v>
      </c>
      <c r="B1175" s="5" t="s">
        <v>27</v>
      </c>
      <c r="C1175" s="26">
        <v>44036</v>
      </c>
      <c r="D1175" s="4">
        <v>56</v>
      </c>
      <c r="E1175" s="29">
        <v>1625</v>
      </c>
      <c r="F1175" s="4">
        <v>1</v>
      </c>
      <c r="G1175" s="4"/>
      <c r="H1175" s="93">
        <f t="shared" si="61"/>
        <v>1625</v>
      </c>
      <c r="I1175" s="93">
        <f t="shared" si="62"/>
        <v>7.3932630947638378</v>
      </c>
      <c r="J1175" s="158">
        <f t="shared" ref="J1175:J1236" si="63">LN(2)/SLOPE(I1168:I1175,A1168:A1175)</f>
        <v>13.309080554783792</v>
      </c>
    </row>
    <row r="1176" spans="1:10" hidden="1" x14ac:dyDescent="0.25">
      <c r="A1176" s="93">
        <v>145</v>
      </c>
      <c r="B1176" s="5" t="s">
        <v>27</v>
      </c>
      <c r="C1176" s="26">
        <v>44037</v>
      </c>
      <c r="D1176" s="4">
        <v>70</v>
      </c>
      <c r="E1176" s="29">
        <v>1695</v>
      </c>
      <c r="G1176" s="4"/>
      <c r="H1176" s="93">
        <f t="shared" si="61"/>
        <v>1695</v>
      </c>
      <c r="I1176" s="93">
        <f t="shared" si="62"/>
        <v>7.4354380198145504</v>
      </c>
      <c r="J1176" s="158">
        <f t="shared" si="63"/>
        <v>14.265923516920425</v>
      </c>
    </row>
    <row r="1177" spans="1:10" hidden="1" x14ac:dyDescent="0.25">
      <c r="A1177" s="93">
        <v>146</v>
      </c>
      <c r="B1177" s="5" t="s">
        <v>27</v>
      </c>
      <c r="C1177" s="26">
        <v>44038</v>
      </c>
      <c r="D1177" s="4">
        <v>80</v>
      </c>
      <c r="E1177" s="29">
        <v>1775</v>
      </c>
      <c r="F1177" s="4">
        <v>1</v>
      </c>
      <c r="G1177" s="4"/>
      <c r="H1177" s="93">
        <f t="shared" si="61"/>
        <v>1775</v>
      </c>
      <c r="I1177" s="93">
        <f t="shared" si="62"/>
        <v>7.4815557019095165</v>
      </c>
      <c r="J1177" s="158">
        <f t="shared" si="63"/>
        <v>14.297406800759884</v>
      </c>
    </row>
    <row r="1178" spans="1:10" hidden="1" x14ac:dyDescent="0.25">
      <c r="A1178" s="93">
        <v>147</v>
      </c>
      <c r="B1178" s="5" t="s">
        <v>27</v>
      </c>
      <c r="C1178" s="26">
        <v>44039</v>
      </c>
      <c r="D1178" s="4">
        <v>99</v>
      </c>
      <c r="E1178" s="29">
        <v>1874</v>
      </c>
      <c r="G1178" s="4"/>
      <c r="H1178" s="93">
        <f t="shared" si="61"/>
        <v>1874</v>
      </c>
      <c r="I1178" s="93">
        <f t="shared" si="62"/>
        <v>7.5358304627983674</v>
      </c>
      <c r="J1178" s="158">
        <f t="shared" si="63"/>
        <v>13.964184673077714</v>
      </c>
    </row>
    <row r="1179" spans="1:10" hidden="1" x14ac:dyDescent="0.25">
      <c r="A1179" s="93">
        <v>148</v>
      </c>
      <c r="B1179" s="5" t="s">
        <v>27</v>
      </c>
      <c r="C1179" s="26">
        <v>44040</v>
      </c>
      <c r="D1179" s="4">
        <v>75</v>
      </c>
      <c r="E1179" s="29">
        <v>1949</v>
      </c>
      <c r="F1179" s="4">
        <v>2</v>
      </c>
      <c r="G1179" s="4"/>
      <c r="H1179" s="93">
        <f t="shared" si="61"/>
        <v>1949</v>
      </c>
      <c r="I1179" s="93">
        <f t="shared" si="62"/>
        <v>7.5750716995075607</v>
      </c>
      <c r="J1179" s="158">
        <f t="shared" si="63"/>
        <v>14.365143396801832</v>
      </c>
    </row>
    <row r="1180" spans="1:10" hidden="1" x14ac:dyDescent="0.25">
      <c r="A1180" s="93">
        <v>149</v>
      </c>
      <c r="B1180" s="5" t="s">
        <v>27</v>
      </c>
      <c r="C1180" s="26">
        <v>44041</v>
      </c>
      <c r="D1180" s="4">
        <v>111</v>
      </c>
      <c r="E1180" s="29">
        <v>2060</v>
      </c>
      <c r="G1180" s="4"/>
      <c r="H1180" s="93">
        <f t="shared" si="61"/>
        <v>2060</v>
      </c>
      <c r="I1180" s="93">
        <f t="shared" si="62"/>
        <v>7.6304612617836272</v>
      </c>
      <c r="J1180" s="158">
        <f t="shared" si="63"/>
        <v>14.797982665297692</v>
      </c>
    </row>
    <row r="1181" spans="1:10" hidden="1" x14ac:dyDescent="0.25">
      <c r="A1181" s="93">
        <v>150</v>
      </c>
      <c r="B1181" s="5" t="s">
        <v>27</v>
      </c>
      <c r="C1181" s="26">
        <v>44042</v>
      </c>
      <c r="D1181" s="4">
        <v>91</v>
      </c>
      <c r="E1181" s="29">
        <v>2151</v>
      </c>
      <c r="F1181" s="4">
        <v>1</v>
      </c>
      <c r="G1181" s="4"/>
      <c r="H1181" s="93">
        <f t="shared" si="61"/>
        <v>2151</v>
      </c>
      <c r="I1181" s="93">
        <f t="shared" si="62"/>
        <v>7.6736881292677301</v>
      </c>
      <c r="J1181" s="158">
        <f t="shared" si="63"/>
        <v>15.054284989268304</v>
      </c>
    </row>
    <row r="1182" spans="1:10" hidden="1" x14ac:dyDescent="0.25">
      <c r="A1182" s="93">
        <v>151</v>
      </c>
      <c r="B1182" s="5" t="s">
        <v>27</v>
      </c>
      <c r="C1182" s="26">
        <v>44043</v>
      </c>
      <c r="D1182" s="4">
        <v>108</v>
      </c>
      <c r="E1182" s="29">
        <v>2259</v>
      </c>
      <c r="G1182" s="4"/>
      <c r="H1182" s="93">
        <f t="shared" si="61"/>
        <v>2259</v>
      </c>
      <c r="I1182" s="93">
        <f t="shared" si="62"/>
        <v>7.7226775164680035</v>
      </c>
      <c r="J1182" s="158">
        <f t="shared" si="63"/>
        <v>14.617816658530808</v>
      </c>
    </row>
    <row r="1183" spans="1:10" hidden="1" x14ac:dyDescent="0.25">
      <c r="A1183" s="93">
        <v>152</v>
      </c>
      <c r="B1183" s="5" t="s">
        <v>27</v>
      </c>
      <c r="C1183" s="26">
        <v>44044</v>
      </c>
      <c r="D1183" s="4">
        <v>91</v>
      </c>
      <c r="E1183" s="29">
        <v>2350</v>
      </c>
      <c r="F1183" s="4">
        <v>2</v>
      </c>
      <c r="G1183" s="4"/>
      <c r="H1183" s="93">
        <f t="shared" si="61"/>
        <v>2350</v>
      </c>
      <c r="I1183" s="93">
        <f t="shared" si="62"/>
        <v>7.7621706071382048</v>
      </c>
      <c r="J1183" s="158">
        <f t="shared" si="63"/>
        <v>14.696813717296957</v>
      </c>
    </row>
    <row r="1184" spans="1:10" hidden="1" x14ac:dyDescent="0.25">
      <c r="A1184" s="93">
        <v>153</v>
      </c>
      <c r="B1184" s="5" t="s">
        <v>27</v>
      </c>
      <c r="C1184" s="26">
        <v>44045</v>
      </c>
      <c r="D1184" s="4">
        <v>87</v>
      </c>
      <c r="E1184" s="29">
        <v>2437</v>
      </c>
      <c r="F1184" s="4">
        <v>1</v>
      </c>
      <c r="G1184" s="4"/>
      <c r="H1184" s="93">
        <f t="shared" si="61"/>
        <v>2437</v>
      </c>
      <c r="I1184" s="93">
        <f t="shared" si="62"/>
        <v>7.7985230536252059</v>
      </c>
      <c r="J1184" s="158">
        <f t="shared" si="63"/>
        <v>15.176361977213672</v>
      </c>
    </row>
    <row r="1185" spans="1:10" hidden="1" x14ac:dyDescent="0.25">
      <c r="A1185" s="93">
        <v>154</v>
      </c>
      <c r="B1185" s="5" t="s">
        <v>27</v>
      </c>
      <c r="C1185" s="26">
        <v>44046</v>
      </c>
      <c r="D1185" s="4">
        <v>133</v>
      </c>
      <c r="E1185" s="29">
        <v>2570</v>
      </c>
      <c r="G1185" s="4"/>
      <c r="H1185" s="93">
        <f t="shared" si="61"/>
        <v>2570</v>
      </c>
      <c r="I1185" s="93">
        <f t="shared" si="62"/>
        <v>7.8516611778892651</v>
      </c>
      <c r="J1185" s="158">
        <f t="shared" si="63"/>
        <v>15.435165122399015</v>
      </c>
    </row>
    <row r="1186" spans="1:10" hidden="1" x14ac:dyDescent="0.25">
      <c r="A1186" s="93">
        <v>155</v>
      </c>
      <c r="B1186" s="5" t="s">
        <v>27</v>
      </c>
      <c r="C1186" s="26">
        <v>44047</v>
      </c>
      <c r="D1186" s="4">
        <v>147</v>
      </c>
      <c r="E1186" s="29">
        <v>2717</v>
      </c>
      <c r="F1186" s="4">
        <v>1</v>
      </c>
      <c r="G1186" s="4"/>
      <c r="H1186" s="93">
        <f t="shared" si="61"/>
        <v>2717</v>
      </c>
      <c r="I1186" s="93">
        <f t="shared" si="62"/>
        <v>7.9072836094263481</v>
      </c>
      <c r="J1186" s="158">
        <f t="shared" si="63"/>
        <v>15.14098392054607</v>
      </c>
    </row>
    <row r="1187" spans="1:10" hidden="1" x14ac:dyDescent="0.25">
      <c r="A1187" s="93">
        <v>156</v>
      </c>
      <c r="B1187" s="5" t="s">
        <v>27</v>
      </c>
      <c r="C1187" s="26">
        <v>44048</v>
      </c>
      <c r="D1187" s="4">
        <v>137</v>
      </c>
      <c r="E1187" s="29">
        <v>2854</v>
      </c>
      <c r="F1187" s="4">
        <v>2</v>
      </c>
      <c r="G1187" s="4"/>
      <c r="H1187" s="93">
        <f t="shared" si="61"/>
        <v>2854</v>
      </c>
      <c r="I1187" s="93">
        <f t="shared" si="62"/>
        <v>7.9564767980367819</v>
      </c>
      <c r="J1187" s="158">
        <f t="shared" si="63"/>
        <v>15.031889223785877</v>
      </c>
    </row>
    <row r="1188" spans="1:10" hidden="1" x14ac:dyDescent="0.25">
      <c r="A1188" s="93">
        <v>157</v>
      </c>
      <c r="B1188" s="5" t="s">
        <v>27</v>
      </c>
      <c r="C1188" s="26">
        <v>44049</v>
      </c>
      <c r="D1188" s="4">
        <v>144</v>
      </c>
      <c r="E1188" s="29">
        <v>2998</v>
      </c>
      <c r="G1188" s="4"/>
      <c r="H1188" s="93">
        <f t="shared" si="61"/>
        <v>2998</v>
      </c>
      <c r="I1188" s="93">
        <f t="shared" si="62"/>
        <v>8.0057006786625422</v>
      </c>
      <c r="J1188" s="158">
        <f t="shared" si="63"/>
        <v>14.623500064634833</v>
      </c>
    </row>
    <row r="1189" spans="1:10" hidden="1" x14ac:dyDescent="0.25">
      <c r="A1189" s="93">
        <v>158</v>
      </c>
      <c r="B1189" s="5" t="s">
        <v>27</v>
      </c>
      <c r="C1189" s="26">
        <v>44050</v>
      </c>
      <c r="D1189" s="4">
        <v>162</v>
      </c>
      <c r="E1189" s="29">
        <v>3160</v>
      </c>
      <c r="F1189" s="4">
        <f>5+4</f>
        <v>9</v>
      </c>
      <c r="G1189" s="4"/>
      <c r="H1189" s="93">
        <f t="shared" si="61"/>
        <v>3160</v>
      </c>
      <c r="I1189" s="93">
        <f t="shared" si="62"/>
        <v>8.0583273065809582</v>
      </c>
      <c r="J1189" s="158">
        <f t="shared" si="63"/>
        <v>14.21256404692134</v>
      </c>
    </row>
    <row r="1190" spans="1:10" hidden="1" x14ac:dyDescent="0.25">
      <c r="A1190" s="93">
        <v>159</v>
      </c>
      <c r="B1190" s="5" t="s">
        <v>27</v>
      </c>
      <c r="C1190" s="26">
        <v>44051</v>
      </c>
      <c r="D1190" s="4">
        <v>150</v>
      </c>
      <c r="E1190" s="29">
        <v>3310</v>
      </c>
      <c r="F1190" s="4">
        <v>3</v>
      </c>
      <c r="G1190" s="4"/>
      <c r="H1190" s="93">
        <f t="shared" si="61"/>
        <v>3310</v>
      </c>
      <c r="I1190" s="93">
        <f t="shared" si="62"/>
        <v>8.1047034683711079</v>
      </c>
      <c r="J1190" s="158">
        <f t="shared" si="63"/>
        <v>13.836381105444989</v>
      </c>
    </row>
    <row r="1191" spans="1:10" hidden="1" x14ac:dyDescent="0.25">
      <c r="A1191" s="93">
        <v>160</v>
      </c>
      <c r="B1191" s="5" t="s">
        <v>27</v>
      </c>
      <c r="C1191" s="26">
        <v>44052</v>
      </c>
      <c r="D1191" s="4">
        <v>205</v>
      </c>
      <c r="E1191" s="29">
        <v>3515</v>
      </c>
      <c r="F1191" s="4">
        <v>3</v>
      </c>
      <c r="G1191" s="4"/>
      <c r="H1191" s="93">
        <f t="shared" si="61"/>
        <v>3515</v>
      </c>
      <c r="I1191" s="93">
        <f t="shared" si="62"/>
        <v>8.1647948042447656</v>
      </c>
      <c r="J1191" s="158">
        <f t="shared" si="63"/>
        <v>13.442175733955864</v>
      </c>
    </row>
    <row r="1192" spans="1:10" hidden="1" x14ac:dyDescent="0.25">
      <c r="A1192" s="93">
        <v>161</v>
      </c>
      <c r="B1192" s="5" t="s">
        <v>27</v>
      </c>
      <c r="C1192" s="26">
        <v>44053</v>
      </c>
      <c r="D1192" s="4">
        <v>170</v>
      </c>
      <c r="E1192" s="29">
        <v>3685</v>
      </c>
      <c r="F1192" s="4">
        <v>3</v>
      </c>
      <c r="G1192" s="4"/>
      <c r="H1192" s="93">
        <f t="shared" si="61"/>
        <v>3685</v>
      </c>
      <c r="I1192" s="93">
        <f t="shared" si="62"/>
        <v>8.2120258046234369</v>
      </c>
      <c r="J1192" s="158">
        <f t="shared" si="63"/>
        <v>13.517240192777232</v>
      </c>
    </row>
    <row r="1193" spans="1:10" hidden="1" x14ac:dyDescent="0.25">
      <c r="A1193" s="93">
        <v>162</v>
      </c>
      <c r="B1193" s="5" t="s">
        <v>27</v>
      </c>
      <c r="C1193" s="26">
        <v>44054</v>
      </c>
      <c r="D1193" s="4">
        <v>148</v>
      </c>
      <c r="E1193" s="29">
        <v>3833</v>
      </c>
      <c r="F1193" s="4">
        <v>3</v>
      </c>
      <c r="G1193" s="4"/>
      <c r="H1193" s="93">
        <f t="shared" si="61"/>
        <v>3833</v>
      </c>
      <c r="I1193" s="93">
        <f t="shared" si="62"/>
        <v>8.2514030653805559</v>
      </c>
      <c r="J1193" s="158">
        <f t="shared" si="63"/>
        <v>13.829227417556755</v>
      </c>
    </row>
    <row r="1194" spans="1:10" hidden="1" x14ac:dyDescent="0.25">
      <c r="A1194" s="93">
        <v>163</v>
      </c>
      <c r="B1194" s="5" t="s">
        <v>27</v>
      </c>
      <c r="C1194" s="26">
        <v>44055</v>
      </c>
      <c r="D1194" s="4">
        <v>141</v>
      </c>
      <c r="E1194" s="29">
        <f t="shared" ref="E1194:E1199" si="64">D1194+E1170</f>
        <v>1424</v>
      </c>
      <c r="G1194" s="4"/>
      <c r="H1194" s="93">
        <f t="shared" si="61"/>
        <v>3974</v>
      </c>
      <c r="I1194" s="93">
        <f t="shared" si="62"/>
        <v>8.2875284231117625</v>
      </c>
      <c r="J1194" s="158">
        <f t="shared" si="63"/>
        <v>14.316081192664743</v>
      </c>
    </row>
    <row r="1195" spans="1:10" hidden="1" x14ac:dyDescent="0.25">
      <c r="A1195" s="93">
        <v>164</v>
      </c>
      <c r="B1195" s="5" t="s">
        <v>27</v>
      </c>
      <c r="C1195" s="26">
        <v>44056</v>
      </c>
      <c r="D1195" s="4">
        <v>175</v>
      </c>
      <c r="E1195" s="29">
        <f t="shared" si="64"/>
        <v>1497</v>
      </c>
      <c r="F1195" s="4">
        <v>3</v>
      </c>
      <c r="G1195" s="4"/>
      <c r="H1195" s="93">
        <f t="shared" si="61"/>
        <v>1599</v>
      </c>
      <c r="I1195" s="93">
        <f t="shared" si="62"/>
        <v>7.3771337128339542</v>
      </c>
      <c r="J1195" s="158">
        <f t="shared" si="63"/>
        <v>-21.045203692731459</v>
      </c>
    </row>
    <row r="1196" spans="1:10" hidden="1" x14ac:dyDescent="0.25">
      <c r="A1196" s="93">
        <v>165</v>
      </c>
      <c r="B1196" s="5" t="s">
        <v>27</v>
      </c>
      <c r="C1196" s="26">
        <v>44057</v>
      </c>
      <c r="D1196" s="4">
        <v>144</v>
      </c>
      <c r="E1196" s="29">
        <f t="shared" si="64"/>
        <v>1524</v>
      </c>
      <c r="F1196" s="4">
        <f>1</f>
        <v>1</v>
      </c>
      <c r="G1196" s="4"/>
      <c r="H1196" s="93">
        <f t="shared" si="61"/>
        <v>1641</v>
      </c>
      <c r="I1196" s="93">
        <f t="shared" si="62"/>
        <v>7.4030610910900911</v>
      </c>
      <c r="J1196" s="158">
        <f t="shared" si="63"/>
        <v>-7.4483003502348133</v>
      </c>
    </row>
    <row r="1197" spans="1:10" hidden="1" x14ac:dyDescent="0.25">
      <c r="A1197" s="93">
        <v>166</v>
      </c>
      <c r="B1197" s="5" t="s">
        <v>27</v>
      </c>
      <c r="C1197" s="26">
        <v>44058</v>
      </c>
      <c r="D1197" s="4">
        <v>161</v>
      </c>
      <c r="E1197" s="29">
        <f t="shared" si="64"/>
        <v>1628</v>
      </c>
      <c r="G1197" s="4"/>
      <c r="H1197" s="93">
        <f t="shared" si="61"/>
        <v>1685</v>
      </c>
      <c r="I1197" s="93">
        <f t="shared" si="62"/>
        <v>7.4295208427864621</v>
      </c>
      <c r="J1197" s="158">
        <f t="shared" si="63"/>
        <v>-5.2914413120802122</v>
      </c>
    </row>
    <row r="1198" spans="1:10" hidden="1" x14ac:dyDescent="0.25">
      <c r="A1198" s="93">
        <v>167</v>
      </c>
      <c r="B1198" s="5" t="s">
        <v>27</v>
      </c>
      <c r="C1198" s="26">
        <v>44059</v>
      </c>
      <c r="D1198" s="4">
        <v>141</v>
      </c>
      <c r="E1198" s="29">
        <f t="shared" si="64"/>
        <v>1710</v>
      </c>
      <c r="F1198" s="4">
        <v>4</v>
      </c>
      <c r="G1198" s="4"/>
      <c r="H1198" s="93">
        <f t="shared" si="61"/>
        <v>1769</v>
      </c>
      <c r="I1198" s="93">
        <f t="shared" si="62"/>
        <v>7.4781696941597851</v>
      </c>
      <c r="J1198" s="158">
        <f t="shared" si="63"/>
        <v>-4.7825551953731953</v>
      </c>
    </row>
    <row r="1199" spans="1:10" hidden="1" x14ac:dyDescent="0.25">
      <c r="A1199" s="93">
        <v>168</v>
      </c>
      <c r="B1199" s="5" t="s">
        <v>27</v>
      </c>
      <c r="C1199" s="26">
        <v>44060</v>
      </c>
      <c r="D1199" s="4">
        <v>172</v>
      </c>
      <c r="E1199" s="29">
        <f t="shared" si="64"/>
        <v>1797</v>
      </c>
      <c r="F1199" s="4">
        <v>1</v>
      </c>
      <c r="G1199" s="4"/>
      <c r="H1199" s="93">
        <f t="shared" si="61"/>
        <v>1882</v>
      </c>
      <c r="I1199" s="93">
        <f t="shared" si="62"/>
        <v>7.5400903201453247</v>
      </c>
      <c r="J1199" s="158">
        <f t="shared" si="63"/>
        <v>-5.2370349890447523</v>
      </c>
    </row>
    <row r="1200" spans="1:10" hidden="1" x14ac:dyDescent="0.25">
      <c r="A1200" s="93">
        <v>169</v>
      </c>
      <c r="B1200" s="5" t="s">
        <v>27</v>
      </c>
      <c r="C1200" s="26">
        <v>44061</v>
      </c>
      <c r="D1200" s="4">
        <v>227</v>
      </c>
      <c r="E1200" s="29">
        <v>4991</v>
      </c>
      <c r="F1200" s="4">
        <f>1+4</f>
        <v>5</v>
      </c>
      <c r="G1200" s="4"/>
      <c r="H1200" s="93">
        <f t="shared" si="61"/>
        <v>2024</v>
      </c>
      <c r="I1200" s="93">
        <f t="shared" si="62"/>
        <v>7.6128310304073565</v>
      </c>
      <c r="J1200" s="158">
        <f t="shared" si="63"/>
        <v>-7.3911042873978587</v>
      </c>
    </row>
    <row r="1201" spans="1:10" hidden="1" x14ac:dyDescent="0.25">
      <c r="A1201" s="93">
        <v>170</v>
      </c>
      <c r="B1201" s="5" t="s">
        <v>27</v>
      </c>
      <c r="C1201" s="26">
        <v>44062</v>
      </c>
      <c r="D1201" s="4">
        <v>100</v>
      </c>
      <c r="E1201" s="29">
        <f t="shared" ref="E1201:E1237" si="65">D1201+E1177</f>
        <v>1875</v>
      </c>
      <c r="G1201" s="4"/>
      <c r="H1201" s="93">
        <f t="shared" si="61"/>
        <v>5091</v>
      </c>
      <c r="I1201" s="93">
        <f t="shared" si="62"/>
        <v>8.5352295539023366</v>
      </c>
      <c r="J1201" s="158">
        <f t="shared" si="63"/>
        <v>17.266340614550312</v>
      </c>
    </row>
    <row r="1202" spans="1:10" hidden="1" x14ac:dyDescent="0.25">
      <c r="A1202" s="93">
        <v>171</v>
      </c>
      <c r="B1202" s="5" t="s">
        <v>27</v>
      </c>
      <c r="C1202" s="26">
        <v>44063</v>
      </c>
      <c r="D1202" s="4">
        <v>181</v>
      </c>
      <c r="E1202" s="29">
        <f t="shared" si="65"/>
        <v>2055</v>
      </c>
      <c r="F1202" s="4">
        <f>4+1</f>
        <v>5</v>
      </c>
      <c r="G1202" s="4"/>
      <c r="H1202" s="93">
        <f t="shared" si="61"/>
        <v>2056</v>
      </c>
      <c r="I1202" s="93">
        <f t="shared" si="62"/>
        <v>7.6285176265750554</v>
      </c>
      <c r="J1202" s="158">
        <f t="shared" si="63"/>
        <v>7.2487054459257312</v>
      </c>
    </row>
    <row r="1203" spans="1:10" hidden="1" x14ac:dyDescent="0.25">
      <c r="A1203" s="93">
        <v>172</v>
      </c>
      <c r="B1203" s="5" t="s">
        <v>27</v>
      </c>
      <c r="C1203" s="26">
        <v>44064</v>
      </c>
      <c r="D1203" s="4">
        <v>182</v>
      </c>
      <c r="E1203" s="29">
        <f t="shared" si="65"/>
        <v>2131</v>
      </c>
      <c r="F1203" s="4">
        <v>2</v>
      </c>
      <c r="G1203" s="4"/>
      <c r="H1203" s="93">
        <f t="shared" si="61"/>
        <v>2237</v>
      </c>
      <c r="I1203" s="93">
        <f t="shared" si="62"/>
        <v>7.71289096149013</v>
      </c>
      <c r="J1203" s="158">
        <f t="shared" si="63"/>
        <v>9.0866055377091079</v>
      </c>
    </row>
    <row r="1204" spans="1:10" hidden="1" x14ac:dyDescent="0.25">
      <c r="A1204" s="93">
        <v>173</v>
      </c>
      <c r="B1204" s="5" t="s">
        <v>27</v>
      </c>
      <c r="C1204" s="26">
        <v>44065</v>
      </c>
      <c r="D1204" s="4">
        <v>219</v>
      </c>
      <c r="E1204" s="29">
        <f t="shared" si="65"/>
        <v>2279</v>
      </c>
      <c r="F1204" s="4">
        <v>4</v>
      </c>
      <c r="G1204" s="4"/>
      <c r="H1204" s="93">
        <f t="shared" si="61"/>
        <v>2350</v>
      </c>
      <c r="I1204" s="93">
        <f t="shared" si="62"/>
        <v>7.7621706071382048</v>
      </c>
      <c r="J1204" s="158">
        <f t="shared" si="63"/>
        <v>12.415012799885044</v>
      </c>
    </row>
    <row r="1205" spans="1:10" hidden="1" x14ac:dyDescent="0.25">
      <c r="A1205" s="93">
        <v>174</v>
      </c>
      <c r="B1205" s="5" t="s">
        <v>27</v>
      </c>
      <c r="C1205" s="26">
        <v>44066</v>
      </c>
      <c r="D1205" s="4">
        <v>233</v>
      </c>
      <c r="E1205" s="29">
        <f t="shared" si="65"/>
        <v>2384</v>
      </c>
      <c r="F1205" s="4">
        <f>2</f>
        <v>2</v>
      </c>
      <c r="G1205" s="4"/>
      <c r="H1205" s="93">
        <f t="shared" si="61"/>
        <v>2512</v>
      </c>
      <c r="I1205" s="93">
        <f t="shared" si="62"/>
        <v>7.8288345275880893</v>
      </c>
      <c r="J1205" s="158">
        <f t="shared" si="63"/>
        <v>19.680212224984604</v>
      </c>
    </row>
    <row r="1206" spans="1:10" hidden="1" x14ac:dyDescent="0.25">
      <c r="A1206" s="93">
        <v>175</v>
      </c>
      <c r="B1206" s="5" t="s">
        <v>27</v>
      </c>
      <c r="C1206" s="26">
        <v>44067</v>
      </c>
      <c r="D1206" s="4">
        <v>208</v>
      </c>
      <c r="E1206" s="29">
        <f t="shared" si="65"/>
        <v>2467</v>
      </c>
      <c r="F1206" s="4">
        <f>3+1</f>
        <v>4</v>
      </c>
      <c r="G1206" s="4"/>
      <c r="H1206" s="93">
        <f t="shared" si="61"/>
        <v>2592</v>
      </c>
      <c r="I1206" s="93">
        <f t="shared" si="62"/>
        <v>7.8601850574721652</v>
      </c>
      <c r="J1206" s="158">
        <f t="shared" si="63"/>
        <v>53.619660019509354</v>
      </c>
    </row>
    <row r="1207" spans="1:10" hidden="1" x14ac:dyDescent="0.25">
      <c r="A1207" s="93">
        <v>176</v>
      </c>
      <c r="B1207" s="5" t="s">
        <v>27</v>
      </c>
      <c r="C1207" s="26">
        <v>44068</v>
      </c>
      <c r="D1207" s="4">
        <v>298</v>
      </c>
      <c r="E1207" s="29">
        <f t="shared" si="65"/>
        <v>2648</v>
      </c>
      <c r="F1207" s="4">
        <v>3</v>
      </c>
      <c r="G1207" s="4"/>
      <c r="H1207" s="93">
        <f t="shared" si="61"/>
        <v>2765</v>
      </c>
      <c r="I1207" s="93">
        <f t="shared" si="62"/>
        <v>7.9247959139564355</v>
      </c>
      <c r="J1207" s="158">
        <f t="shared" si="63"/>
        <v>-107.57627641497957</v>
      </c>
    </row>
    <row r="1208" spans="1:10" hidden="1" x14ac:dyDescent="0.25">
      <c r="A1208" s="93">
        <v>177</v>
      </c>
      <c r="B1208" s="5" t="s">
        <v>27</v>
      </c>
      <c r="C1208" s="26">
        <v>44069</v>
      </c>
      <c r="D1208" s="4">
        <v>355</v>
      </c>
      <c r="E1208" s="29">
        <f t="shared" si="65"/>
        <v>2792</v>
      </c>
      <c r="F1208" s="4">
        <f>4</f>
        <v>4</v>
      </c>
      <c r="G1208" s="4"/>
      <c r="H1208" s="93">
        <f t="shared" si="61"/>
        <v>3003</v>
      </c>
      <c r="I1208" s="93">
        <f t="shared" si="62"/>
        <v>8.0073670679833295</v>
      </c>
      <c r="J1208" s="158">
        <f t="shared" si="63"/>
        <v>-34.147188724711093</v>
      </c>
    </row>
    <row r="1209" spans="1:10" hidden="1" x14ac:dyDescent="0.25">
      <c r="A1209" s="93">
        <v>178</v>
      </c>
      <c r="B1209" s="5" t="s">
        <v>27</v>
      </c>
      <c r="C1209" s="26">
        <v>44070</v>
      </c>
      <c r="D1209" s="4">
        <v>363</v>
      </c>
      <c r="E1209" s="29">
        <f t="shared" si="65"/>
        <v>2933</v>
      </c>
      <c r="F1209" s="4">
        <v>1</v>
      </c>
      <c r="G1209" s="4"/>
      <c r="H1209" s="93">
        <f t="shared" si="61"/>
        <v>3155</v>
      </c>
      <c r="I1209" s="93">
        <f t="shared" si="62"/>
        <v>8.0567437749753132</v>
      </c>
      <c r="J1209" s="158">
        <f t="shared" si="63"/>
        <v>11.670103346411841</v>
      </c>
    </row>
    <row r="1210" spans="1:10" hidden="1" x14ac:dyDescent="0.25">
      <c r="A1210" s="93">
        <v>179</v>
      </c>
      <c r="B1210" s="5" t="s">
        <v>27</v>
      </c>
      <c r="C1210" s="26">
        <v>44071</v>
      </c>
      <c r="D1210" s="4">
        <v>375</v>
      </c>
      <c r="E1210" s="29">
        <f t="shared" si="65"/>
        <v>3092</v>
      </c>
      <c r="F1210" s="4">
        <f>2</f>
        <v>2</v>
      </c>
      <c r="G1210" s="4"/>
      <c r="H1210" s="93">
        <f t="shared" si="61"/>
        <v>3308</v>
      </c>
      <c r="I1210" s="93">
        <f t="shared" si="62"/>
        <v>8.1040990561435819</v>
      </c>
      <c r="J1210" s="158">
        <f t="shared" si="63"/>
        <v>12.101005566826183</v>
      </c>
    </row>
    <row r="1211" spans="1:10" hidden="1" x14ac:dyDescent="0.25">
      <c r="A1211" s="93">
        <v>180</v>
      </c>
      <c r="B1211" s="5" t="s">
        <v>27</v>
      </c>
      <c r="C1211" s="26">
        <v>44072</v>
      </c>
      <c r="D1211" s="4">
        <v>337</v>
      </c>
      <c r="E1211" s="29">
        <f t="shared" si="65"/>
        <v>3191</v>
      </c>
      <c r="F1211" s="4">
        <f>4+2</f>
        <v>6</v>
      </c>
      <c r="G1211" s="4"/>
      <c r="H1211" s="93">
        <f t="shared" si="61"/>
        <v>3429</v>
      </c>
      <c r="I1211" s="93">
        <f t="shared" si="62"/>
        <v>8.1400239524629203</v>
      </c>
      <c r="J1211" s="158">
        <f t="shared" si="63"/>
        <v>12.405204047230681</v>
      </c>
    </row>
    <row r="1212" spans="1:10" hidden="1" x14ac:dyDescent="0.25">
      <c r="A1212" s="93">
        <v>181</v>
      </c>
      <c r="B1212" s="5" t="s">
        <v>27</v>
      </c>
      <c r="C1212" s="26">
        <v>44073</v>
      </c>
      <c r="D1212" s="4">
        <v>292</v>
      </c>
      <c r="E1212" s="29">
        <f t="shared" si="65"/>
        <v>3290</v>
      </c>
      <c r="F1212" s="4">
        <f>1+3+2</f>
        <v>6</v>
      </c>
      <c r="G1212" s="4"/>
      <c r="H1212" s="93">
        <f t="shared" si="61"/>
        <v>3483</v>
      </c>
      <c r="I1212" s="93">
        <f t="shared" si="62"/>
        <v>8.155649270366002</v>
      </c>
      <c r="J1212" s="158">
        <f t="shared" si="63"/>
        <v>13.622334879165139</v>
      </c>
    </row>
    <row r="1213" spans="1:10" hidden="1" x14ac:dyDescent="0.25">
      <c r="A1213" s="93">
        <v>182</v>
      </c>
      <c r="B1213" s="5" t="s">
        <v>27</v>
      </c>
      <c r="C1213" s="26">
        <v>44074</v>
      </c>
      <c r="D1213" s="4">
        <v>388</v>
      </c>
      <c r="E1213" s="29">
        <f t="shared" si="65"/>
        <v>3548</v>
      </c>
      <c r="F1213" s="4">
        <f>1+1</f>
        <v>2</v>
      </c>
      <c r="G1213" s="4"/>
      <c r="H1213" s="93">
        <f t="shared" si="61"/>
        <v>3678</v>
      </c>
      <c r="I1213" s="93">
        <f t="shared" si="62"/>
        <v>8.210124405164267</v>
      </c>
      <c r="J1213" s="158">
        <f t="shared" si="63"/>
        <v>14.379339410701352</v>
      </c>
    </row>
    <row r="1214" spans="1:10" hidden="1" x14ac:dyDescent="0.25">
      <c r="A1214" s="93">
        <v>183</v>
      </c>
      <c r="B1214" s="5" t="s">
        <v>27</v>
      </c>
      <c r="C1214" s="26">
        <v>44075</v>
      </c>
      <c r="D1214" s="4">
        <v>392</v>
      </c>
      <c r="E1214" s="29">
        <f t="shared" si="65"/>
        <v>3702</v>
      </c>
      <c r="F1214" s="4">
        <f>1+1</f>
        <v>2</v>
      </c>
      <c r="G1214" s="4"/>
      <c r="H1214" s="93">
        <f t="shared" si="61"/>
        <v>3940</v>
      </c>
      <c r="I1214" s="93">
        <f t="shared" si="62"/>
        <v>8.2789360022919798</v>
      </c>
      <c r="J1214" s="158">
        <f t="shared" si="63"/>
        <v>15.220429484772094</v>
      </c>
    </row>
    <row r="1215" spans="1:10" hidden="1" x14ac:dyDescent="0.25">
      <c r="A1215" s="93">
        <v>184</v>
      </c>
      <c r="B1215" s="5" t="s">
        <v>27</v>
      </c>
      <c r="C1215" s="26">
        <v>44076</v>
      </c>
      <c r="D1215" s="4">
        <v>480</v>
      </c>
      <c r="E1215" s="29">
        <f t="shared" si="65"/>
        <v>3995</v>
      </c>
      <c r="F1215" s="4">
        <f>1+1+3</f>
        <v>5</v>
      </c>
      <c r="G1215" s="4"/>
      <c r="H1215" s="93">
        <f t="shared" si="61"/>
        <v>4182</v>
      </c>
      <c r="I1215" s="93">
        <f t="shared" si="62"/>
        <v>8.3385448799885786</v>
      </c>
      <c r="J1215" s="158">
        <f t="shared" si="63"/>
        <v>15.473239252373496</v>
      </c>
    </row>
    <row r="1216" spans="1:10" hidden="1" x14ac:dyDescent="0.25">
      <c r="A1216" s="93">
        <v>185</v>
      </c>
      <c r="B1216" s="5" t="s">
        <v>27</v>
      </c>
      <c r="C1216" s="26">
        <v>44077</v>
      </c>
      <c r="D1216" s="4">
        <v>449</v>
      </c>
      <c r="E1216" s="29">
        <f t="shared" si="65"/>
        <v>4134</v>
      </c>
      <c r="F1216" s="4">
        <f>1+5+1</f>
        <v>7</v>
      </c>
      <c r="G1216" s="4"/>
      <c r="H1216" s="93">
        <f t="shared" si="61"/>
        <v>4444</v>
      </c>
      <c r="I1216" s="93">
        <f t="shared" si="62"/>
        <v>8.3993101507595203</v>
      </c>
      <c r="J1216" s="158">
        <f t="shared" si="63"/>
        <v>14.40696061820098</v>
      </c>
    </row>
    <row r="1217" spans="1:10" hidden="1" x14ac:dyDescent="0.25">
      <c r="A1217" s="93">
        <v>186</v>
      </c>
      <c r="B1217" s="5" t="s">
        <v>27</v>
      </c>
      <c r="C1217" s="26">
        <v>44078</v>
      </c>
      <c r="D1217" s="4">
        <v>498</v>
      </c>
      <c r="E1217" s="29">
        <f t="shared" si="65"/>
        <v>4331</v>
      </c>
      <c r="F1217" s="4">
        <f>1+4+2</f>
        <v>7</v>
      </c>
      <c r="G1217" s="4"/>
      <c r="H1217" s="93">
        <f t="shared" si="61"/>
        <v>4632</v>
      </c>
      <c r="I1217" s="93">
        <f t="shared" si="62"/>
        <v>8.4407440192528309</v>
      </c>
      <c r="J1217" s="158">
        <f t="shared" si="63"/>
        <v>13.634264024038666</v>
      </c>
    </row>
    <row r="1218" spans="1:10" hidden="1" x14ac:dyDescent="0.25">
      <c r="A1218" s="93">
        <v>187</v>
      </c>
      <c r="B1218" s="5" t="s">
        <v>27</v>
      </c>
      <c r="C1218" s="26">
        <v>44079</v>
      </c>
      <c r="D1218" s="4">
        <v>424</v>
      </c>
      <c r="E1218" s="29">
        <f t="shared" si="65"/>
        <v>1848</v>
      </c>
      <c r="F1218" s="4">
        <f>1+4+3</f>
        <v>8</v>
      </c>
      <c r="G1218" s="4"/>
      <c r="H1218" s="93">
        <f t="shared" si="61"/>
        <v>4755</v>
      </c>
      <c r="I1218" s="93">
        <f t="shared" si="62"/>
        <v>8.4669519749794908</v>
      </c>
      <c r="J1218" s="158">
        <f t="shared" si="63"/>
        <v>13.412241161137906</v>
      </c>
    </row>
    <row r="1219" spans="1:10" hidden="1" x14ac:dyDescent="0.25">
      <c r="A1219" s="93">
        <v>188</v>
      </c>
      <c r="B1219" s="5" t="s">
        <v>27</v>
      </c>
      <c r="C1219" s="26">
        <v>44080</v>
      </c>
      <c r="D1219" s="4">
        <v>387</v>
      </c>
      <c r="E1219" s="29">
        <f t="shared" si="65"/>
        <v>1884</v>
      </c>
      <c r="F1219" s="4">
        <f>1+4</f>
        <v>5</v>
      </c>
      <c r="G1219" s="4"/>
      <c r="H1219" s="93">
        <f t="shared" ref="H1219:H1282" si="66">IF(EXACT(B1219,B1218),D1219+E1218,E1219)</f>
        <v>2235</v>
      </c>
      <c r="I1219" s="93">
        <f t="shared" si="62"/>
        <v>7.7119965070476688</v>
      </c>
      <c r="J1219" s="158">
        <f t="shared" si="63"/>
        <v>-45.657495041079294</v>
      </c>
    </row>
    <row r="1220" spans="1:10" hidden="1" x14ac:dyDescent="0.25">
      <c r="A1220" s="93">
        <v>189</v>
      </c>
      <c r="B1220" s="5" t="s">
        <v>27</v>
      </c>
      <c r="C1220" s="26">
        <v>44081</v>
      </c>
      <c r="D1220" s="4">
        <v>456</v>
      </c>
      <c r="E1220" s="29">
        <f t="shared" si="65"/>
        <v>1980</v>
      </c>
      <c r="F1220" s="4">
        <f>4+1</f>
        <v>5</v>
      </c>
      <c r="G1220" s="4"/>
      <c r="H1220" s="93">
        <f t="shared" si="66"/>
        <v>2340</v>
      </c>
      <c r="I1220" s="93">
        <f t="shared" si="62"/>
        <v>7.7579062083517467</v>
      </c>
      <c r="J1220" s="158">
        <f t="shared" si="63"/>
        <v>-10.446512073295869</v>
      </c>
    </row>
    <row r="1221" spans="1:10" hidden="1" x14ac:dyDescent="0.25">
      <c r="A1221" s="93">
        <v>190</v>
      </c>
      <c r="B1221" s="5" t="s">
        <v>27</v>
      </c>
      <c r="C1221" s="26">
        <v>44082</v>
      </c>
      <c r="D1221" s="4">
        <v>381</v>
      </c>
      <c r="E1221" s="29">
        <f t="shared" si="65"/>
        <v>2009</v>
      </c>
      <c r="F1221" s="4">
        <f>3+3</f>
        <v>6</v>
      </c>
      <c r="G1221" s="4"/>
      <c r="H1221" s="93">
        <f t="shared" si="66"/>
        <v>2361</v>
      </c>
      <c r="I1221" s="93">
        <f t="shared" si="62"/>
        <v>7.7668405370855131</v>
      </c>
      <c r="J1221" s="158">
        <f t="shared" si="63"/>
        <v>-6.8309634570235502</v>
      </c>
    </row>
    <row r="1222" spans="1:10" hidden="1" x14ac:dyDescent="0.25">
      <c r="A1222" s="93">
        <v>191</v>
      </c>
      <c r="B1222" s="5" t="s">
        <v>27</v>
      </c>
      <c r="C1222" s="26">
        <v>44083</v>
      </c>
      <c r="D1222" s="4">
        <v>577</v>
      </c>
      <c r="E1222" s="29">
        <f t="shared" si="65"/>
        <v>2287</v>
      </c>
      <c r="F1222" s="4">
        <f>5+3</f>
        <v>8</v>
      </c>
      <c r="G1222" s="4"/>
      <c r="H1222" s="93">
        <f t="shared" si="66"/>
        <v>2586</v>
      </c>
      <c r="I1222" s="93">
        <f t="shared" si="62"/>
        <v>7.8578675593318028</v>
      </c>
      <c r="J1222" s="158">
        <f t="shared" si="63"/>
        <v>-6.2401800443357294</v>
      </c>
    </row>
    <row r="1223" spans="1:10" hidden="1" x14ac:dyDescent="0.25">
      <c r="A1223" s="93">
        <v>192</v>
      </c>
      <c r="B1223" s="5" t="s">
        <v>27</v>
      </c>
      <c r="C1223" s="26">
        <v>44084</v>
      </c>
      <c r="D1223" s="1">
        <v>443</v>
      </c>
      <c r="E1223" s="29">
        <f t="shared" si="65"/>
        <v>2240</v>
      </c>
      <c r="F1223" s="4">
        <f>3+2</f>
        <v>5</v>
      </c>
      <c r="G1223" s="4"/>
      <c r="H1223" s="93">
        <f t="shared" si="66"/>
        <v>2730</v>
      </c>
      <c r="I1223" s="93">
        <f t="shared" si="62"/>
        <v>7.9120568881790057</v>
      </c>
      <c r="J1223" s="158">
        <f t="shared" si="63"/>
        <v>-6.9483631523062499</v>
      </c>
    </row>
    <row r="1224" spans="1:10" hidden="1" x14ac:dyDescent="0.25">
      <c r="A1224" s="93">
        <v>193</v>
      </c>
      <c r="B1224" s="5" t="s">
        <v>27</v>
      </c>
      <c r="C1224" s="26">
        <v>44085</v>
      </c>
      <c r="D1224" s="4">
        <v>387</v>
      </c>
      <c r="E1224" s="29">
        <f t="shared" si="65"/>
        <v>5378</v>
      </c>
      <c r="F1224" s="4">
        <f>3+3</f>
        <v>6</v>
      </c>
      <c r="G1224" s="4"/>
      <c r="H1224" s="93">
        <f t="shared" si="66"/>
        <v>2627</v>
      </c>
      <c r="I1224" s="93">
        <f t="shared" si="62"/>
        <v>7.8735977896855402</v>
      </c>
      <c r="J1224" s="158">
        <f t="shared" si="63"/>
        <v>-9.2449684083755859</v>
      </c>
    </row>
    <row r="1225" spans="1:10" hidden="1" x14ac:dyDescent="0.25">
      <c r="A1225" s="93">
        <v>194</v>
      </c>
      <c r="B1225" s="5" t="s">
        <v>27</v>
      </c>
      <c r="C1225" s="26">
        <v>44086</v>
      </c>
      <c r="D1225" s="4">
        <v>491</v>
      </c>
      <c r="E1225" s="29">
        <f t="shared" si="65"/>
        <v>2366</v>
      </c>
      <c r="F1225" s="4">
        <f>4</f>
        <v>4</v>
      </c>
      <c r="G1225" s="4"/>
      <c r="H1225" s="93">
        <f t="shared" si="66"/>
        <v>5869</v>
      </c>
      <c r="I1225" s="93">
        <f t="shared" si="62"/>
        <v>8.6774395405583338</v>
      </c>
      <c r="J1225" s="158">
        <f t="shared" si="63"/>
        <v>20.538430043686507</v>
      </c>
    </row>
    <row r="1226" spans="1:10" hidden="1" x14ac:dyDescent="0.25">
      <c r="A1226" s="93">
        <v>195</v>
      </c>
      <c r="B1226" s="5" t="s">
        <v>27</v>
      </c>
      <c r="C1226" s="26">
        <v>44087</v>
      </c>
      <c r="D1226" s="4">
        <v>552</v>
      </c>
      <c r="E1226" s="29">
        <f t="shared" si="65"/>
        <v>2607</v>
      </c>
      <c r="F1226" s="4">
        <f>3+1</f>
        <v>4</v>
      </c>
      <c r="G1226" s="4"/>
      <c r="H1226" s="93">
        <f t="shared" si="66"/>
        <v>2918</v>
      </c>
      <c r="I1226" s="93">
        <f t="shared" si="62"/>
        <v>7.9786537290827306</v>
      </c>
      <c r="J1226" s="158">
        <f t="shared" si="63"/>
        <v>8.513916710310097</v>
      </c>
    </row>
    <row r="1227" spans="1:10" hidden="1" x14ac:dyDescent="0.25">
      <c r="A1227" s="93">
        <v>196</v>
      </c>
      <c r="B1227" s="5" t="s">
        <v>27</v>
      </c>
      <c r="C1227" s="26">
        <v>44088</v>
      </c>
      <c r="D1227" s="4">
        <v>535</v>
      </c>
      <c r="E1227" s="29">
        <f t="shared" si="65"/>
        <v>2666</v>
      </c>
      <c r="F1227" s="4">
        <f>4+3</f>
        <v>7</v>
      </c>
      <c r="G1227" s="4"/>
      <c r="H1227" s="93">
        <f t="shared" si="66"/>
        <v>3142</v>
      </c>
      <c r="I1227" s="93">
        <f t="shared" si="62"/>
        <v>8.0526148188155666</v>
      </c>
      <c r="J1227" s="158">
        <f t="shared" si="63"/>
        <v>10.505483452073159</v>
      </c>
    </row>
    <row r="1228" spans="1:10" hidden="1" x14ac:dyDescent="0.25">
      <c r="A1228" s="93">
        <v>197</v>
      </c>
      <c r="B1228" s="62" t="s">
        <v>27</v>
      </c>
      <c r="C1228" s="26">
        <v>44089</v>
      </c>
      <c r="D1228" s="4">
        <v>719</v>
      </c>
      <c r="E1228" s="29">
        <f t="shared" si="65"/>
        <v>2998</v>
      </c>
      <c r="F1228" s="4">
        <f>4+4</f>
        <v>8</v>
      </c>
      <c r="G1228" s="4"/>
      <c r="H1228" s="93">
        <f t="shared" si="66"/>
        <v>3385</v>
      </c>
      <c r="I1228" s="93">
        <f t="shared" si="62"/>
        <v>8.1271091853463755</v>
      </c>
      <c r="J1228" s="158">
        <f t="shared" si="63"/>
        <v>12.940906751035948</v>
      </c>
    </row>
    <row r="1229" spans="1:10" hidden="1" x14ac:dyDescent="0.25">
      <c r="A1229" s="93">
        <v>198</v>
      </c>
      <c r="B1229" s="62" t="s">
        <v>27</v>
      </c>
      <c r="C1229" s="26">
        <v>44090</v>
      </c>
      <c r="D1229" s="4">
        <v>691</v>
      </c>
      <c r="E1229" s="29">
        <f t="shared" si="65"/>
        <v>3075</v>
      </c>
      <c r="F1229" s="4">
        <f>5+4</f>
        <v>9</v>
      </c>
      <c r="G1229" s="4"/>
      <c r="H1229" s="93">
        <f t="shared" si="66"/>
        <v>3689</v>
      </c>
      <c r="I1229" s="93">
        <f t="shared" si="62"/>
        <v>8.2131106975966759</v>
      </c>
      <c r="J1229" s="158">
        <f t="shared" si="63"/>
        <v>17.123660729080356</v>
      </c>
    </row>
    <row r="1230" spans="1:10" hidden="1" x14ac:dyDescent="0.25">
      <c r="A1230" s="93">
        <v>199</v>
      </c>
      <c r="B1230" s="62" t="s">
        <v>27</v>
      </c>
      <c r="C1230" s="26">
        <v>44091</v>
      </c>
      <c r="D1230" s="4">
        <v>757</v>
      </c>
      <c r="E1230" s="29">
        <f t="shared" si="65"/>
        <v>3224</v>
      </c>
      <c r="F1230" s="4">
        <f>1+4+2</f>
        <v>7</v>
      </c>
      <c r="G1230" s="4"/>
      <c r="H1230" s="93">
        <f t="shared" si="66"/>
        <v>3832</v>
      </c>
      <c r="I1230" s="93">
        <f t="shared" si="62"/>
        <v>8.2511421390907511</v>
      </c>
      <c r="J1230" s="158">
        <f t="shared" si="63"/>
        <v>23.344545934422438</v>
      </c>
    </row>
    <row r="1231" spans="1:10" hidden="1" x14ac:dyDescent="0.25">
      <c r="A1231" s="93">
        <v>200</v>
      </c>
      <c r="B1231" s="62" t="s">
        <v>27</v>
      </c>
      <c r="C1231" s="26">
        <v>44092</v>
      </c>
      <c r="D1231" s="4">
        <v>716</v>
      </c>
      <c r="E1231" s="29">
        <f t="shared" si="65"/>
        <v>3364</v>
      </c>
      <c r="F1231" s="4">
        <f>1+1+5+3</f>
        <v>10</v>
      </c>
      <c r="G1231" s="4"/>
      <c r="H1231" s="93">
        <f t="shared" si="66"/>
        <v>3940</v>
      </c>
      <c r="I1231" s="93">
        <f t="shared" si="62"/>
        <v>8.2789360022919798</v>
      </c>
      <c r="J1231" s="158">
        <f t="shared" si="63"/>
        <v>39.241469133174171</v>
      </c>
    </row>
    <row r="1232" spans="1:10" hidden="1" x14ac:dyDescent="0.25">
      <c r="A1232" s="93">
        <v>201</v>
      </c>
      <c r="B1232" s="62" t="s">
        <v>27</v>
      </c>
      <c r="C1232" s="26">
        <v>44093</v>
      </c>
      <c r="D1232" s="4">
        <v>751</v>
      </c>
      <c r="E1232" s="29">
        <f t="shared" si="65"/>
        <v>3543</v>
      </c>
      <c r="F1232" s="4">
        <f>1+1+7</f>
        <v>9</v>
      </c>
      <c r="G1232" s="4"/>
      <c r="H1232" s="93">
        <f t="shared" si="66"/>
        <v>4115</v>
      </c>
      <c r="I1232" s="93">
        <f t="shared" si="62"/>
        <v>8.3223941131111694</v>
      </c>
      <c r="J1232" s="158">
        <f t="shared" si="63"/>
        <v>-192.58982511830598</v>
      </c>
    </row>
    <row r="1233" spans="1:10" hidden="1" x14ac:dyDescent="0.25">
      <c r="A1233" s="93">
        <v>202</v>
      </c>
      <c r="B1233" s="62" t="s">
        <v>27</v>
      </c>
      <c r="C1233" s="26">
        <v>44094</v>
      </c>
      <c r="D1233" s="4">
        <v>600</v>
      </c>
      <c r="E1233" s="29">
        <f t="shared" si="65"/>
        <v>3533</v>
      </c>
      <c r="F1233" s="4">
        <f>5+3</f>
        <v>8</v>
      </c>
      <c r="G1233" s="4"/>
      <c r="H1233" s="93">
        <f t="shared" si="66"/>
        <v>4143</v>
      </c>
      <c r="I1233" s="93">
        <f t="shared" ref="I1233:I1296" si="67">LN(H1233)</f>
        <v>8.3291754420774016</v>
      </c>
      <c r="J1233" s="158">
        <f t="shared" si="63"/>
        <v>13.552966755312477</v>
      </c>
    </row>
    <row r="1234" spans="1:10" hidden="1" x14ac:dyDescent="0.25">
      <c r="A1234" s="93">
        <v>203</v>
      </c>
      <c r="B1234" s="62" t="s">
        <v>27</v>
      </c>
      <c r="C1234" s="26">
        <v>44095</v>
      </c>
      <c r="D1234" s="4">
        <v>770</v>
      </c>
      <c r="E1234" s="29">
        <f t="shared" si="65"/>
        <v>3862</v>
      </c>
      <c r="F1234" s="4">
        <v>5</v>
      </c>
      <c r="G1234" s="4"/>
      <c r="H1234" s="93">
        <f t="shared" si="66"/>
        <v>4303</v>
      </c>
      <c r="I1234" s="93">
        <f t="shared" si="67"/>
        <v>8.3670677328385992</v>
      </c>
      <c r="J1234" s="158">
        <f t="shared" si="63"/>
        <v>16.322395149864352</v>
      </c>
    </row>
    <row r="1235" spans="1:10" hidden="1" x14ac:dyDescent="0.25">
      <c r="A1235" s="93">
        <v>204</v>
      </c>
      <c r="B1235" s="62" t="s">
        <v>27</v>
      </c>
      <c r="C1235" s="26">
        <v>44096</v>
      </c>
      <c r="D1235" s="4">
        <v>1152</v>
      </c>
      <c r="E1235" s="29">
        <f t="shared" si="65"/>
        <v>4343</v>
      </c>
      <c r="F1235" s="4">
        <f>4+5</f>
        <v>9</v>
      </c>
      <c r="G1235" s="4"/>
      <c r="H1235" s="93">
        <f t="shared" si="66"/>
        <v>5014</v>
      </c>
      <c r="I1235" s="93">
        <f t="shared" si="67"/>
        <v>8.5199892787182385</v>
      </c>
      <c r="J1235" s="158">
        <f t="shared" si="63"/>
        <v>15.332272322329327</v>
      </c>
    </row>
    <row r="1236" spans="1:10" hidden="1" x14ac:dyDescent="0.25">
      <c r="A1236" s="93">
        <v>205</v>
      </c>
      <c r="B1236" s="62" t="s">
        <v>27</v>
      </c>
      <c r="C1236" s="26">
        <v>44097</v>
      </c>
      <c r="D1236" s="4">
        <v>1435</v>
      </c>
      <c r="E1236" s="29">
        <f t="shared" si="65"/>
        <v>4725</v>
      </c>
      <c r="F1236" s="4">
        <f>8+3</f>
        <v>11</v>
      </c>
      <c r="G1236" s="4"/>
      <c r="H1236" s="93">
        <f t="shared" si="66"/>
        <v>5778</v>
      </c>
      <c r="I1236" s="93">
        <f t="shared" si="67"/>
        <v>8.6618128810261812</v>
      </c>
      <c r="J1236" s="158">
        <f t="shared" si="63"/>
        <v>12.241453754681658</v>
      </c>
    </row>
    <row r="1237" spans="1:10" hidden="1" x14ac:dyDescent="0.25">
      <c r="A1237" s="93">
        <v>206</v>
      </c>
      <c r="B1237" s="62" t="s">
        <v>27</v>
      </c>
      <c r="C1237" s="26">
        <v>44098</v>
      </c>
      <c r="D1237" s="4">
        <v>1626</v>
      </c>
      <c r="E1237" s="29">
        <f t="shared" si="65"/>
        <v>5174</v>
      </c>
      <c r="F1237" s="4">
        <f>6+7</f>
        <v>13</v>
      </c>
      <c r="G1237" s="4"/>
      <c r="H1237" s="93">
        <f t="shared" si="66"/>
        <v>6351</v>
      </c>
      <c r="I1237" s="93">
        <f t="shared" si="67"/>
        <v>8.7563675598029747</v>
      </c>
      <c r="J1237" s="158">
        <f>LN(2)/SLOPE(I1230:I1237,A1230:A1237)</f>
        <v>9.5737929174448961</v>
      </c>
    </row>
    <row r="1238" spans="1:10" hidden="1" x14ac:dyDescent="0.25">
      <c r="A1238" s="93">
        <v>1</v>
      </c>
      <c r="B1238" s="5" t="s">
        <v>37</v>
      </c>
      <c r="C1238" s="26">
        <v>43893</v>
      </c>
      <c r="D1238" s="4">
        <v>0</v>
      </c>
      <c r="E1238" s="29">
        <v>0</v>
      </c>
      <c r="G1238" s="4"/>
      <c r="H1238" s="93">
        <f t="shared" si="66"/>
        <v>0</v>
      </c>
      <c r="I1238" s="93" t="e">
        <f t="shared" si="67"/>
        <v>#NUM!</v>
      </c>
    </row>
    <row r="1239" spans="1:10" hidden="1" x14ac:dyDescent="0.25">
      <c r="A1239" s="93">
        <v>2</v>
      </c>
      <c r="B1239" s="5" t="s">
        <v>37</v>
      </c>
      <c r="C1239" s="26">
        <v>43894</v>
      </c>
      <c r="D1239" s="4">
        <v>0</v>
      </c>
      <c r="E1239" s="29">
        <v>0</v>
      </c>
      <c r="G1239" s="4"/>
      <c r="H1239" s="93">
        <f t="shared" si="66"/>
        <v>0</v>
      </c>
      <c r="I1239" s="93" t="e">
        <f t="shared" si="67"/>
        <v>#NUM!</v>
      </c>
    </row>
    <row r="1240" spans="1:10" hidden="1" x14ac:dyDescent="0.25">
      <c r="A1240" s="93">
        <v>3</v>
      </c>
      <c r="B1240" s="5" t="s">
        <v>37</v>
      </c>
      <c r="C1240" s="26">
        <v>43895</v>
      </c>
      <c r="D1240" s="4">
        <v>0</v>
      </c>
      <c r="E1240" s="29">
        <v>0</v>
      </c>
      <c r="G1240" s="4"/>
      <c r="H1240" s="93">
        <f t="shared" si="66"/>
        <v>0</v>
      </c>
      <c r="I1240" s="93" t="e">
        <f t="shared" si="67"/>
        <v>#NUM!</v>
      </c>
    </row>
    <row r="1241" spans="1:10" hidden="1" x14ac:dyDescent="0.25">
      <c r="A1241" s="93">
        <v>4</v>
      </c>
      <c r="B1241" s="5" t="s">
        <v>37</v>
      </c>
      <c r="C1241" s="26">
        <v>43896</v>
      </c>
      <c r="D1241" s="4">
        <v>0</v>
      </c>
      <c r="E1241" s="29">
        <v>0</v>
      </c>
      <c r="G1241" s="4"/>
      <c r="H1241" s="93">
        <f t="shared" si="66"/>
        <v>0</v>
      </c>
      <c r="I1241" s="93" t="e">
        <f t="shared" si="67"/>
        <v>#NUM!</v>
      </c>
    </row>
    <row r="1242" spans="1:10" hidden="1" x14ac:dyDescent="0.25">
      <c r="A1242" s="93">
        <v>5</v>
      </c>
      <c r="B1242" s="5" t="s">
        <v>37</v>
      </c>
      <c r="C1242" s="26">
        <v>43897</v>
      </c>
      <c r="D1242" s="4">
        <v>0</v>
      </c>
      <c r="E1242" s="29">
        <v>0</v>
      </c>
      <c r="G1242" s="4"/>
      <c r="H1242" s="93">
        <f t="shared" si="66"/>
        <v>0</v>
      </c>
      <c r="I1242" s="93" t="e">
        <f t="shared" si="67"/>
        <v>#NUM!</v>
      </c>
    </row>
    <row r="1243" spans="1:10" hidden="1" x14ac:dyDescent="0.25">
      <c r="A1243" s="93">
        <v>6</v>
      </c>
      <c r="B1243" s="5" t="s">
        <v>37</v>
      </c>
      <c r="C1243" s="26">
        <v>43898</v>
      </c>
      <c r="D1243" s="4">
        <v>0</v>
      </c>
      <c r="E1243" s="29">
        <v>0</v>
      </c>
      <c r="G1243" s="4"/>
      <c r="H1243" s="93">
        <f t="shared" si="66"/>
        <v>0</v>
      </c>
      <c r="I1243" s="93" t="e">
        <f t="shared" si="67"/>
        <v>#NUM!</v>
      </c>
    </row>
    <row r="1244" spans="1:10" hidden="1" x14ac:dyDescent="0.25">
      <c r="A1244" s="93">
        <v>7</v>
      </c>
      <c r="B1244" s="5" t="s">
        <v>37</v>
      </c>
      <c r="C1244" s="26">
        <v>43899</v>
      </c>
      <c r="D1244" s="4">
        <v>0</v>
      </c>
      <c r="E1244" s="29">
        <v>0</v>
      </c>
      <c r="G1244" s="4"/>
      <c r="H1244" s="93">
        <f t="shared" si="66"/>
        <v>0</v>
      </c>
      <c r="I1244" s="93" t="e">
        <f t="shared" si="67"/>
        <v>#NUM!</v>
      </c>
    </row>
    <row r="1245" spans="1:10" hidden="1" x14ac:dyDescent="0.25">
      <c r="A1245" s="93">
        <v>8</v>
      </c>
      <c r="B1245" s="5" t="s">
        <v>37</v>
      </c>
      <c r="C1245" s="26">
        <v>43900</v>
      </c>
      <c r="D1245" s="4">
        <v>0</v>
      </c>
      <c r="E1245" s="29">
        <v>0</v>
      </c>
      <c r="G1245" s="4"/>
      <c r="H1245" s="93">
        <f t="shared" si="66"/>
        <v>0</v>
      </c>
      <c r="I1245" s="93" t="e">
        <f t="shared" si="67"/>
        <v>#NUM!</v>
      </c>
    </row>
    <row r="1246" spans="1:10" hidden="1" x14ac:dyDescent="0.25">
      <c r="A1246" s="93">
        <v>9</v>
      </c>
      <c r="B1246" s="5" t="s">
        <v>37</v>
      </c>
      <c r="C1246" s="26">
        <v>43901</v>
      </c>
      <c r="D1246" s="4">
        <v>0</v>
      </c>
      <c r="E1246" s="29">
        <v>0</v>
      </c>
      <c r="G1246" s="4"/>
      <c r="H1246" s="93">
        <f t="shared" si="66"/>
        <v>0</v>
      </c>
      <c r="I1246" s="93" t="e">
        <f t="shared" si="67"/>
        <v>#NUM!</v>
      </c>
    </row>
    <row r="1247" spans="1:10" hidden="1" x14ac:dyDescent="0.25">
      <c r="A1247" s="93">
        <v>10</v>
      </c>
      <c r="B1247" s="5" t="s">
        <v>37</v>
      </c>
      <c r="C1247" s="26">
        <v>43902</v>
      </c>
      <c r="D1247" s="4">
        <v>0</v>
      </c>
      <c r="E1247" s="29">
        <v>0</v>
      </c>
      <c r="G1247" s="4"/>
      <c r="H1247" s="93">
        <f t="shared" si="66"/>
        <v>0</v>
      </c>
      <c r="I1247" s="93" t="e">
        <f t="shared" si="67"/>
        <v>#NUM!</v>
      </c>
    </row>
    <row r="1248" spans="1:10" hidden="1" x14ac:dyDescent="0.25">
      <c r="A1248" s="93">
        <v>11</v>
      </c>
      <c r="B1248" s="5" t="s">
        <v>37</v>
      </c>
      <c r="C1248" s="26">
        <v>43903</v>
      </c>
      <c r="D1248" s="4">
        <v>0</v>
      </c>
      <c r="E1248" s="29">
        <v>0</v>
      </c>
      <c r="G1248" s="4"/>
      <c r="H1248" s="93">
        <f t="shared" si="66"/>
        <v>0</v>
      </c>
      <c r="I1248" s="93" t="e">
        <f t="shared" si="67"/>
        <v>#NUM!</v>
      </c>
    </row>
    <row r="1249" spans="1:10" hidden="1" x14ac:dyDescent="0.25">
      <c r="A1249" s="93">
        <v>12</v>
      </c>
      <c r="B1249" s="5" t="s">
        <v>37</v>
      </c>
      <c r="C1249" s="26">
        <v>43904</v>
      </c>
      <c r="D1249" s="4">
        <v>0</v>
      </c>
      <c r="E1249" s="29">
        <v>0</v>
      </c>
      <c r="G1249" s="4"/>
      <c r="H1249" s="93">
        <f t="shared" si="66"/>
        <v>0</v>
      </c>
      <c r="I1249" s="93" t="e">
        <f t="shared" si="67"/>
        <v>#NUM!</v>
      </c>
    </row>
    <row r="1250" spans="1:10" hidden="1" x14ac:dyDescent="0.25">
      <c r="A1250" s="93">
        <v>13</v>
      </c>
      <c r="B1250" s="5" t="s">
        <v>37</v>
      </c>
      <c r="C1250" s="26">
        <v>43905</v>
      </c>
      <c r="D1250" s="4">
        <v>0</v>
      </c>
      <c r="E1250" s="29">
        <v>0</v>
      </c>
      <c r="G1250" s="4"/>
      <c r="H1250" s="93">
        <f t="shared" si="66"/>
        <v>0</v>
      </c>
      <c r="I1250" s="93" t="e">
        <f t="shared" si="67"/>
        <v>#NUM!</v>
      </c>
    </row>
    <row r="1251" spans="1:10" hidden="1" x14ac:dyDescent="0.25">
      <c r="A1251" s="93">
        <v>14</v>
      </c>
      <c r="B1251" s="5" t="s">
        <v>37</v>
      </c>
      <c r="C1251" s="26">
        <v>43906</v>
      </c>
      <c r="D1251" s="4">
        <v>0</v>
      </c>
      <c r="E1251" s="29">
        <v>0</v>
      </c>
      <c r="G1251" s="4"/>
      <c r="H1251" s="93">
        <f t="shared" si="66"/>
        <v>0</v>
      </c>
      <c r="I1251" s="93" t="e">
        <f t="shared" si="67"/>
        <v>#NUM!</v>
      </c>
    </row>
    <row r="1252" spans="1:10" hidden="1" x14ac:dyDescent="0.25">
      <c r="A1252" s="93">
        <v>15</v>
      </c>
      <c r="B1252" s="5" t="s">
        <v>37</v>
      </c>
      <c r="C1252" s="26">
        <v>43907</v>
      </c>
      <c r="D1252" s="4">
        <v>0</v>
      </c>
      <c r="E1252" s="29">
        <v>0</v>
      </c>
      <c r="G1252" s="4"/>
      <c r="H1252" s="93">
        <f t="shared" si="66"/>
        <v>0</v>
      </c>
      <c r="I1252" s="93" t="e">
        <f t="shared" si="67"/>
        <v>#NUM!</v>
      </c>
      <c r="J1252" s="158" t="e">
        <f>LN(2)/SLOPE(I1245:I1252,A1245:A1252)</f>
        <v>#NUM!</v>
      </c>
    </row>
    <row r="1253" spans="1:10" hidden="1" x14ac:dyDescent="0.25">
      <c r="A1253" s="93">
        <v>16</v>
      </c>
      <c r="B1253" s="5" t="s">
        <v>37</v>
      </c>
      <c r="C1253" s="26">
        <v>43908</v>
      </c>
      <c r="D1253" s="4">
        <v>0</v>
      </c>
      <c r="E1253" s="29">
        <v>0</v>
      </c>
      <c r="G1253" s="4"/>
      <c r="H1253" s="93">
        <f t="shared" si="66"/>
        <v>0</v>
      </c>
      <c r="I1253" s="93" t="e">
        <f t="shared" si="67"/>
        <v>#NUM!</v>
      </c>
      <c r="J1253" s="158" t="e">
        <f t="shared" ref="J1253:J1316" si="68">LN(2)/SLOPE(I1246:I1253,A1246:A1253)</f>
        <v>#NUM!</v>
      </c>
    </row>
    <row r="1254" spans="1:10" hidden="1" x14ac:dyDescent="0.25">
      <c r="A1254" s="93">
        <v>17</v>
      </c>
      <c r="B1254" s="5" t="s">
        <v>37</v>
      </c>
      <c r="C1254" s="26">
        <v>43909</v>
      </c>
      <c r="D1254" s="4">
        <v>0</v>
      </c>
      <c r="E1254" s="29">
        <v>0</v>
      </c>
      <c r="G1254" s="4"/>
      <c r="H1254" s="93">
        <f t="shared" si="66"/>
        <v>0</v>
      </c>
      <c r="I1254" s="93" t="e">
        <f t="shared" si="67"/>
        <v>#NUM!</v>
      </c>
      <c r="J1254" s="158" t="e">
        <f t="shared" si="68"/>
        <v>#NUM!</v>
      </c>
    </row>
    <row r="1255" spans="1:10" hidden="1" x14ac:dyDescent="0.25">
      <c r="A1255" s="93">
        <v>18</v>
      </c>
      <c r="B1255" s="5" t="s">
        <v>37</v>
      </c>
      <c r="C1255" s="26">
        <v>43910</v>
      </c>
      <c r="D1255" s="4">
        <v>1</v>
      </c>
      <c r="E1255" s="29">
        <v>1</v>
      </c>
      <c r="G1255" s="4"/>
      <c r="H1255" s="93">
        <f t="shared" si="66"/>
        <v>1</v>
      </c>
      <c r="I1255" s="93">
        <f t="shared" si="67"/>
        <v>0</v>
      </c>
      <c r="J1255" s="158" t="e">
        <f t="shared" si="68"/>
        <v>#NUM!</v>
      </c>
    </row>
    <row r="1256" spans="1:10" hidden="1" x14ac:dyDescent="0.25">
      <c r="A1256" s="93">
        <v>19</v>
      </c>
      <c r="B1256" s="5" t="s">
        <v>37</v>
      </c>
      <c r="C1256" s="26">
        <v>43911</v>
      </c>
      <c r="D1256" s="4">
        <v>2</v>
      </c>
      <c r="E1256" s="29">
        <v>3</v>
      </c>
      <c r="G1256" s="4"/>
      <c r="H1256" s="93">
        <f t="shared" si="66"/>
        <v>3</v>
      </c>
      <c r="I1256" s="93">
        <f t="shared" si="67"/>
        <v>1.0986122886681098</v>
      </c>
      <c r="J1256" s="158" t="e">
        <f t="shared" si="68"/>
        <v>#NUM!</v>
      </c>
    </row>
    <row r="1257" spans="1:10" hidden="1" x14ac:dyDescent="0.25">
      <c r="A1257" s="93">
        <v>20</v>
      </c>
      <c r="B1257" s="5" t="s">
        <v>37</v>
      </c>
      <c r="C1257" s="26">
        <v>43912</v>
      </c>
      <c r="D1257" s="4">
        <v>0</v>
      </c>
      <c r="E1257" s="29">
        <v>3</v>
      </c>
      <c r="G1257" s="4"/>
      <c r="H1257" s="93">
        <f t="shared" si="66"/>
        <v>3</v>
      </c>
      <c r="I1257" s="93">
        <f t="shared" si="67"/>
        <v>1.0986122886681098</v>
      </c>
      <c r="J1257" s="158" t="e">
        <f t="shared" si="68"/>
        <v>#NUM!</v>
      </c>
    </row>
    <row r="1258" spans="1:10" hidden="1" x14ac:dyDescent="0.25">
      <c r="A1258" s="93">
        <v>21</v>
      </c>
      <c r="B1258" s="5" t="s">
        <v>37</v>
      </c>
      <c r="C1258" s="26">
        <v>43913</v>
      </c>
      <c r="D1258" s="4">
        <v>0</v>
      </c>
      <c r="E1258" s="29">
        <v>3</v>
      </c>
      <c r="G1258" s="4"/>
      <c r="H1258" s="93">
        <f t="shared" si="66"/>
        <v>3</v>
      </c>
      <c r="I1258" s="93">
        <f t="shared" si="67"/>
        <v>1.0986122886681098</v>
      </c>
      <c r="J1258" s="158" t="e">
        <f t="shared" si="68"/>
        <v>#NUM!</v>
      </c>
    </row>
    <row r="1259" spans="1:10" hidden="1" x14ac:dyDescent="0.25">
      <c r="A1259" s="93">
        <v>22</v>
      </c>
      <c r="B1259" s="5" t="s">
        <v>37</v>
      </c>
      <c r="C1259" s="26">
        <v>43914</v>
      </c>
      <c r="D1259" s="4">
        <v>0</v>
      </c>
      <c r="E1259" s="29">
        <v>3</v>
      </c>
      <c r="G1259" s="4"/>
      <c r="H1259" s="93">
        <f t="shared" si="66"/>
        <v>3</v>
      </c>
      <c r="I1259" s="93">
        <f t="shared" si="67"/>
        <v>1.0986122886681098</v>
      </c>
      <c r="J1259" s="158" t="e">
        <f t="shared" si="68"/>
        <v>#NUM!</v>
      </c>
    </row>
    <row r="1260" spans="1:10" hidden="1" x14ac:dyDescent="0.25">
      <c r="A1260" s="93">
        <v>23</v>
      </c>
      <c r="B1260" s="5" t="s">
        <v>37</v>
      </c>
      <c r="C1260" s="26">
        <v>43915</v>
      </c>
      <c r="D1260" s="4">
        <v>0</v>
      </c>
      <c r="E1260" s="29">
        <v>3</v>
      </c>
      <c r="G1260" s="4"/>
      <c r="H1260" s="93">
        <f t="shared" si="66"/>
        <v>3</v>
      </c>
      <c r="I1260" s="93">
        <f t="shared" si="67"/>
        <v>1.0986122886681098</v>
      </c>
      <c r="J1260" s="158" t="e">
        <f t="shared" si="68"/>
        <v>#NUM!</v>
      </c>
    </row>
    <row r="1261" spans="1:10" hidden="1" x14ac:dyDescent="0.25">
      <c r="A1261" s="93">
        <v>24</v>
      </c>
      <c r="B1261" s="5" t="s">
        <v>37</v>
      </c>
      <c r="C1261" s="26">
        <v>43916</v>
      </c>
      <c r="D1261" s="4">
        <v>0</v>
      </c>
      <c r="E1261" s="29">
        <v>3</v>
      </c>
      <c r="G1261" s="4"/>
      <c r="H1261" s="93">
        <f t="shared" si="66"/>
        <v>3</v>
      </c>
      <c r="I1261" s="93">
        <f t="shared" si="67"/>
        <v>1.0986122886681098</v>
      </c>
      <c r="J1261" s="158" t="e">
        <f t="shared" si="68"/>
        <v>#NUM!</v>
      </c>
    </row>
    <row r="1262" spans="1:10" hidden="1" x14ac:dyDescent="0.25">
      <c r="A1262" s="93">
        <v>25</v>
      </c>
      <c r="B1262" s="5" t="s">
        <v>37</v>
      </c>
      <c r="C1262" s="26">
        <v>43917</v>
      </c>
      <c r="D1262" s="4">
        <v>2</v>
      </c>
      <c r="E1262" s="29">
        <v>5</v>
      </c>
      <c r="G1262" s="4"/>
      <c r="H1262" s="93">
        <f t="shared" si="66"/>
        <v>5</v>
      </c>
      <c r="I1262" s="93">
        <f t="shared" si="67"/>
        <v>1.6094379124341003</v>
      </c>
      <c r="J1262" s="158">
        <f t="shared" si="68"/>
        <v>5.1681186968807173</v>
      </c>
    </row>
    <row r="1263" spans="1:10" hidden="1" x14ac:dyDescent="0.25">
      <c r="A1263" s="93">
        <v>26</v>
      </c>
      <c r="B1263" s="5" t="s">
        <v>37</v>
      </c>
      <c r="C1263" s="26">
        <v>43918</v>
      </c>
      <c r="D1263" s="4">
        <v>3</v>
      </c>
      <c r="E1263" s="29">
        <v>8</v>
      </c>
      <c r="G1263" s="4"/>
      <c r="H1263" s="93">
        <f t="shared" si="66"/>
        <v>8</v>
      </c>
      <c r="I1263" s="93">
        <f t="shared" si="67"/>
        <v>2.0794415416798357</v>
      </c>
      <c r="J1263" s="158">
        <f t="shared" si="68"/>
        <v>6.1809743070875651</v>
      </c>
    </row>
    <row r="1264" spans="1:10" hidden="1" x14ac:dyDescent="0.25">
      <c r="A1264" s="93">
        <v>27</v>
      </c>
      <c r="B1264" s="5" t="s">
        <v>37</v>
      </c>
      <c r="C1264" s="26">
        <v>43919</v>
      </c>
      <c r="D1264" s="4">
        <v>1</v>
      </c>
      <c r="E1264" s="29">
        <v>9</v>
      </c>
      <c r="G1264" s="4"/>
      <c r="H1264" s="93">
        <f t="shared" si="66"/>
        <v>9</v>
      </c>
      <c r="I1264" s="93">
        <f t="shared" si="67"/>
        <v>2.1972245773362196</v>
      </c>
      <c r="J1264" s="158">
        <f t="shared" si="68"/>
        <v>4.1215217369786235</v>
      </c>
    </row>
    <row r="1265" spans="1:10" hidden="1" x14ac:dyDescent="0.25">
      <c r="A1265" s="93">
        <v>28</v>
      </c>
      <c r="B1265" s="5" t="s">
        <v>37</v>
      </c>
      <c r="C1265" s="26">
        <v>43920</v>
      </c>
      <c r="D1265" s="4">
        <v>10</v>
      </c>
      <c r="E1265" s="29">
        <v>19</v>
      </c>
      <c r="G1265" s="4"/>
      <c r="H1265" s="93">
        <f t="shared" si="66"/>
        <v>19</v>
      </c>
      <c r="I1265" s="93">
        <f t="shared" si="67"/>
        <v>2.9444389791664403</v>
      </c>
      <c r="J1265" s="158">
        <f t="shared" si="68"/>
        <v>2.6626392612501721</v>
      </c>
    </row>
    <row r="1266" spans="1:10" hidden="1" x14ac:dyDescent="0.25">
      <c r="A1266" s="93">
        <v>29</v>
      </c>
      <c r="B1266" s="5" t="s">
        <v>37</v>
      </c>
      <c r="C1266" s="26">
        <v>43921</v>
      </c>
      <c r="D1266" s="4">
        <v>1</v>
      </c>
      <c r="E1266" s="29">
        <v>20</v>
      </c>
      <c r="G1266" s="4"/>
      <c r="H1266" s="93">
        <f t="shared" si="66"/>
        <v>20</v>
      </c>
      <c r="I1266" s="93">
        <f t="shared" si="67"/>
        <v>2.9957322735539909</v>
      </c>
      <c r="J1266" s="158">
        <f t="shared" si="68"/>
        <v>2.215976239347925</v>
      </c>
    </row>
    <row r="1267" spans="1:10" hidden="1" x14ac:dyDescent="0.25">
      <c r="A1267" s="93">
        <v>30</v>
      </c>
      <c r="B1267" s="5" t="s">
        <v>37</v>
      </c>
      <c r="C1267" s="26">
        <v>43922</v>
      </c>
      <c r="D1267" s="4">
        <v>1</v>
      </c>
      <c r="E1267" s="29">
        <v>21</v>
      </c>
      <c r="G1267" s="4"/>
      <c r="H1267" s="93">
        <f t="shared" si="66"/>
        <v>21</v>
      </c>
      <c r="I1267" s="93">
        <f t="shared" si="67"/>
        <v>3.044522437723423</v>
      </c>
      <c r="J1267" s="158">
        <f t="shared" si="68"/>
        <v>2.1382622963376248</v>
      </c>
    </row>
    <row r="1268" spans="1:10" hidden="1" x14ac:dyDescent="0.25">
      <c r="A1268" s="93">
        <v>31</v>
      </c>
      <c r="B1268" s="5" t="s">
        <v>37</v>
      </c>
      <c r="C1268" s="26">
        <v>43923</v>
      </c>
      <c r="D1268" s="4">
        <v>1</v>
      </c>
      <c r="E1268" s="29">
        <v>22</v>
      </c>
      <c r="G1268" s="4"/>
      <c r="H1268" s="93">
        <f t="shared" si="66"/>
        <v>22</v>
      </c>
      <c r="I1268" s="93">
        <f t="shared" si="67"/>
        <v>3.0910424533583161</v>
      </c>
      <c r="J1268" s="158">
        <f t="shared" si="68"/>
        <v>2.3650634675050854</v>
      </c>
    </row>
    <row r="1269" spans="1:10" hidden="1" x14ac:dyDescent="0.25">
      <c r="A1269" s="93">
        <v>32</v>
      </c>
      <c r="B1269" s="5" t="s">
        <v>37</v>
      </c>
      <c r="C1269" s="26">
        <v>43924</v>
      </c>
      <c r="D1269" s="4">
        <v>0</v>
      </c>
      <c r="E1269" s="29">
        <v>22</v>
      </c>
      <c r="G1269" s="4"/>
      <c r="H1269" s="93">
        <f t="shared" si="66"/>
        <v>22</v>
      </c>
      <c r="I1269" s="93">
        <f t="shared" si="67"/>
        <v>3.0910424533583161</v>
      </c>
      <c r="J1269" s="158">
        <f t="shared" si="68"/>
        <v>3.2306622952397501</v>
      </c>
    </row>
    <row r="1270" spans="1:10" hidden="1" x14ac:dyDescent="0.25">
      <c r="A1270" s="93">
        <v>33</v>
      </c>
      <c r="B1270" s="5" t="s">
        <v>37</v>
      </c>
      <c r="C1270" s="26">
        <v>43925</v>
      </c>
      <c r="D1270" s="4">
        <v>0</v>
      </c>
      <c r="E1270" s="29">
        <v>22</v>
      </c>
      <c r="G1270" s="4"/>
      <c r="H1270" s="93">
        <f t="shared" si="66"/>
        <v>22</v>
      </c>
      <c r="I1270" s="93">
        <f t="shared" si="67"/>
        <v>3.0910424533583161</v>
      </c>
      <c r="J1270" s="158">
        <f t="shared" si="68"/>
        <v>4.8363538883514501</v>
      </c>
    </row>
    <row r="1271" spans="1:10" hidden="1" x14ac:dyDescent="0.25">
      <c r="A1271" s="93">
        <v>34</v>
      </c>
      <c r="B1271" s="5" t="s">
        <v>37</v>
      </c>
      <c r="C1271" s="26">
        <v>43926</v>
      </c>
      <c r="D1271" s="4">
        <v>0</v>
      </c>
      <c r="E1271" s="29">
        <v>22</v>
      </c>
      <c r="G1271" s="4"/>
      <c r="H1271" s="93">
        <f t="shared" si="66"/>
        <v>22</v>
      </c>
      <c r="I1271" s="93">
        <f t="shared" si="67"/>
        <v>3.0910424533583161</v>
      </c>
      <c r="J1271" s="158">
        <f t="shared" si="68"/>
        <v>7.9517656396854628</v>
      </c>
    </row>
    <row r="1272" spans="1:10" hidden="1" x14ac:dyDescent="0.25">
      <c r="A1272" s="93">
        <v>35</v>
      </c>
      <c r="B1272" s="5" t="s">
        <v>37</v>
      </c>
      <c r="C1272" s="26">
        <v>43927</v>
      </c>
      <c r="D1272" s="4">
        <v>2</v>
      </c>
      <c r="E1272" s="29">
        <v>24</v>
      </c>
      <c r="G1272" s="4"/>
      <c r="H1272" s="93">
        <f t="shared" si="66"/>
        <v>24</v>
      </c>
      <c r="I1272" s="93">
        <f t="shared" si="67"/>
        <v>3.1780538303479458</v>
      </c>
      <c r="J1272" s="158">
        <f t="shared" si="68"/>
        <v>25.861232000596541</v>
      </c>
    </row>
    <row r="1273" spans="1:10" hidden="1" x14ac:dyDescent="0.25">
      <c r="A1273" s="93">
        <v>36</v>
      </c>
      <c r="B1273" s="5" t="s">
        <v>37</v>
      </c>
      <c r="C1273" s="26">
        <v>43928</v>
      </c>
      <c r="D1273" s="4">
        <v>0</v>
      </c>
      <c r="E1273" s="29">
        <v>24</v>
      </c>
      <c r="G1273" s="4"/>
      <c r="H1273" s="93">
        <f t="shared" si="66"/>
        <v>24</v>
      </c>
      <c r="I1273" s="93">
        <f t="shared" si="67"/>
        <v>3.1780538303479458</v>
      </c>
      <c r="J1273" s="158">
        <f t="shared" si="68"/>
        <v>29.952223736910536</v>
      </c>
    </row>
    <row r="1274" spans="1:10" hidden="1" x14ac:dyDescent="0.25">
      <c r="A1274" s="93">
        <v>37</v>
      </c>
      <c r="B1274" s="5" t="s">
        <v>37</v>
      </c>
      <c r="C1274" s="26">
        <v>43929</v>
      </c>
      <c r="D1274" s="4">
        <v>0</v>
      </c>
      <c r="E1274" s="29">
        <v>24</v>
      </c>
      <c r="G1274" s="4"/>
      <c r="H1274" s="93">
        <f t="shared" si="66"/>
        <v>24</v>
      </c>
      <c r="I1274" s="93">
        <f t="shared" si="67"/>
        <v>3.1780538303479458</v>
      </c>
      <c r="J1274" s="158">
        <f t="shared" si="68"/>
        <v>35.702709622738396</v>
      </c>
    </row>
    <row r="1275" spans="1:10" hidden="1" x14ac:dyDescent="0.25">
      <c r="A1275" s="93">
        <v>38</v>
      </c>
      <c r="B1275" s="5" t="s">
        <v>37</v>
      </c>
      <c r="C1275" s="26">
        <v>43930</v>
      </c>
      <c r="D1275" s="4">
        <v>0</v>
      </c>
      <c r="E1275" s="29">
        <v>24</v>
      </c>
      <c r="G1275" s="4"/>
      <c r="H1275" s="93">
        <f t="shared" si="66"/>
        <v>24</v>
      </c>
      <c r="I1275" s="93">
        <f t="shared" si="67"/>
        <v>3.1780538303479458</v>
      </c>
      <c r="J1275" s="158">
        <f t="shared" si="68"/>
        <v>41.82237799056351</v>
      </c>
    </row>
    <row r="1276" spans="1:10" hidden="1" x14ac:dyDescent="0.25">
      <c r="A1276" s="93">
        <v>39</v>
      </c>
      <c r="B1276" s="5" t="s">
        <v>37</v>
      </c>
      <c r="C1276" s="26">
        <v>43931</v>
      </c>
      <c r="D1276" s="4">
        <v>0</v>
      </c>
      <c r="E1276" s="29">
        <v>24</v>
      </c>
      <c r="G1276" s="4"/>
      <c r="H1276" s="93">
        <f t="shared" si="66"/>
        <v>24</v>
      </c>
      <c r="I1276" s="93">
        <f t="shared" si="67"/>
        <v>3.1780538303479458</v>
      </c>
      <c r="J1276" s="158">
        <f t="shared" si="68"/>
        <v>44.61053652326774</v>
      </c>
    </row>
    <row r="1277" spans="1:10" hidden="1" x14ac:dyDescent="0.25">
      <c r="A1277" s="93">
        <v>40</v>
      </c>
      <c r="B1277" s="5" t="s">
        <v>37</v>
      </c>
      <c r="C1277" s="26">
        <v>43932</v>
      </c>
      <c r="D1277" s="4">
        <v>0</v>
      </c>
      <c r="E1277" s="29">
        <v>24</v>
      </c>
      <c r="G1277" s="4"/>
      <c r="H1277" s="93">
        <f t="shared" si="66"/>
        <v>24</v>
      </c>
      <c r="I1277" s="93">
        <f t="shared" si="67"/>
        <v>3.1780538303479458</v>
      </c>
      <c r="J1277" s="158">
        <f t="shared" si="68"/>
        <v>55.763170654084682</v>
      </c>
    </row>
    <row r="1278" spans="1:10" hidden="1" x14ac:dyDescent="0.25">
      <c r="A1278" s="93">
        <v>41</v>
      </c>
      <c r="B1278" s="5" t="s">
        <v>37</v>
      </c>
      <c r="C1278" s="26">
        <v>43933</v>
      </c>
      <c r="D1278" s="4">
        <v>0</v>
      </c>
      <c r="E1278" s="29">
        <v>24</v>
      </c>
      <c r="G1278" s="4"/>
      <c r="H1278" s="93">
        <f t="shared" si="66"/>
        <v>24</v>
      </c>
      <c r="I1278" s="93">
        <f t="shared" si="67"/>
        <v>3.1780538303479458</v>
      </c>
      <c r="J1278" s="158">
        <f t="shared" si="68"/>
        <v>95.594006835573737</v>
      </c>
    </row>
    <row r="1279" spans="1:10" hidden="1" x14ac:dyDescent="0.25">
      <c r="A1279" s="93">
        <v>42</v>
      </c>
      <c r="B1279" s="5" t="s">
        <v>37</v>
      </c>
      <c r="C1279" s="26">
        <v>43934</v>
      </c>
      <c r="D1279" s="4">
        <v>7</v>
      </c>
      <c r="E1279" s="29">
        <v>31</v>
      </c>
      <c r="G1279" s="4"/>
      <c r="H1279" s="93">
        <f t="shared" si="66"/>
        <v>31</v>
      </c>
      <c r="I1279" s="93">
        <f t="shared" si="67"/>
        <v>3.4339872044851463</v>
      </c>
      <c r="J1279" s="158">
        <f t="shared" si="68"/>
        <v>32.499732380585755</v>
      </c>
    </row>
    <row r="1280" spans="1:10" hidden="1" x14ac:dyDescent="0.25">
      <c r="A1280" s="93">
        <v>43</v>
      </c>
      <c r="B1280" s="5" t="s">
        <v>37</v>
      </c>
      <c r="C1280" s="26">
        <v>43935</v>
      </c>
      <c r="D1280" s="4">
        <v>1</v>
      </c>
      <c r="E1280" s="29">
        <v>32</v>
      </c>
      <c r="G1280" s="4"/>
      <c r="H1280" s="93">
        <f t="shared" si="66"/>
        <v>32</v>
      </c>
      <c r="I1280" s="93">
        <f t="shared" si="67"/>
        <v>3.4657359027997265</v>
      </c>
      <c r="J1280" s="158">
        <f t="shared" si="68"/>
        <v>17.678882508323884</v>
      </c>
    </row>
    <row r="1281" spans="1:10" hidden="1" x14ac:dyDescent="0.25">
      <c r="A1281" s="93">
        <v>44</v>
      </c>
      <c r="B1281" s="5" t="s">
        <v>37</v>
      </c>
      <c r="C1281" s="26">
        <v>43936</v>
      </c>
      <c r="D1281" s="4">
        <v>-1</v>
      </c>
      <c r="E1281" s="29">
        <v>31</v>
      </c>
      <c r="G1281" s="4"/>
      <c r="H1281" s="93">
        <f t="shared" si="66"/>
        <v>31</v>
      </c>
      <c r="I1281" s="93">
        <f t="shared" si="67"/>
        <v>3.4339872044851463</v>
      </c>
      <c r="J1281" s="158">
        <f t="shared" si="68"/>
        <v>14.564304682271619</v>
      </c>
    </row>
    <row r="1282" spans="1:10" hidden="1" x14ac:dyDescent="0.25">
      <c r="A1282" s="93">
        <v>45</v>
      </c>
      <c r="B1282" s="5" t="s">
        <v>37</v>
      </c>
      <c r="C1282" s="26">
        <v>43937</v>
      </c>
      <c r="D1282" s="4">
        <v>0</v>
      </c>
      <c r="E1282" s="29">
        <v>31</v>
      </c>
      <c r="G1282" s="4"/>
      <c r="H1282" s="93">
        <f t="shared" si="66"/>
        <v>31</v>
      </c>
      <c r="I1282" s="93">
        <f t="shared" si="67"/>
        <v>3.4339872044851463</v>
      </c>
      <c r="J1282" s="158">
        <f t="shared" si="68"/>
        <v>13.895432186582589</v>
      </c>
    </row>
    <row r="1283" spans="1:10" hidden="1" x14ac:dyDescent="0.25">
      <c r="A1283" s="93">
        <v>46</v>
      </c>
      <c r="B1283" s="5" t="s">
        <v>37</v>
      </c>
      <c r="C1283" s="26">
        <v>43938</v>
      </c>
      <c r="D1283" s="4">
        <v>0</v>
      </c>
      <c r="E1283" s="29">
        <v>31</v>
      </c>
      <c r="G1283" s="4"/>
      <c r="H1283" s="93">
        <f t="shared" ref="H1283:H1346" si="69">IF(EXACT(B1283,B1282),D1283+E1282,E1283)</f>
        <v>31</v>
      </c>
      <c r="I1283" s="93">
        <f t="shared" si="67"/>
        <v>3.4339872044851463</v>
      </c>
      <c r="J1283" s="158">
        <f t="shared" si="68"/>
        <v>15.04214261848719</v>
      </c>
    </row>
    <row r="1284" spans="1:10" hidden="1" x14ac:dyDescent="0.25">
      <c r="A1284" s="93">
        <v>47</v>
      </c>
      <c r="B1284" s="5" t="s">
        <v>37</v>
      </c>
      <c r="C1284" s="26">
        <v>43939</v>
      </c>
      <c r="D1284" s="4">
        <v>0</v>
      </c>
      <c r="E1284" s="29">
        <v>31</v>
      </c>
      <c r="G1284" s="4"/>
      <c r="H1284" s="93">
        <f t="shared" si="69"/>
        <v>31</v>
      </c>
      <c r="I1284" s="93">
        <f t="shared" si="67"/>
        <v>3.4339872044851463</v>
      </c>
      <c r="J1284" s="158">
        <f t="shared" si="68"/>
        <v>19.156205514785501</v>
      </c>
    </row>
    <row r="1285" spans="1:10" hidden="1" x14ac:dyDescent="0.25">
      <c r="A1285" s="93">
        <v>48</v>
      </c>
      <c r="B1285" s="5" t="s">
        <v>37</v>
      </c>
      <c r="C1285" s="26">
        <v>43940</v>
      </c>
      <c r="D1285" s="4">
        <v>0</v>
      </c>
      <c r="E1285" s="29">
        <v>31</v>
      </c>
      <c r="G1285" s="4"/>
      <c r="H1285" s="93">
        <f t="shared" si="69"/>
        <v>31</v>
      </c>
      <c r="I1285" s="93">
        <f t="shared" si="67"/>
        <v>3.4339872044851463</v>
      </c>
      <c r="J1285" s="158">
        <f t="shared" si="68"/>
        <v>34.324583741065972</v>
      </c>
    </row>
    <row r="1286" spans="1:10" hidden="1" x14ac:dyDescent="0.25">
      <c r="A1286" s="93">
        <v>49</v>
      </c>
      <c r="B1286" s="5" t="s">
        <v>37</v>
      </c>
      <c r="C1286" s="26">
        <v>43941</v>
      </c>
      <c r="D1286" s="4">
        <v>3</v>
      </c>
      <c r="E1286" s="29">
        <v>34</v>
      </c>
      <c r="G1286" s="4"/>
      <c r="H1286" s="93">
        <f t="shared" si="69"/>
        <v>34</v>
      </c>
      <c r="I1286" s="93">
        <f t="shared" si="67"/>
        <v>3.5263605246161616</v>
      </c>
      <c r="J1286" s="158">
        <f t="shared" si="68"/>
        <v>119.34407338290715</v>
      </c>
    </row>
    <row r="1287" spans="1:10" hidden="1" x14ac:dyDescent="0.25">
      <c r="A1287" s="93">
        <v>50</v>
      </c>
      <c r="B1287" s="5" t="s">
        <v>37</v>
      </c>
      <c r="C1287" s="26">
        <v>43942</v>
      </c>
      <c r="D1287" s="4">
        <v>0</v>
      </c>
      <c r="E1287" s="29">
        <v>34</v>
      </c>
      <c r="G1287" s="4"/>
      <c r="H1287" s="93">
        <f t="shared" si="69"/>
        <v>34</v>
      </c>
      <c r="I1287" s="93">
        <f t="shared" si="67"/>
        <v>3.5263605246161616</v>
      </c>
      <c r="J1287" s="158">
        <f t="shared" si="68"/>
        <v>65.698266754834307</v>
      </c>
    </row>
    <row r="1288" spans="1:10" hidden="1" x14ac:dyDescent="0.25">
      <c r="A1288" s="93">
        <v>51</v>
      </c>
      <c r="B1288" s="5" t="s">
        <v>37</v>
      </c>
      <c r="C1288" s="26">
        <v>43943</v>
      </c>
      <c r="D1288" s="4">
        <v>0</v>
      </c>
      <c r="E1288" s="29">
        <v>34</v>
      </c>
      <c r="G1288" s="4"/>
      <c r="H1288" s="93">
        <f t="shared" si="69"/>
        <v>34</v>
      </c>
      <c r="I1288" s="93">
        <f t="shared" si="67"/>
        <v>3.5263605246161616</v>
      </c>
      <c r="J1288" s="158">
        <f t="shared" si="68"/>
        <v>42.021053326115087</v>
      </c>
    </row>
    <row r="1289" spans="1:10" hidden="1" x14ac:dyDescent="0.25">
      <c r="A1289" s="93">
        <v>52</v>
      </c>
      <c r="B1289" s="5" t="s">
        <v>37</v>
      </c>
      <c r="C1289" s="26">
        <v>43944</v>
      </c>
      <c r="D1289" s="4">
        <v>1</v>
      </c>
      <c r="E1289" s="29">
        <v>35</v>
      </c>
      <c r="G1289" s="4"/>
      <c r="H1289" s="93">
        <f t="shared" si="69"/>
        <v>35</v>
      </c>
      <c r="I1289" s="93">
        <f t="shared" si="67"/>
        <v>3.5553480614894135</v>
      </c>
      <c r="J1289" s="158">
        <f t="shared" si="68"/>
        <v>34.639093499789254</v>
      </c>
    </row>
    <row r="1290" spans="1:10" hidden="1" x14ac:dyDescent="0.25">
      <c r="A1290" s="93">
        <v>53</v>
      </c>
      <c r="B1290" s="5" t="s">
        <v>37</v>
      </c>
      <c r="C1290" s="26">
        <v>43945</v>
      </c>
      <c r="D1290" s="4">
        <v>4</v>
      </c>
      <c r="E1290" s="29">
        <v>39</v>
      </c>
      <c r="G1290" s="4"/>
      <c r="H1290" s="93">
        <f t="shared" si="69"/>
        <v>39</v>
      </c>
      <c r="I1290" s="93">
        <f t="shared" si="67"/>
        <v>3.6635616461296463</v>
      </c>
      <c r="J1290" s="158">
        <f t="shared" si="68"/>
        <v>23.374404208681302</v>
      </c>
    </row>
    <row r="1291" spans="1:10" hidden="1" x14ac:dyDescent="0.25">
      <c r="A1291" s="93">
        <v>54</v>
      </c>
      <c r="B1291" s="5" t="s">
        <v>37</v>
      </c>
      <c r="C1291" s="26">
        <v>43946</v>
      </c>
      <c r="D1291" s="4">
        <v>1</v>
      </c>
      <c r="E1291" s="29">
        <v>40</v>
      </c>
      <c r="G1291" s="4"/>
      <c r="H1291" s="93">
        <f t="shared" si="69"/>
        <v>40</v>
      </c>
      <c r="I1291" s="93">
        <f t="shared" si="67"/>
        <v>3.6888794541139363</v>
      </c>
      <c r="J1291" s="158">
        <f t="shared" si="68"/>
        <v>19.28546187804313</v>
      </c>
    </row>
    <row r="1292" spans="1:10" hidden="1" x14ac:dyDescent="0.25">
      <c r="A1292" s="93">
        <v>55</v>
      </c>
      <c r="B1292" s="5" t="s">
        <v>37</v>
      </c>
      <c r="C1292" s="26">
        <v>43947</v>
      </c>
      <c r="D1292" s="4">
        <v>6</v>
      </c>
      <c r="E1292" s="29">
        <v>46</v>
      </c>
      <c r="G1292" s="4"/>
      <c r="H1292" s="93">
        <f t="shared" si="69"/>
        <v>46</v>
      </c>
      <c r="I1292" s="93">
        <f t="shared" si="67"/>
        <v>3.8286413964890951</v>
      </c>
      <c r="J1292" s="158">
        <f t="shared" si="68"/>
        <v>14.498947204190104</v>
      </c>
    </row>
    <row r="1293" spans="1:10" hidden="1" x14ac:dyDescent="0.25">
      <c r="A1293" s="93">
        <v>56</v>
      </c>
      <c r="B1293" s="5" t="s">
        <v>37</v>
      </c>
      <c r="C1293" s="26">
        <v>43948</v>
      </c>
      <c r="D1293" s="4">
        <v>0</v>
      </c>
      <c r="E1293" s="29">
        <v>46</v>
      </c>
      <c r="G1293" s="4"/>
      <c r="H1293" s="93">
        <f t="shared" si="69"/>
        <v>46</v>
      </c>
      <c r="I1293" s="93">
        <f t="shared" si="67"/>
        <v>3.8286413964890951</v>
      </c>
      <c r="J1293" s="158">
        <f t="shared" si="68"/>
        <v>13.786981167215197</v>
      </c>
    </row>
    <row r="1294" spans="1:10" hidden="1" x14ac:dyDescent="0.25">
      <c r="A1294" s="93">
        <v>57</v>
      </c>
      <c r="B1294" s="5" t="s">
        <v>37</v>
      </c>
      <c r="C1294" s="26">
        <v>43949</v>
      </c>
      <c r="D1294" s="4">
        <v>1</v>
      </c>
      <c r="E1294" s="29">
        <v>47</v>
      </c>
      <c r="G1294" s="4"/>
      <c r="H1294" s="93">
        <f t="shared" si="69"/>
        <v>47</v>
      </c>
      <c r="I1294" s="93">
        <f t="shared" si="67"/>
        <v>3.8501476017100584</v>
      </c>
      <c r="J1294" s="158">
        <f t="shared" si="68"/>
        <v>12.594193433794512</v>
      </c>
    </row>
    <row r="1295" spans="1:10" hidden="1" x14ac:dyDescent="0.25">
      <c r="A1295" s="93">
        <v>58</v>
      </c>
      <c r="B1295" s="5" t="s">
        <v>37</v>
      </c>
      <c r="C1295" s="26">
        <v>43950</v>
      </c>
      <c r="D1295" s="4">
        <v>0</v>
      </c>
      <c r="E1295" s="29">
        <v>47</v>
      </c>
      <c r="G1295" s="4"/>
      <c r="H1295" s="93">
        <f t="shared" si="69"/>
        <v>47</v>
      </c>
      <c r="I1295" s="93">
        <f t="shared" si="67"/>
        <v>3.8501476017100584</v>
      </c>
      <c r="J1295" s="158">
        <f t="shared" si="68"/>
        <v>13.306879427257808</v>
      </c>
    </row>
    <row r="1296" spans="1:10" hidden="1" x14ac:dyDescent="0.25">
      <c r="A1296" s="93">
        <v>59</v>
      </c>
      <c r="B1296" s="5" t="s">
        <v>37</v>
      </c>
      <c r="C1296" s="26">
        <v>43951</v>
      </c>
      <c r="D1296" s="4">
        <v>1</v>
      </c>
      <c r="E1296" s="29">
        <v>48</v>
      </c>
      <c r="G1296" s="4"/>
      <c r="H1296" s="93">
        <f t="shared" si="69"/>
        <v>48</v>
      </c>
      <c r="I1296" s="93">
        <f t="shared" si="67"/>
        <v>3.8712010109078911</v>
      </c>
      <c r="J1296" s="158">
        <f t="shared" si="68"/>
        <v>16.049917319014931</v>
      </c>
    </row>
    <row r="1297" spans="1:10" hidden="1" x14ac:dyDescent="0.25">
      <c r="A1297" s="93">
        <v>60</v>
      </c>
      <c r="B1297" s="5" t="s">
        <v>37</v>
      </c>
      <c r="C1297" s="26">
        <v>43952</v>
      </c>
      <c r="D1297" s="4">
        <v>1</v>
      </c>
      <c r="E1297" s="29">
        <v>49</v>
      </c>
      <c r="G1297" s="4"/>
      <c r="H1297" s="93">
        <f t="shared" si="69"/>
        <v>49</v>
      </c>
      <c r="I1297" s="93">
        <f t="shared" ref="I1297:I1360" si="70">LN(H1297)</f>
        <v>3.8918202981106265</v>
      </c>
      <c r="J1297" s="158">
        <f t="shared" si="68"/>
        <v>22.433303055423501</v>
      </c>
    </row>
    <row r="1298" spans="1:10" hidden="1" x14ac:dyDescent="0.25">
      <c r="A1298" s="93">
        <v>61</v>
      </c>
      <c r="B1298" s="5" t="s">
        <v>37</v>
      </c>
      <c r="C1298" s="26">
        <v>43953</v>
      </c>
      <c r="D1298" s="4">
        <v>0</v>
      </c>
      <c r="E1298" s="29">
        <v>49</v>
      </c>
      <c r="G1298" s="4"/>
      <c r="H1298" s="93">
        <f t="shared" si="69"/>
        <v>49</v>
      </c>
      <c r="I1298" s="93">
        <f t="shared" si="70"/>
        <v>3.8918202981106265</v>
      </c>
      <c r="J1298" s="158">
        <f t="shared" si="68"/>
        <v>31.233577751088813</v>
      </c>
    </row>
    <row r="1299" spans="1:10" hidden="1" x14ac:dyDescent="0.25">
      <c r="A1299" s="93">
        <v>62</v>
      </c>
      <c r="B1299" s="5" t="s">
        <v>37</v>
      </c>
      <c r="C1299" s="26">
        <v>43954</v>
      </c>
      <c r="D1299" s="4">
        <v>0</v>
      </c>
      <c r="E1299" s="29">
        <v>49</v>
      </c>
      <c r="G1299" s="4"/>
      <c r="H1299" s="93">
        <f t="shared" si="69"/>
        <v>49</v>
      </c>
      <c r="I1299" s="93">
        <f t="shared" si="70"/>
        <v>3.8918202981106265</v>
      </c>
      <c r="J1299" s="158">
        <f t="shared" si="68"/>
        <v>64.391930595885825</v>
      </c>
    </row>
    <row r="1300" spans="1:10" hidden="1" x14ac:dyDescent="0.25">
      <c r="A1300" s="93">
        <v>63</v>
      </c>
      <c r="B1300" s="5" t="s">
        <v>37</v>
      </c>
      <c r="C1300" s="26">
        <v>43955</v>
      </c>
      <c r="D1300" s="4">
        <v>0</v>
      </c>
      <c r="E1300" s="29">
        <v>49</v>
      </c>
      <c r="G1300" s="4"/>
      <c r="H1300" s="93">
        <f t="shared" si="69"/>
        <v>49</v>
      </c>
      <c r="I1300" s="93">
        <f t="shared" si="70"/>
        <v>3.8918202981106265</v>
      </c>
      <c r="J1300" s="158">
        <f t="shared" si="68"/>
        <v>73.122927956106224</v>
      </c>
    </row>
    <row r="1301" spans="1:10" hidden="1" x14ac:dyDescent="0.25">
      <c r="A1301" s="93">
        <v>64</v>
      </c>
      <c r="B1301" s="5" t="s">
        <v>37</v>
      </c>
      <c r="C1301" s="26">
        <v>43956</v>
      </c>
      <c r="D1301" s="4">
        <v>-1</v>
      </c>
      <c r="E1301" s="29">
        <v>48</v>
      </c>
      <c r="G1301" s="4"/>
      <c r="H1301" s="93">
        <f t="shared" si="69"/>
        <v>48</v>
      </c>
      <c r="I1301" s="93">
        <f t="shared" si="70"/>
        <v>3.8712010109078911</v>
      </c>
      <c r="J1301" s="158">
        <f t="shared" si="68"/>
        <v>139.42775695742785</v>
      </c>
    </row>
    <row r="1302" spans="1:10" hidden="1" x14ac:dyDescent="0.25">
      <c r="A1302" s="93">
        <v>65</v>
      </c>
      <c r="B1302" s="5" t="s">
        <v>37</v>
      </c>
      <c r="C1302" s="26">
        <v>43957</v>
      </c>
      <c r="D1302" s="4">
        <v>3</v>
      </c>
      <c r="E1302" s="29">
        <v>51</v>
      </c>
      <c r="G1302" s="4"/>
      <c r="H1302" s="93">
        <f t="shared" si="69"/>
        <v>51</v>
      </c>
      <c r="I1302" s="93">
        <f t="shared" si="70"/>
        <v>3.9318256327243257</v>
      </c>
      <c r="J1302" s="158">
        <f t="shared" si="68"/>
        <v>101.83602693931762</v>
      </c>
    </row>
    <row r="1303" spans="1:10" hidden="1" x14ac:dyDescent="0.25">
      <c r="A1303" s="93">
        <v>66</v>
      </c>
      <c r="B1303" s="5" t="s">
        <v>37</v>
      </c>
      <c r="C1303" s="26">
        <v>43958</v>
      </c>
      <c r="D1303" s="4">
        <v>1</v>
      </c>
      <c r="E1303" s="29">
        <v>52</v>
      </c>
      <c r="G1303" s="4"/>
      <c r="H1303" s="93">
        <f t="shared" si="69"/>
        <v>52</v>
      </c>
      <c r="I1303" s="93">
        <f t="shared" si="70"/>
        <v>3.9512437185814275</v>
      </c>
      <c r="J1303" s="158">
        <f t="shared" si="68"/>
        <v>83.360129228646116</v>
      </c>
    </row>
    <row r="1304" spans="1:10" hidden="1" x14ac:dyDescent="0.25">
      <c r="A1304" s="93">
        <v>67</v>
      </c>
      <c r="B1304" s="5" t="s">
        <v>37</v>
      </c>
      <c r="C1304" s="26">
        <v>43959</v>
      </c>
      <c r="D1304" s="4">
        <v>1</v>
      </c>
      <c r="E1304" s="29">
        <v>53</v>
      </c>
      <c r="G1304" s="4"/>
      <c r="H1304" s="93">
        <f t="shared" si="69"/>
        <v>53</v>
      </c>
      <c r="I1304" s="93">
        <f t="shared" si="70"/>
        <v>3.970291913552122</v>
      </c>
      <c r="J1304" s="158">
        <f t="shared" si="68"/>
        <v>61.55998302397208</v>
      </c>
    </row>
    <row r="1305" spans="1:10" hidden="1" x14ac:dyDescent="0.25">
      <c r="A1305" s="93">
        <v>68</v>
      </c>
      <c r="B1305" s="5" t="s">
        <v>37</v>
      </c>
      <c r="C1305" s="26">
        <v>43960</v>
      </c>
      <c r="D1305" s="4">
        <v>1</v>
      </c>
      <c r="E1305" s="29">
        <v>54</v>
      </c>
      <c r="G1305" s="4"/>
      <c r="H1305" s="93">
        <f t="shared" si="69"/>
        <v>54</v>
      </c>
      <c r="I1305" s="93">
        <f t="shared" si="70"/>
        <v>3.9889840465642745</v>
      </c>
      <c r="J1305" s="158">
        <f t="shared" si="68"/>
        <v>44.398656933959295</v>
      </c>
    </row>
    <row r="1306" spans="1:10" hidden="1" x14ac:dyDescent="0.25">
      <c r="A1306" s="93">
        <v>69</v>
      </c>
      <c r="B1306" s="5" t="s">
        <v>37</v>
      </c>
      <c r="C1306" s="26">
        <v>43961</v>
      </c>
      <c r="D1306" s="4">
        <v>0</v>
      </c>
      <c r="E1306" s="29">
        <v>54</v>
      </c>
      <c r="G1306" s="4"/>
      <c r="H1306" s="93">
        <f t="shared" si="69"/>
        <v>54</v>
      </c>
      <c r="I1306" s="93">
        <f t="shared" si="70"/>
        <v>3.9889840465642745</v>
      </c>
      <c r="J1306" s="158">
        <f t="shared" si="68"/>
        <v>39.270317587953279</v>
      </c>
    </row>
    <row r="1307" spans="1:10" hidden="1" x14ac:dyDescent="0.25">
      <c r="A1307" s="93">
        <v>70</v>
      </c>
      <c r="B1307" s="5" t="s">
        <v>37</v>
      </c>
      <c r="C1307" s="26">
        <v>43962</v>
      </c>
      <c r="D1307" s="4">
        <v>16</v>
      </c>
      <c r="E1307" s="29">
        <v>70</v>
      </c>
      <c r="G1307" s="4"/>
      <c r="H1307" s="93">
        <f t="shared" si="69"/>
        <v>70</v>
      </c>
      <c r="I1307" s="93">
        <f t="shared" si="70"/>
        <v>4.2484952420493594</v>
      </c>
      <c r="J1307" s="158">
        <f t="shared" si="68"/>
        <v>17.772119157538459</v>
      </c>
    </row>
    <row r="1308" spans="1:10" hidden="1" x14ac:dyDescent="0.25">
      <c r="A1308" s="93">
        <v>71</v>
      </c>
      <c r="B1308" s="5" t="s">
        <v>37</v>
      </c>
      <c r="C1308" s="26">
        <v>43963</v>
      </c>
      <c r="D1308" s="4">
        <v>1</v>
      </c>
      <c r="E1308" s="29">
        <v>71</v>
      </c>
      <c r="G1308" s="4"/>
      <c r="H1308" s="93">
        <f t="shared" si="69"/>
        <v>71</v>
      </c>
      <c r="I1308" s="93">
        <f t="shared" si="70"/>
        <v>4.2626798770413155</v>
      </c>
      <c r="J1308" s="158">
        <f t="shared" si="68"/>
        <v>13.067643039679412</v>
      </c>
    </row>
    <row r="1309" spans="1:10" hidden="1" x14ac:dyDescent="0.25">
      <c r="A1309" s="93">
        <v>72</v>
      </c>
      <c r="B1309" s="5" t="s">
        <v>37</v>
      </c>
      <c r="C1309" s="26">
        <v>43964</v>
      </c>
      <c r="D1309" s="4">
        <v>5</v>
      </c>
      <c r="E1309" s="29">
        <v>76</v>
      </c>
      <c r="G1309" s="4"/>
      <c r="H1309" s="93">
        <f t="shared" si="69"/>
        <v>76</v>
      </c>
      <c r="I1309" s="93">
        <f t="shared" si="70"/>
        <v>4.3307333402863311</v>
      </c>
      <c r="J1309" s="158">
        <f t="shared" si="68"/>
        <v>11.231237974887833</v>
      </c>
    </row>
    <row r="1310" spans="1:10" hidden="1" x14ac:dyDescent="0.25">
      <c r="A1310" s="93">
        <v>73</v>
      </c>
      <c r="B1310" s="5" t="s">
        <v>37</v>
      </c>
      <c r="C1310" s="26">
        <v>43965</v>
      </c>
      <c r="D1310" s="4">
        <v>3</v>
      </c>
      <c r="E1310" s="29">
        <v>79</v>
      </c>
      <c r="G1310" s="4"/>
      <c r="H1310" s="93">
        <f t="shared" si="69"/>
        <v>79</v>
      </c>
      <c r="I1310" s="93">
        <f t="shared" si="70"/>
        <v>4.3694478524670215</v>
      </c>
      <c r="J1310" s="158">
        <f t="shared" si="68"/>
        <v>10.021000113464913</v>
      </c>
    </row>
    <row r="1311" spans="1:10" hidden="1" x14ac:dyDescent="0.25">
      <c r="A1311" s="93">
        <v>74</v>
      </c>
      <c r="B1311" s="5" t="s">
        <v>37</v>
      </c>
      <c r="C1311" s="26">
        <v>43966</v>
      </c>
      <c r="D1311" s="4">
        <v>0</v>
      </c>
      <c r="E1311" s="29">
        <v>79</v>
      </c>
      <c r="G1311" s="4"/>
      <c r="H1311" s="93">
        <f t="shared" si="69"/>
        <v>79</v>
      </c>
      <c r="I1311" s="93">
        <f t="shared" si="70"/>
        <v>4.3694478524670215</v>
      </c>
      <c r="J1311" s="158">
        <f t="shared" si="68"/>
        <v>10.150968561804783</v>
      </c>
    </row>
    <row r="1312" spans="1:10" hidden="1" x14ac:dyDescent="0.25">
      <c r="A1312" s="93">
        <v>75</v>
      </c>
      <c r="B1312" s="5" t="s">
        <v>37</v>
      </c>
      <c r="C1312" s="26">
        <v>43967</v>
      </c>
      <c r="D1312" s="4">
        <v>0</v>
      </c>
      <c r="E1312" s="29">
        <v>79</v>
      </c>
      <c r="G1312" s="4"/>
      <c r="H1312" s="93">
        <f t="shared" si="69"/>
        <v>79</v>
      </c>
      <c r="I1312" s="93">
        <f t="shared" si="70"/>
        <v>4.3694478524670215</v>
      </c>
      <c r="J1312" s="158">
        <f t="shared" si="68"/>
        <v>11.653083476825081</v>
      </c>
    </row>
    <row r="1313" spans="1:10" hidden="1" x14ac:dyDescent="0.25">
      <c r="A1313" s="93">
        <v>76</v>
      </c>
      <c r="B1313" s="5" t="s">
        <v>37</v>
      </c>
      <c r="C1313" s="26">
        <v>43968</v>
      </c>
      <c r="D1313" s="4">
        <v>0</v>
      </c>
      <c r="E1313" s="29">
        <v>79</v>
      </c>
      <c r="G1313" s="4"/>
      <c r="H1313" s="93">
        <f t="shared" si="69"/>
        <v>79</v>
      </c>
      <c r="I1313" s="93">
        <f t="shared" si="70"/>
        <v>4.3694478524670215</v>
      </c>
      <c r="J1313" s="158">
        <f t="shared" si="68"/>
        <v>16.052911929605337</v>
      </c>
    </row>
    <row r="1314" spans="1:10" hidden="1" x14ac:dyDescent="0.25">
      <c r="A1314" s="93">
        <v>77</v>
      </c>
      <c r="B1314" s="5" t="s">
        <v>37</v>
      </c>
      <c r="C1314" s="26">
        <v>43969</v>
      </c>
      <c r="D1314" s="4">
        <v>-1</v>
      </c>
      <c r="E1314" s="29">
        <v>78</v>
      </c>
      <c r="G1314" s="4"/>
      <c r="H1314" s="93">
        <f t="shared" si="69"/>
        <v>78</v>
      </c>
      <c r="I1314" s="93">
        <f t="shared" si="70"/>
        <v>4.3567088266895917</v>
      </c>
      <c r="J1314" s="158">
        <f t="shared" si="68"/>
        <v>41.367852448567383</v>
      </c>
    </row>
    <row r="1315" spans="1:10" hidden="1" x14ac:dyDescent="0.25">
      <c r="A1315" s="93">
        <v>78</v>
      </c>
      <c r="B1315" s="5" t="s">
        <v>37</v>
      </c>
      <c r="C1315" s="26">
        <v>43970</v>
      </c>
      <c r="D1315" s="4">
        <v>0</v>
      </c>
      <c r="E1315" s="29">
        <v>78</v>
      </c>
      <c r="G1315" s="4"/>
      <c r="H1315" s="93">
        <f t="shared" si="69"/>
        <v>78</v>
      </c>
      <c r="I1315" s="93">
        <f t="shared" si="70"/>
        <v>4.3567088266895917</v>
      </c>
      <c r="J1315" s="158">
        <f t="shared" si="68"/>
        <v>73.881277648800562</v>
      </c>
    </row>
    <row r="1316" spans="1:10" hidden="1" x14ac:dyDescent="0.25">
      <c r="A1316" s="93">
        <v>79</v>
      </c>
      <c r="B1316" s="5" t="s">
        <v>37</v>
      </c>
      <c r="C1316" s="26">
        <v>43971</v>
      </c>
      <c r="D1316" s="4">
        <v>0</v>
      </c>
      <c r="E1316" s="29">
        <v>78</v>
      </c>
      <c r="G1316" s="4"/>
      <c r="H1316" s="93">
        <f t="shared" si="69"/>
        <v>78</v>
      </c>
      <c r="I1316" s="93">
        <f t="shared" si="70"/>
        <v>4.3567088266895917</v>
      </c>
      <c r="J1316" s="158">
        <f t="shared" si="68"/>
        <v>728.56772700107422</v>
      </c>
    </row>
    <row r="1317" spans="1:10" hidden="1" x14ac:dyDescent="0.25">
      <c r="A1317" s="93">
        <v>80</v>
      </c>
      <c r="B1317" s="5" t="s">
        <v>37</v>
      </c>
      <c r="C1317" s="26">
        <v>43972</v>
      </c>
      <c r="D1317" s="4">
        <v>0</v>
      </c>
      <c r="E1317" s="29">
        <v>78</v>
      </c>
      <c r="G1317" s="4"/>
      <c r="H1317" s="93">
        <f t="shared" si="69"/>
        <v>78</v>
      </c>
      <c r="I1317" s="93">
        <f t="shared" si="70"/>
        <v>4.3567088266895917</v>
      </c>
      <c r="J1317" s="158">
        <f t="shared" ref="J1317:J1380" si="71">LN(2)/SLOPE(I1310:I1317,A1310:A1317)</f>
        <v>-285.65941866505227</v>
      </c>
    </row>
    <row r="1318" spans="1:10" hidden="1" x14ac:dyDescent="0.25">
      <c r="A1318" s="93">
        <v>81</v>
      </c>
      <c r="B1318" s="5" t="s">
        <v>37</v>
      </c>
      <c r="C1318" s="26">
        <v>43973</v>
      </c>
      <c r="D1318" s="4">
        <v>0</v>
      </c>
      <c r="E1318" s="29">
        <v>78</v>
      </c>
      <c r="G1318" s="4"/>
      <c r="H1318" s="93">
        <f t="shared" si="69"/>
        <v>78</v>
      </c>
      <c r="I1318" s="93">
        <f t="shared" si="70"/>
        <v>4.3567088266895917</v>
      </c>
      <c r="J1318" s="158">
        <f t="shared" si="71"/>
        <v>-304.70337990938907</v>
      </c>
    </row>
    <row r="1319" spans="1:10" hidden="1" x14ac:dyDescent="0.25">
      <c r="A1319" s="93">
        <v>82</v>
      </c>
      <c r="B1319" s="5" t="s">
        <v>37</v>
      </c>
      <c r="C1319" s="26">
        <v>43974</v>
      </c>
      <c r="D1319" s="4">
        <v>0</v>
      </c>
      <c r="E1319" s="29">
        <v>78</v>
      </c>
      <c r="G1319" s="4"/>
      <c r="H1319" s="93">
        <f t="shared" si="69"/>
        <v>78</v>
      </c>
      <c r="I1319" s="93">
        <f t="shared" si="70"/>
        <v>4.3567088266895917</v>
      </c>
      <c r="J1319" s="158">
        <f t="shared" si="71"/>
        <v>-380.87922488673632</v>
      </c>
    </row>
    <row r="1320" spans="1:10" hidden="1" x14ac:dyDescent="0.25">
      <c r="A1320" s="93">
        <v>83</v>
      </c>
      <c r="B1320" s="5" t="s">
        <v>37</v>
      </c>
      <c r="C1320" s="26">
        <v>43975</v>
      </c>
      <c r="D1320" s="4">
        <v>0</v>
      </c>
      <c r="E1320" s="29">
        <v>78</v>
      </c>
      <c r="G1320" s="4"/>
      <c r="H1320" s="93">
        <f t="shared" si="69"/>
        <v>78</v>
      </c>
      <c r="I1320" s="93">
        <f t="shared" si="70"/>
        <v>4.3567088266895917</v>
      </c>
      <c r="J1320" s="158">
        <f t="shared" si="71"/>
        <v>-652.93581409154808</v>
      </c>
    </row>
    <row r="1321" spans="1:10" hidden="1" x14ac:dyDescent="0.25">
      <c r="A1321" s="93">
        <v>84</v>
      </c>
      <c r="B1321" s="5" t="s">
        <v>37</v>
      </c>
      <c r="C1321" s="26">
        <v>43976</v>
      </c>
      <c r="D1321" s="4">
        <v>0</v>
      </c>
      <c r="E1321" s="29">
        <v>78</v>
      </c>
      <c r="G1321" s="4"/>
      <c r="H1321" s="93">
        <f t="shared" si="69"/>
        <v>78</v>
      </c>
      <c r="I1321" s="93">
        <f t="shared" si="70"/>
        <v>4.3567088266895917</v>
      </c>
      <c r="J1321" s="158" t="e">
        <f t="shared" si="71"/>
        <v>#DIV/0!</v>
      </c>
    </row>
    <row r="1322" spans="1:10" hidden="1" x14ac:dyDescent="0.25">
      <c r="A1322" s="93">
        <v>85</v>
      </c>
      <c r="B1322" s="5" t="s">
        <v>37</v>
      </c>
      <c r="C1322" s="26">
        <v>43977</v>
      </c>
      <c r="D1322" s="4">
        <v>0</v>
      </c>
      <c r="E1322" s="29">
        <v>78</v>
      </c>
      <c r="G1322" s="4"/>
      <c r="H1322" s="93">
        <f t="shared" si="69"/>
        <v>78</v>
      </c>
      <c r="I1322" s="93">
        <f t="shared" si="70"/>
        <v>4.3567088266895917</v>
      </c>
      <c r="J1322" s="158" t="e">
        <f t="shared" si="71"/>
        <v>#DIV/0!</v>
      </c>
    </row>
    <row r="1323" spans="1:10" hidden="1" x14ac:dyDescent="0.25">
      <c r="A1323" s="93">
        <v>86</v>
      </c>
      <c r="B1323" s="5" t="s">
        <v>37</v>
      </c>
      <c r="C1323" s="26">
        <v>43978</v>
      </c>
      <c r="D1323" s="4">
        <v>2</v>
      </c>
      <c r="E1323" s="29">
        <v>80</v>
      </c>
      <c r="G1323" s="4"/>
      <c r="H1323" s="93">
        <f t="shared" si="69"/>
        <v>80</v>
      </c>
      <c r="I1323" s="93">
        <f t="shared" si="70"/>
        <v>4.3820266346738812</v>
      </c>
      <c r="J1323" s="158">
        <f t="shared" si="71"/>
        <v>328.53421480567266</v>
      </c>
    </row>
    <row r="1324" spans="1:10" hidden="1" x14ac:dyDescent="0.25">
      <c r="A1324" s="93">
        <v>87</v>
      </c>
      <c r="B1324" s="5" t="s">
        <v>37</v>
      </c>
      <c r="C1324" s="26">
        <v>43979</v>
      </c>
      <c r="D1324" s="4">
        <v>1</v>
      </c>
      <c r="E1324" s="29">
        <v>81</v>
      </c>
      <c r="G1324" s="4"/>
      <c r="H1324" s="93">
        <f t="shared" si="69"/>
        <v>81</v>
      </c>
      <c r="I1324" s="93">
        <f t="shared" si="70"/>
        <v>4.3944491546724391</v>
      </c>
      <c r="J1324" s="158">
        <f t="shared" si="71"/>
        <v>148.99855192201088</v>
      </c>
    </row>
    <row r="1325" spans="1:10" hidden="1" x14ac:dyDescent="0.25">
      <c r="A1325" s="93">
        <v>88</v>
      </c>
      <c r="B1325" s="5" t="s">
        <v>37</v>
      </c>
      <c r="C1325" s="26">
        <v>43980</v>
      </c>
      <c r="D1325" s="4">
        <v>6</v>
      </c>
      <c r="E1325" s="29">
        <v>87</v>
      </c>
      <c r="G1325" s="4"/>
      <c r="H1325" s="93">
        <f t="shared" si="69"/>
        <v>87</v>
      </c>
      <c r="I1325" s="93">
        <f t="shared" si="70"/>
        <v>4.4659081186545837</v>
      </c>
      <c r="J1325" s="158">
        <f t="shared" si="71"/>
        <v>56.580688088728216</v>
      </c>
    </row>
    <row r="1326" spans="1:10" hidden="1" x14ac:dyDescent="0.25">
      <c r="A1326" s="93">
        <v>89</v>
      </c>
      <c r="B1326" s="5" t="s">
        <v>37</v>
      </c>
      <c r="C1326" s="26">
        <v>43981</v>
      </c>
      <c r="D1326" s="4">
        <v>0</v>
      </c>
      <c r="E1326" s="29">
        <v>87</v>
      </c>
      <c r="G1326" s="4"/>
      <c r="H1326" s="93">
        <f t="shared" si="69"/>
        <v>87</v>
      </c>
      <c r="I1326" s="93">
        <f t="shared" si="70"/>
        <v>4.4659081186545837</v>
      </c>
      <c r="J1326" s="158">
        <f t="shared" si="71"/>
        <v>40.184378328863239</v>
      </c>
    </row>
    <row r="1327" spans="1:10" hidden="1" x14ac:dyDescent="0.25">
      <c r="A1327" s="93">
        <v>90</v>
      </c>
      <c r="B1327" s="5" t="s">
        <v>37</v>
      </c>
      <c r="C1327" s="26">
        <v>43982</v>
      </c>
      <c r="D1327" s="4">
        <v>1</v>
      </c>
      <c r="E1327" s="29">
        <v>88</v>
      </c>
      <c r="G1327" s="4"/>
      <c r="H1327" s="93">
        <f t="shared" si="69"/>
        <v>88</v>
      </c>
      <c r="I1327" s="93">
        <f t="shared" si="70"/>
        <v>4.4773368144782069</v>
      </c>
      <c r="J1327" s="158">
        <f t="shared" si="71"/>
        <v>33.647673068779042</v>
      </c>
    </row>
    <row r="1328" spans="1:10" hidden="1" x14ac:dyDescent="0.25">
      <c r="A1328" s="93">
        <v>91</v>
      </c>
      <c r="B1328" s="5" t="s">
        <v>37</v>
      </c>
      <c r="C1328" s="26">
        <v>43983</v>
      </c>
      <c r="D1328" s="4">
        <v>6</v>
      </c>
      <c r="E1328" s="29">
        <v>94</v>
      </c>
      <c r="G1328" s="4"/>
      <c r="H1328" s="93">
        <f t="shared" si="69"/>
        <v>94</v>
      </c>
      <c r="I1328" s="93">
        <f t="shared" si="70"/>
        <v>4.5432947822700038</v>
      </c>
      <c r="J1328" s="158">
        <f t="shared" si="71"/>
        <v>26.082152185813982</v>
      </c>
    </row>
    <row r="1329" spans="1:10" hidden="1" x14ac:dyDescent="0.25">
      <c r="A1329" s="93">
        <v>92</v>
      </c>
      <c r="B1329" s="5" t="s">
        <v>37</v>
      </c>
      <c r="C1329" s="26">
        <v>43984</v>
      </c>
      <c r="D1329" s="4">
        <v>2</v>
      </c>
      <c r="E1329" s="29">
        <v>96</v>
      </c>
      <c r="G1329" s="4"/>
      <c r="H1329" s="93">
        <f t="shared" si="69"/>
        <v>96</v>
      </c>
      <c r="I1329" s="93">
        <f t="shared" si="70"/>
        <v>4.5643481914678361</v>
      </c>
      <c r="J1329" s="158">
        <f t="shared" si="71"/>
        <v>23.211020255873009</v>
      </c>
    </row>
    <row r="1330" spans="1:10" hidden="1" x14ac:dyDescent="0.25">
      <c r="A1330" s="93">
        <v>93</v>
      </c>
      <c r="B1330" s="5" t="s">
        <v>37</v>
      </c>
      <c r="C1330" s="26">
        <v>43985</v>
      </c>
      <c r="D1330" s="4">
        <v>0</v>
      </c>
      <c r="E1330" s="29">
        <v>96</v>
      </c>
      <c r="G1330" s="4"/>
      <c r="H1330" s="93">
        <f t="shared" si="69"/>
        <v>96</v>
      </c>
      <c r="I1330" s="93">
        <f t="shared" si="70"/>
        <v>4.5643481914678361</v>
      </c>
      <c r="J1330" s="158">
        <f t="shared" si="71"/>
        <v>24.574139521515136</v>
      </c>
    </row>
    <row r="1331" spans="1:10" hidden="1" x14ac:dyDescent="0.25">
      <c r="A1331" s="93">
        <v>94</v>
      </c>
      <c r="B1331" s="5" t="s">
        <v>37</v>
      </c>
      <c r="C1331" s="26">
        <v>43986</v>
      </c>
      <c r="D1331" s="4">
        <v>0</v>
      </c>
      <c r="E1331" s="29">
        <v>96</v>
      </c>
      <c r="G1331" s="4"/>
      <c r="H1331" s="93">
        <f t="shared" si="69"/>
        <v>96</v>
      </c>
      <c r="I1331" s="93">
        <f t="shared" si="70"/>
        <v>4.5643481914678361</v>
      </c>
      <c r="J1331" s="158">
        <f t="shared" si="71"/>
        <v>28.502627137718118</v>
      </c>
    </row>
    <row r="1332" spans="1:10" hidden="1" x14ac:dyDescent="0.25">
      <c r="A1332" s="93">
        <v>95</v>
      </c>
      <c r="B1332" s="5" t="s">
        <v>37</v>
      </c>
      <c r="C1332" s="26">
        <v>43987</v>
      </c>
      <c r="D1332" s="4">
        <v>0</v>
      </c>
      <c r="E1332" s="29">
        <v>96</v>
      </c>
      <c r="G1332" s="4"/>
      <c r="H1332" s="93">
        <f t="shared" si="69"/>
        <v>96</v>
      </c>
      <c r="I1332" s="93">
        <f t="shared" si="70"/>
        <v>4.5643481914678361</v>
      </c>
      <c r="J1332" s="158">
        <f t="shared" si="71"/>
        <v>39.787904818061563</v>
      </c>
    </row>
    <row r="1333" spans="1:10" hidden="1" x14ac:dyDescent="0.25">
      <c r="A1333" s="93">
        <v>96</v>
      </c>
      <c r="B1333" s="5" t="s">
        <v>37</v>
      </c>
      <c r="C1333" s="26">
        <v>43988</v>
      </c>
      <c r="D1333" s="4">
        <v>0</v>
      </c>
      <c r="E1333" s="29">
        <v>96</v>
      </c>
      <c r="G1333" s="4"/>
      <c r="H1333" s="93">
        <f t="shared" si="69"/>
        <v>96</v>
      </c>
      <c r="I1333" s="93">
        <f t="shared" si="70"/>
        <v>4.5643481914678361</v>
      </c>
      <c r="J1333" s="158">
        <f t="shared" si="71"/>
        <v>49.039400127376055</v>
      </c>
    </row>
    <row r="1334" spans="1:10" hidden="1" x14ac:dyDescent="0.25">
      <c r="A1334" s="93">
        <v>97</v>
      </c>
      <c r="B1334" s="5" t="s">
        <v>37</v>
      </c>
      <c r="C1334" s="26">
        <v>43989</v>
      </c>
      <c r="D1334" s="4">
        <v>0</v>
      </c>
      <c r="E1334" s="29">
        <v>96</v>
      </c>
      <c r="G1334" s="4"/>
      <c r="H1334" s="93">
        <f t="shared" si="69"/>
        <v>96</v>
      </c>
      <c r="I1334" s="93">
        <f t="shared" si="70"/>
        <v>4.5643481914678361</v>
      </c>
      <c r="J1334" s="158">
        <f t="shared" si="71"/>
        <v>81.507151074461646</v>
      </c>
    </row>
    <row r="1335" spans="1:10" hidden="1" x14ac:dyDescent="0.25">
      <c r="A1335" s="93">
        <v>98</v>
      </c>
      <c r="B1335" s="5" t="s">
        <v>37</v>
      </c>
      <c r="C1335" s="26">
        <v>43990</v>
      </c>
      <c r="D1335" s="4">
        <v>0</v>
      </c>
      <c r="E1335" s="29">
        <v>96</v>
      </c>
      <c r="G1335" s="4"/>
      <c r="H1335" s="93">
        <f t="shared" si="69"/>
        <v>96</v>
      </c>
      <c r="I1335" s="93">
        <f t="shared" si="70"/>
        <v>4.5643481914678361</v>
      </c>
      <c r="J1335" s="158">
        <f t="shared" si="71"/>
        <v>395.07929991574798</v>
      </c>
    </row>
    <row r="1336" spans="1:10" hidden="1" x14ac:dyDescent="0.25">
      <c r="A1336" s="93">
        <v>99</v>
      </c>
      <c r="B1336" s="5" t="s">
        <v>37</v>
      </c>
      <c r="C1336" s="26">
        <v>43991</v>
      </c>
      <c r="D1336" s="4">
        <v>1</v>
      </c>
      <c r="E1336" s="29">
        <v>97</v>
      </c>
      <c r="G1336" s="4"/>
      <c r="H1336" s="93">
        <f t="shared" si="69"/>
        <v>97</v>
      </c>
      <c r="I1336" s="93">
        <f t="shared" si="70"/>
        <v>4.5747109785033828</v>
      </c>
      <c r="J1336" s="158">
        <f t="shared" si="71"/>
        <v>802.6572521646458</v>
      </c>
    </row>
    <row r="1337" spans="1:10" hidden="1" x14ac:dyDescent="0.25">
      <c r="A1337" s="93">
        <v>100</v>
      </c>
      <c r="B1337" s="5" t="s">
        <v>37</v>
      </c>
      <c r="C1337" s="26">
        <v>43992</v>
      </c>
      <c r="D1337" s="4">
        <v>0</v>
      </c>
      <c r="E1337" s="29">
        <v>97</v>
      </c>
      <c r="G1337" s="4"/>
      <c r="H1337" s="93">
        <f t="shared" si="69"/>
        <v>97</v>
      </c>
      <c r="I1337" s="93">
        <f t="shared" si="70"/>
        <v>4.5747109785033828</v>
      </c>
      <c r="J1337" s="158">
        <f t="shared" si="71"/>
        <v>468.21673042937675</v>
      </c>
    </row>
    <row r="1338" spans="1:10" hidden="1" x14ac:dyDescent="0.25">
      <c r="A1338" s="93">
        <v>101</v>
      </c>
      <c r="B1338" s="5" t="s">
        <v>37</v>
      </c>
      <c r="C1338" s="26">
        <v>43993</v>
      </c>
      <c r="D1338" s="4">
        <v>3</v>
      </c>
      <c r="E1338" s="29">
        <v>100</v>
      </c>
      <c r="G1338" s="4"/>
      <c r="H1338" s="93">
        <f t="shared" si="69"/>
        <v>100</v>
      </c>
      <c r="I1338" s="93">
        <f t="shared" si="70"/>
        <v>4.6051701859880918</v>
      </c>
      <c r="J1338" s="158">
        <f t="shared" si="71"/>
        <v>157.9367280907432</v>
      </c>
    </row>
    <row r="1339" spans="1:10" hidden="1" x14ac:dyDescent="0.25">
      <c r="A1339" s="93">
        <v>102</v>
      </c>
      <c r="B1339" s="5" t="s">
        <v>37</v>
      </c>
      <c r="C1339" s="26">
        <v>43994</v>
      </c>
      <c r="D1339" s="4">
        <v>0</v>
      </c>
      <c r="E1339" s="29">
        <v>100</v>
      </c>
      <c r="G1339" s="4"/>
      <c r="H1339" s="93">
        <f t="shared" si="69"/>
        <v>100</v>
      </c>
      <c r="I1339" s="93">
        <f t="shared" si="70"/>
        <v>4.6051701859880918</v>
      </c>
      <c r="J1339" s="158">
        <f t="shared" si="71"/>
        <v>109.585376168217</v>
      </c>
    </row>
    <row r="1340" spans="1:10" hidden="1" x14ac:dyDescent="0.25">
      <c r="A1340" s="93">
        <v>103</v>
      </c>
      <c r="B1340" s="5" t="s">
        <v>37</v>
      </c>
      <c r="C1340" s="26">
        <v>43995</v>
      </c>
      <c r="D1340" s="4">
        <v>1</v>
      </c>
      <c r="E1340" s="29">
        <v>101</v>
      </c>
      <c r="G1340" s="4"/>
      <c r="H1340" s="93">
        <f t="shared" si="69"/>
        <v>101</v>
      </c>
      <c r="I1340" s="93">
        <f t="shared" si="70"/>
        <v>4.6151205168412597</v>
      </c>
      <c r="J1340" s="158">
        <f t="shared" si="71"/>
        <v>85.37519055981528</v>
      </c>
    </row>
    <row r="1341" spans="1:10" hidden="1" x14ac:dyDescent="0.25">
      <c r="A1341" s="93">
        <v>104</v>
      </c>
      <c r="B1341" s="5" t="s">
        <v>37</v>
      </c>
      <c r="C1341" s="26">
        <v>43996</v>
      </c>
      <c r="D1341" s="4">
        <v>2</v>
      </c>
      <c r="E1341" s="29">
        <v>103</v>
      </c>
      <c r="G1341" s="4"/>
      <c r="H1341" s="93">
        <f t="shared" si="69"/>
        <v>103</v>
      </c>
      <c r="I1341" s="93">
        <f t="shared" si="70"/>
        <v>4.6347289882296359</v>
      </c>
      <c r="J1341" s="158">
        <f t="shared" si="71"/>
        <v>67.050638762113209</v>
      </c>
    </row>
    <row r="1342" spans="1:10" hidden="1" x14ac:dyDescent="0.25">
      <c r="A1342" s="93">
        <v>105</v>
      </c>
      <c r="B1342" s="5" t="s">
        <v>37</v>
      </c>
      <c r="C1342" s="26">
        <v>43997</v>
      </c>
      <c r="D1342" s="4">
        <v>1</v>
      </c>
      <c r="E1342" s="29">
        <v>104</v>
      </c>
      <c r="G1342" s="4"/>
      <c r="H1342" s="93">
        <f t="shared" si="69"/>
        <v>104</v>
      </c>
      <c r="I1342" s="93">
        <f t="shared" si="70"/>
        <v>4.6443908991413725</v>
      </c>
      <c r="J1342" s="158">
        <f t="shared" si="71"/>
        <v>59.314708841154427</v>
      </c>
    </row>
    <row r="1343" spans="1:10" hidden="1" x14ac:dyDescent="0.25">
      <c r="A1343" s="93">
        <v>106</v>
      </c>
      <c r="B1343" s="5" t="s">
        <v>37</v>
      </c>
      <c r="C1343" s="26">
        <v>43998</v>
      </c>
      <c r="D1343" s="4">
        <v>1</v>
      </c>
      <c r="E1343" s="29">
        <v>105</v>
      </c>
      <c r="G1343" s="4"/>
      <c r="H1343" s="93">
        <f t="shared" si="69"/>
        <v>105</v>
      </c>
      <c r="I1343" s="93">
        <f t="shared" si="70"/>
        <v>4.6539603501575231</v>
      </c>
      <c r="J1343" s="158">
        <f t="shared" si="71"/>
        <v>58.121375440641927</v>
      </c>
    </row>
    <row r="1344" spans="1:10" hidden="1" x14ac:dyDescent="0.25">
      <c r="A1344" s="93">
        <v>107</v>
      </c>
      <c r="B1344" s="5" t="s">
        <v>37</v>
      </c>
      <c r="C1344" s="26">
        <v>43999</v>
      </c>
      <c r="D1344" s="4">
        <v>2</v>
      </c>
      <c r="E1344" s="29">
        <v>107</v>
      </c>
      <c r="G1344" s="4"/>
      <c r="H1344" s="93">
        <f t="shared" si="69"/>
        <v>107</v>
      </c>
      <c r="I1344" s="93">
        <f t="shared" si="70"/>
        <v>4.6728288344619058</v>
      </c>
      <c r="J1344" s="158">
        <f t="shared" si="71"/>
        <v>54.514824347625741</v>
      </c>
    </row>
    <row r="1345" spans="1:10" hidden="1" x14ac:dyDescent="0.25">
      <c r="A1345" s="93">
        <v>108</v>
      </c>
      <c r="B1345" s="5" t="s">
        <v>37</v>
      </c>
      <c r="C1345" s="26">
        <v>44000</v>
      </c>
      <c r="D1345" s="4">
        <v>1</v>
      </c>
      <c r="E1345" s="29">
        <v>108</v>
      </c>
      <c r="G1345" s="4"/>
      <c r="H1345" s="93">
        <f t="shared" si="69"/>
        <v>108</v>
      </c>
      <c r="I1345" s="93">
        <f t="shared" si="70"/>
        <v>4.6821312271242199</v>
      </c>
      <c r="J1345" s="158">
        <f t="shared" si="71"/>
        <v>58.038527216569406</v>
      </c>
    </row>
    <row r="1346" spans="1:10" hidden="1" x14ac:dyDescent="0.25">
      <c r="A1346" s="93">
        <v>109</v>
      </c>
      <c r="B1346" s="5" t="s">
        <v>37</v>
      </c>
      <c r="C1346" s="26">
        <v>44001</v>
      </c>
      <c r="D1346" s="4">
        <v>5</v>
      </c>
      <c r="E1346" s="29">
        <v>113</v>
      </c>
      <c r="G1346" s="4"/>
      <c r="H1346" s="93">
        <f t="shared" si="69"/>
        <v>113</v>
      </c>
      <c r="I1346" s="93">
        <f t="shared" si="70"/>
        <v>4.7273878187123408</v>
      </c>
      <c r="J1346" s="158">
        <f t="shared" si="71"/>
        <v>44.295744737447663</v>
      </c>
    </row>
    <row r="1347" spans="1:10" hidden="1" x14ac:dyDescent="0.25">
      <c r="A1347" s="93">
        <v>110</v>
      </c>
      <c r="B1347" s="5" t="s">
        <v>37</v>
      </c>
      <c r="C1347" s="26">
        <v>44002</v>
      </c>
      <c r="D1347" s="4">
        <v>2</v>
      </c>
      <c r="E1347" s="29">
        <v>115</v>
      </c>
      <c r="G1347" s="4"/>
      <c r="H1347" s="93">
        <f t="shared" ref="H1347:H1410" si="72">IF(EXACT(B1347,B1346),D1347+E1346,E1347)</f>
        <v>115</v>
      </c>
      <c r="I1347" s="93">
        <f t="shared" si="70"/>
        <v>4.7449321283632502</v>
      </c>
      <c r="J1347" s="158">
        <f t="shared" si="71"/>
        <v>38.711336934943162</v>
      </c>
    </row>
    <row r="1348" spans="1:10" hidden="1" x14ac:dyDescent="0.25">
      <c r="A1348" s="93">
        <v>111</v>
      </c>
      <c r="B1348" s="5" t="s">
        <v>37</v>
      </c>
      <c r="C1348" s="26">
        <v>44003</v>
      </c>
      <c r="D1348" s="4">
        <v>0</v>
      </c>
      <c r="E1348" s="29">
        <v>115</v>
      </c>
      <c r="G1348" s="4"/>
      <c r="H1348" s="93">
        <f t="shared" si="72"/>
        <v>115</v>
      </c>
      <c r="I1348" s="93">
        <f t="shared" si="70"/>
        <v>4.7449321283632502</v>
      </c>
      <c r="J1348" s="158">
        <f t="shared" si="71"/>
        <v>38.720398145578535</v>
      </c>
    </row>
    <row r="1349" spans="1:10" hidden="1" x14ac:dyDescent="0.25">
      <c r="A1349" s="93">
        <v>112</v>
      </c>
      <c r="B1349" s="5" t="s">
        <v>37</v>
      </c>
      <c r="C1349" s="26">
        <v>44004</v>
      </c>
      <c r="D1349" s="4">
        <v>0</v>
      </c>
      <c r="E1349" s="29">
        <v>115</v>
      </c>
      <c r="G1349" s="4"/>
      <c r="H1349" s="93">
        <f t="shared" si="72"/>
        <v>115</v>
      </c>
      <c r="I1349" s="93">
        <f t="shared" si="70"/>
        <v>4.7449321283632502</v>
      </c>
      <c r="J1349" s="158">
        <f t="shared" si="71"/>
        <v>40.996895146159297</v>
      </c>
    </row>
    <row r="1350" spans="1:10" hidden="1" x14ac:dyDescent="0.25">
      <c r="A1350" s="93">
        <v>113</v>
      </c>
      <c r="B1350" s="5" t="s">
        <v>37</v>
      </c>
      <c r="C1350" s="26">
        <v>44005</v>
      </c>
      <c r="D1350" s="4">
        <v>0</v>
      </c>
      <c r="E1350" s="29">
        <v>115</v>
      </c>
      <c r="G1350" s="4"/>
      <c r="H1350" s="93">
        <f t="shared" si="72"/>
        <v>115</v>
      </c>
      <c r="I1350" s="93">
        <f t="shared" si="70"/>
        <v>4.7449321283632502</v>
      </c>
      <c r="J1350" s="158">
        <f t="shared" si="71"/>
        <v>48.388607788306693</v>
      </c>
    </row>
    <row r="1351" spans="1:10" hidden="1" x14ac:dyDescent="0.25">
      <c r="A1351" s="93">
        <v>114</v>
      </c>
      <c r="B1351" s="5" t="s">
        <v>37</v>
      </c>
      <c r="C1351" s="26">
        <v>44006</v>
      </c>
      <c r="D1351" s="4">
        <v>0</v>
      </c>
      <c r="E1351" s="29">
        <v>115</v>
      </c>
      <c r="G1351" s="4"/>
      <c r="H1351" s="93">
        <f t="shared" si="72"/>
        <v>115</v>
      </c>
      <c r="I1351" s="93">
        <f t="shared" si="70"/>
        <v>4.7449321283632502</v>
      </c>
      <c r="J1351" s="158">
        <f t="shared" si="71"/>
        <v>66.820063189735762</v>
      </c>
    </row>
    <row r="1352" spans="1:10" hidden="1" x14ac:dyDescent="0.25">
      <c r="A1352" s="93">
        <v>115</v>
      </c>
      <c r="B1352" s="5" t="s">
        <v>37</v>
      </c>
      <c r="C1352" s="26">
        <v>44007</v>
      </c>
      <c r="D1352" s="4">
        <v>0</v>
      </c>
      <c r="E1352" s="29">
        <v>115</v>
      </c>
      <c r="G1352" s="4"/>
      <c r="H1352" s="93">
        <f t="shared" si="72"/>
        <v>115</v>
      </c>
      <c r="I1352" s="93">
        <f t="shared" si="70"/>
        <v>4.7449321283632502</v>
      </c>
      <c r="J1352" s="158">
        <f t="shared" si="71"/>
        <v>110.41397188127662</v>
      </c>
    </row>
    <row r="1353" spans="1:10" hidden="1" x14ac:dyDescent="0.25">
      <c r="A1353" s="93">
        <v>116</v>
      </c>
      <c r="B1353" s="5" t="s">
        <v>37</v>
      </c>
      <c r="C1353" s="26">
        <v>44008</v>
      </c>
      <c r="D1353" s="4">
        <v>0</v>
      </c>
      <c r="E1353" s="29">
        <v>115</v>
      </c>
      <c r="G1353" s="4"/>
      <c r="H1353" s="93">
        <f t="shared" si="72"/>
        <v>115</v>
      </c>
      <c r="I1353" s="93">
        <f t="shared" si="70"/>
        <v>4.7449321283632502</v>
      </c>
      <c r="J1353" s="158">
        <f t="shared" si="71"/>
        <v>474.10051077662177</v>
      </c>
    </row>
    <row r="1354" spans="1:10" hidden="1" x14ac:dyDescent="0.25">
      <c r="A1354" s="93">
        <v>117</v>
      </c>
      <c r="B1354" s="5" t="s">
        <v>37</v>
      </c>
      <c r="C1354" s="26">
        <v>44009</v>
      </c>
      <c r="D1354" s="4">
        <v>1</v>
      </c>
      <c r="E1354" s="29">
        <v>116</v>
      </c>
      <c r="G1354" s="4"/>
      <c r="H1354" s="93">
        <f t="shared" si="72"/>
        <v>116</v>
      </c>
      <c r="I1354" s="93">
        <f t="shared" si="70"/>
        <v>4.7535901911063645</v>
      </c>
      <c r="J1354" s="158">
        <f t="shared" si="71"/>
        <v>960.69599095183207</v>
      </c>
    </row>
    <row r="1355" spans="1:10" hidden="1" x14ac:dyDescent="0.25">
      <c r="A1355" s="93">
        <v>118</v>
      </c>
      <c r="B1355" s="5" t="s">
        <v>37</v>
      </c>
      <c r="C1355" s="26">
        <v>44010</v>
      </c>
      <c r="D1355" s="4">
        <v>0</v>
      </c>
      <c r="E1355" s="29">
        <v>116</v>
      </c>
      <c r="G1355" s="4"/>
      <c r="H1355" s="93">
        <f t="shared" si="72"/>
        <v>116</v>
      </c>
      <c r="I1355" s="93">
        <f t="shared" si="70"/>
        <v>4.7535901911063645</v>
      </c>
      <c r="J1355" s="158">
        <f t="shared" si="71"/>
        <v>560.40599472190206</v>
      </c>
    </row>
    <row r="1356" spans="1:10" hidden="1" x14ac:dyDescent="0.25">
      <c r="A1356" s="93">
        <v>119</v>
      </c>
      <c r="B1356" s="5" t="s">
        <v>37</v>
      </c>
      <c r="C1356" s="26">
        <v>44011</v>
      </c>
      <c r="D1356" s="4">
        <v>2</v>
      </c>
      <c r="E1356" s="29">
        <v>118</v>
      </c>
      <c r="G1356" s="4"/>
      <c r="H1356" s="93">
        <f t="shared" si="72"/>
        <v>118</v>
      </c>
      <c r="I1356" s="93">
        <f t="shared" si="70"/>
        <v>4.7706846244656651</v>
      </c>
      <c r="J1356" s="158">
        <f t="shared" si="71"/>
        <v>233.3342780857829</v>
      </c>
    </row>
    <row r="1357" spans="1:10" hidden="1" x14ac:dyDescent="0.25">
      <c r="A1357" s="93">
        <v>120</v>
      </c>
      <c r="B1357" s="5" t="s">
        <v>37</v>
      </c>
      <c r="C1357" s="26">
        <v>44012</v>
      </c>
      <c r="D1357" s="4">
        <v>0</v>
      </c>
      <c r="E1357" s="29">
        <v>118</v>
      </c>
      <c r="G1357" s="4"/>
      <c r="H1357" s="93">
        <f t="shared" si="72"/>
        <v>118</v>
      </c>
      <c r="I1357" s="93">
        <f t="shared" si="70"/>
        <v>4.7706846244656651</v>
      </c>
      <c r="J1357" s="158">
        <f t="shared" si="71"/>
        <v>169.42323728130256</v>
      </c>
    </row>
    <row r="1358" spans="1:10" hidden="1" x14ac:dyDescent="0.25">
      <c r="A1358" s="93">
        <v>121</v>
      </c>
      <c r="B1358" s="5" t="s">
        <v>37</v>
      </c>
      <c r="C1358" s="26">
        <v>44013</v>
      </c>
      <c r="D1358" s="4">
        <v>1</v>
      </c>
      <c r="E1358" s="29">
        <v>119</v>
      </c>
      <c r="G1358" s="4"/>
      <c r="H1358" s="93">
        <f t="shared" si="72"/>
        <v>119</v>
      </c>
      <c r="I1358" s="93">
        <f t="shared" si="70"/>
        <v>4.7791234931115296</v>
      </c>
      <c r="J1358" s="158">
        <f t="shared" si="71"/>
        <v>130.73564229204345</v>
      </c>
    </row>
    <row r="1359" spans="1:10" hidden="1" x14ac:dyDescent="0.25">
      <c r="A1359" s="93">
        <v>122</v>
      </c>
      <c r="B1359" s="5" t="s">
        <v>37</v>
      </c>
      <c r="C1359" s="26">
        <v>44014</v>
      </c>
      <c r="D1359" s="4">
        <v>0</v>
      </c>
      <c r="E1359" s="29">
        <v>119</v>
      </c>
      <c r="G1359" s="4"/>
      <c r="H1359" s="93">
        <f t="shared" si="72"/>
        <v>119</v>
      </c>
      <c r="I1359" s="93">
        <f t="shared" si="70"/>
        <v>4.7791234931115296</v>
      </c>
      <c r="J1359" s="158">
        <f t="shared" si="71"/>
        <v>121.63675013960317</v>
      </c>
    </row>
    <row r="1360" spans="1:10" hidden="1" x14ac:dyDescent="0.25">
      <c r="A1360" s="93">
        <v>123</v>
      </c>
      <c r="B1360" s="5" t="s">
        <v>37</v>
      </c>
      <c r="C1360" s="26">
        <v>44015</v>
      </c>
      <c r="D1360" s="4">
        <v>0</v>
      </c>
      <c r="E1360" s="29">
        <v>119</v>
      </c>
      <c r="G1360" s="4"/>
      <c r="H1360" s="93">
        <f t="shared" si="72"/>
        <v>119</v>
      </c>
      <c r="I1360" s="93">
        <f t="shared" si="70"/>
        <v>4.7791234931115296</v>
      </c>
      <c r="J1360" s="158">
        <f t="shared" si="71"/>
        <v>131.25243391479162</v>
      </c>
    </row>
    <row r="1361" spans="1:10" hidden="1" x14ac:dyDescent="0.25">
      <c r="A1361" s="93">
        <v>124</v>
      </c>
      <c r="B1361" s="5" t="s">
        <v>37</v>
      </c>
      <c r="C1361" s="26">
        <v>44016</v>
      </c>
      <c r="D1361" s="4">
        <v>0</v>
      </c>
      <c r="E1361" s="29">
        <v>119</v>
      </c>
      <c r="G1361" s="4"/>
      <c r="H1361" s="93">
        <f t="shared" si="72"/>
        <v>119</v>
      </c>
      <c r="I1361" s="93">
        <f t="shared" ref="I1361:I1424" si="73">LN(H1361)</f>
        <v>4.7791234931115296</v>
      </c>
      <c r="J1361" s="158">
        <f t="shared" si="71"/>
        <v>171.170043897315</v>
      </c>
    </row>
    <row r="1362" spans="1:10" hidden="1" x14ac:dyDescent="0.25">
      <c r="A1362" s="93">
        <v>125</v>
      </c>
      <c r="B1362" s="5" t="s">
        <v>37</v>
      </c>
      <c r="C1362" s="26">
        <v>44017</v>
      </c>
      <c r="D1362" s="4">
        <v>1</v>
      </c>
      <c r="E1362" s="29">
        <v>120</v>
      </c>
      <c r="G1362" s="4"/>
      <c r="H1362" s="93">
        <f t="shared" si="72"/>
        <v>120</v>
      </c>
      <c r="I1362" s="93">
        <f t="shared" si="73"/>
        <v>4.7874917427820458</v>
      </c>
      <c r="J1362" s="158">
        <f t="shared" si="71"/>
        <v>191.01114515315851</v>
      </c>
    </row>
    <row r="1363" spans="1:10" hidden="1" x14ac:dyDescent="0.25">
      <c r="A1363" s="93">
        <v>126</v>
      </c>
      <c r="B1363" s="5" t="s">
        <v>37</v>
      </c>
      <c r="C1363" s="26">
        <v>44018</v>
      </c>
      <c r="D1363" s="4">
        <v>1</v>
      </c>
      <c r="E1363" s="29">
        <v>121</v>
      </c>
      <c r="G1363" s="4"/>
      <c r="H1363" s="93">
        <f t="shared" si="72"/>
        <v>121</v>
      </c>
      <c r="I1363" s="93">
        <f t="shared" si="73"/>
        <v>4.7957905455967413</v>
      </c>
      <c r="J1363" s="158">
        <f t="shared" si="71"/>
        <v>224.13206062871291</v>
      </c>
    </row>
    <row r="1364" spans="1:10" hidden="1" x14ac:dyDescent="0.25">
      <c r="A1364" s="93">
        <v>127</v>
      </c>
      <c r="B1364" s="5" t="s">
        <v>37</v>
      </c>
      <c r="C1364" s="26">
        <v>44019</v>
      </c>
      <c r="D1364" s="4">
        <v>1</v>
      </c>
      <c r="E1364" s="29">
        <v>122</v>
      </c>
      <c r="G1364" s="4"/>
      <c r="H1364" s="93">
        <f t="shared" si="72"/>
        <v>122</v>
      </c>
      <c r="I1364" s="93">
        <f t="shared" si="73"/>
        <v>4.8040210447332568</v>
      </c>
      <c r="J1364" s="158">
        <f t="shared" si="71"/>
        <v>170.34880884885311</v>
      </c>
    </row>
    <row r="1365" spans="1:10" hidden="1" x14ac:dyDescent="0.25">
      <c r="A1365" s="93">
        <v>128</v>
      </c>
      <c r="B1365" s="5" t="s">
        <v>37</v>
      </c>
      <c r="C1365" s="26">
        <v>44020</v>
      </c>
      <c r="D1365" s="4">
        <v>4</v>
      </c>
      <c r="E1365" s="29">
        <v>126</v>
      </c>
      <c r="G1365" s="4"/>
      <c r="H1365" s="93">
        <f t="shared" si="72"/>
        <v>126</v>
      </c>
      <c r="I1365" s="93">
        <f t="shared" si="73"/>
        <v>4.836281906951478</v>
      </c>
      <c r="J1365" s="158">
        <f t="shared" si="71"/>
        <v>99.876076757976065</v>
      </c>
    </row>
    <row r="1366" spans="1:10" hidden="1" x14ac:dyDescent="0.25">
      <c r="A1366" s="93">
        <v>129</v>
      </c>
      <c r="B1366" s="5" t="s">
        <v>37</v>
      </c>
      <c r="C1366" s="26">
        <v>44021</v>
      </c>
      <c r="D1366" s="4">
        <v>0</v>
      </c>
      <c r="E1366" s="29">
        <v>126</v>
      </c>
      <c r="G1366" s="4"/>
      <c r="H1366" s="93">
        <f t="shared" si="72"/>
        <v>126</v>
      </c>
      <c r="I1366" s="93">
        <f t="shared" si="73"/>
        <v>4.836281906951478</v>
      </c>
      <c r="J1366" s="158">
        <f t="shared" si="71"/>
        <v>75.72497968228862</v>
      </c>
    </row>
    <row r="1367" spans="1:10" hidden="1" x14ac:dyDescent="0.25">
      <c r="A1367" s="93">
        <v>130</v>
      </c>
      <c r="B1367" s="5" t="s">
        <v>37</v>
      </c>
      <c r="C1367" s="26">
        <v>44022</v>
      </c>
      <c r="D1367" s="4">
        <v>0</v>
      </c>
      <c r="E1367" s="29">
        <v>126</v>
      </c>
      <c r="G1367" s="4"/>
      <c r="H1367" s="93">
        <f t="shared" si="72"/>
        <v>126</v>
      </c>
      <c r="I1367" s="93">
        <f t="shared" si="73"/>
        <v>4.836281906951478</v>
      </c>
      <c r="J1367" s="158">
        <f t="shared" si="71"/>
        <v>69.273322485396918</v>
      </c>
    </row>
    <row r="1368" spans="1:10" hidden="1" x14ac:dyDescent="0.25">
      <c r="A1368" s="93">
        <v>131</v>
      </c>
      <c r="B1368" s="5" t="s">
        <v>37</v>
      </c>
      <c r="C1368" s="26">
        <v>44023</v>
      </c>
      <c r="D1368" s="4">
        <v>1</v>
      </c>
      <c r="E1368" s="29">
        <v>127</v>
      </c>
      <c r="G1368" s="4"/>
      <c r="H1368" s="93">
        <f t="shared" si="72"/>
        <v>127</v>
      </c>
      <c r="I1368" s="93">
        <f t="shared" si="73"/>
        <v>4.8441870864585912</v>
      </c>
      <c r="J1368" s="158">
        <f t="shared" si="71"/>
        <v>68.247864148310654</v>
      </c>
    </row>
    <row r="1369" spans="1:10" hidden="1" x14ac:dyDescent="0.25">
      <c r="A1369" s="93">
        <v>132</v>
      </c>
      <c r="B1369" s="5" t="s">
        <v>37</v>
      </c>
      <c r="C1369" s="26">
        <v>44024</v>
      </c>
      <c r="D1369" s="4">
        <v>0</v>
      </c>
      <c r="E1369" s="29">
        <v>127</v>
      </c>
      <c r="G1369" s="4"/>
      <c r="H1369" s="93">
        <f t="shared" si="72"/>
        <v>127</v>
      </c>
      <c r="I1369" s="93">
        <f t="shared" si="73"/>
        <v>4.8441870864585912</v>
      </c>
      <c r="J1369" s="158">
        <f t="shared" si="71"/>
        <v>79.148688507522024</v>
      </c>
    </row>
    <row r="1370" spans="1:10" hidden="1" x14ac:dyDescent="0.25">
      <c r="A1370" s="93">
        <v>133</v>
      </c>
      <c r="B1370" s="5" t="s">
        <v>37</v>
      </c>
      <c r="C1370" s="26">
        <v>44025</v>
      </c>
      <c r="D1370" s="4">
        <v>0</v>
      </c>
      <c r="E1370" s="29">
        <v>127</v>
      </c>
      <c r="G1370" s="4"/>
      <c r="H1370" s="93">
        <f t="shared" si="72"/>
        <v>127</v>
      </c>
      <c r="I1370" s="93">
        <f t="shared" si="73"/>
        <v>4.8441870864585912</v>
      </c>
      <c r="J1370" s="158">
        <f t="shared" si="71"/>
        <v>103.3590227560704</v>
      </c>
    </row>
    <row r="1371" spans="1:10" hidden="1" x14ac:dyDescent="0.25">
      <c r="A1371" s="93">
        <v>134</v>
      </c>
      <c r="B1371" s="5" t="s">
        <v>37</v>
      </c>
      <c r="C1371" s="26">
        <v>44026</v>
      </c>
      <c r="D1371" s="4">
        <v>1</v>
      </c>
      <c r="E1371" s="29">
        <v>128</v>
      </c>
      <c r="G1371" s="4"/>
      <c r="H1371" s="93">
        <f t="shared" si="72"/>
        <v>128</v>
      </c>
      <c r="I1371" s="93">
        <f t="shared" si="73"/>
        <v>4.8520302639196169</v>
      </c>
      <c r="J1371" s="158">
        <f t="shared" si="71"/>
        <v>142.98322427033733</v>
      </c>
    </row>
    <row r="1372" spans="1:10" hidden="1" x14ac:dyDescent="0.25">
      <c r="A1372" s="93">
        <v>135</v>
      </c>
      <c r="B1372" s="5" t="s">
        <v>37</v>
      </c>
      <c r="C1372" s="26">
        <v>44027</v>
      </c>
      <c r="D1372" s="4">
        <v>0</v>
      </c>
      <c r="E1372" s="29">
        <v>128</v>
      </c>
      <c r="G1372" s="4"/>
      <c r="H1372" s="93">
        <f t="shared" si="72"/>
        <v>128</v>
      </c>
      <c r="I1372" s="93">
        <f t="shared" si="73"/>
        <v>4.8520302639196169</v>
      </c>
      <c r="J1372" s="158">
        <f t="shared" si="71"/>
        <v>273.74474299256826</v>
      </c>
    </row>
    <row r="1373" spans="1:10" hidden="1" x14ac:dyDescent="0.25">
      <c r="A1373" s="93">
        <v>136</v>
      </c>
      <c r="B1373" s="5" t="s">
        <v>37</v>
      </c>
      <c r="C1373" s="26">
        <v>44028</v>
      </c>
      <c r="D1373" s="4">
        <v>1</v>
      </c>
      <c r="E1373" s="29">
        <v>129</v>
      </c>
      <c r="G1373" s="4"/>
      <c r="H1373" s="93">
        <f t="shared" si="72"/>
        <v>129</v>
      </c>
      <c r="I1373" s="93">
        <f t="shared" si="73"/>
        <v>4.8598124043616719</v>
      </c>
      <c r="J1373" s="158">
        <f t="shared" si="71"/>
        <v>218.08119175462662</v>
      </c>
    </row>
    <row r="1374" spans="1:10" hidden="1" x14ac:dyDescent="0.25">
      <c r="A1374" s="93">
        <v>137</v>
      </c>
      <c r="B1374" s="5" t="s">
        <v>37</v>
      </c>
      <c r="C1374" s="26">
        <v>44029</v>
      </c>
      <c r="D1374" s="4">
        <v>0</v>
      </c>
      <c r="E1374" s="29">
        <v>129</v>
      </c>
      <c r="G1374" s="4"/>
      <c r="H1374" s="93">
        <f t="shared" si="72"/>
        <v>129</v>
      </c>
      <c r="I1374" s="93">
        <f t="shared" si="73"/>
        <v>4.8598124043616719</v>
      </c>
      <c r="J1374" s="158">
        <f t="shared" si="71"/>
        <v>212.33278370790214</v>
      </c>
    </row>
    <row r="1375" spans="1:10" hidden="1" x14ac:dyDescent="0.25">
      <c r="A1375" s="93">
        <v>138</v>
      </c>
      <c r="B1375" s="5" t="s">
        <v>37</v>
      </c>
      <c r="C1375" s="26">
        <v>44030</v>
      </c>
      <c r="D1375" s="4">
        <v>1</v>
      </c>
      <c r="E1375" s="29">
        <v>130</v>
      </c>
      <c r="G1375" s="4"/>
      <c r="H1375" s="93">
        <f t="shared" si="72"/>
        <v>130</v>
      </c>
      <c r="I1375" s="93">
        <f t="shared" si="73"/>
        <v>4.8675344504555822</v>
      </c>
      <c r="J1375" s="158">
        <f t="shared" si="71"/>
        <v>201.8636664066849</v>
      </c>
    </row>
    <row r="1376" spans="1:10" hidden="1" x14ac:dyDescent="0.25">
      <c r="A1376" s="93">
        <v>139</v>
      </c>
      <c r="B1376" s="5" t="s">
        <v>37</v>
      </c>
      <c r="C1376" s="26">
        <v>44031</v>
      </c>
      <c r="D1376" s="4">
        <v>0</v>
      </c>
      <c r="E1376" s="29">
        <v>130</v>
      </c>
      <c r="F1376" s="4">
        <v>1</v>
      </c>
      <c r="G1376" s="4"/>
      <c r="H1376" s="93">
        <f t="shared" si="72"/>
        <v>130</v>
      </c>
      <c r="I1376" s="93">
        <f t="shared" si="73"/>
        <v>4.8675344504555822</v>
      </c>
      <c r="J1376" s="158">
        <f t="shared" si="71"/>
        <v>187.0380257753927</v>
      </c>
    </row>
    <row r="1377" spans="1:10" hidden="1" x14ac:dyDescent="0.25">
      <c r="A1377" s="93">
        <v>140</v>
      </c>
      <c r="B1377" s="5" t="s">
        <v>37</v>
      </c>
      <c r="C1377" s="26">
        <v>44032</v>
      </c>
      <c r="D1377" s="4">
        <v>0</v>
      </c>
      <c r="E1377" s="29">
        <v>130</v>
      </c>
      <c r="G1377" s="4"/>
      <c r="H1377" s="93">
        <f t="shared" si="72"/>
        <v>130</v>
      </c>
      <c r="I1377" s="93">
        <f t="shared" si="73"/>
        <v>4.8675344504555822</v>
      </c>
      <c r="J1377" s="158">
        <f t="shared" si="71"/>
        <v>202.54415324042566</v>
      </c>
    </row>
    <row r="1378" spans="1:10" hidden="1" x14ac:dyDescent="0.25">
      <c r="A1378" s="93">
        <v>141</v>
      </c>
      <c r="B1378" s="5" t="s">
        <v>37</v>
      </c>
      <c r="C1378" s="26">
        <v>44033</v>
      </c>
      <c r="D1378" s="4">
        <v>1</v>
      </c>
      <c r="E1378" s="29">
        <v>131</v>
      </c>
      <c r="G1378" s="4"/>
      <c r="H1378" s="93">
        <f t="shared" si="72"/>
        <v>131</v>
      </c>
      <c r="I1378" s="93">
        <f t="shared" si="73"/>
        <v>4.8751973232011512</v>
      </c>
      <c r="J1378" s="158">
        <f t="shared" si="71"/>
        <v>215.18471081584531</v>
      </c>
    </row>
    <row r="1379" spans="1:10" hidden="1" x14ac:dyDescent="0.25">
      <c r="A1379" s="93">
        <v>142</v>
      </c>
      <c r="B1379" s="5" t="s">
        <v>37</v>
      </c>
      <c r="C1379" s="26">
        <v>44034</v>
      </c>
      <c r="D1379" s="4">
        <v>0</v>
      </c>
      <c r="E1379" s="29">
        <v>131</v>
      </c>
      <c r="G1379" s="4"/>
      <c r="H1379" s="93">
        <f t="shared" si="72"/>
        <v>131</v>
      </c>
      <c r="I1379" s="93">
        <f t="shared" si="73"/>
        <v>4.8751973232011512</v>
      </c>
      <c r="J1379" s="158">
        <f t="shared" si="71"/>
        <v>222.00995360214023</v>
      </c>
    </row>
    <row r="1380" spans="1:10" hidden="1" x14ac:dyDescent="0.25">
      <c r="A1380" s="93">
        <v>143</v>
      </c>
      <c r="B1380" s="5" t="s">
        <v>37</v>
      </c>
      <c r="C1380" s="26">
        <v>44035</v>
      </c>
      <c r="D1380" s="4">
        <v>1</v>
      </c>
      <c r="E1380" s="29">
        <v>132</v>
      </c>
      <c r="G1380" s="4"/>
      <c r="H1380" s="93">
        <f t="shared" si="72"/>
        <v>132</v>
      </c>
      <c r="I1380" s="93">
        <f t="shared" si="73"/>
        <v>4.8828019225863706</v>
      </c>
      <c r="J1380" s="158">
        <f t="shared" si="71"/>
        <v>223.21882717561209</v>
      </c>
    </row>
    <row r="1381" spans="1:10" hidden="1" x14ac:dyDescent="0.25">
      <c r="A1381" s="93">
        <v>144</v>
      </c>
      <c r="B1381" s="5" t="s">
        <v>37</v>
      </c>
      <c r="C1381" s="26">
        <v>44036</v>
      </c>
      <c r="D1381" s="4">
        <v>0</v>
      </c>
      <c r="E1381" s="29">
        <v>132</v>
      </c>
      <c r="G1381" s="4"/>
      <c r="H1381" s="93">
        <f t="shared" si="72"/>
        <v>132</v>
      </c>
      <c r="I1381" s="93">
        <f t="shared" si="73"/>
        <v>4.8828019225863706</v>
      </c>
      <c r="J1381" s="158">
        <f t="shared" ref="J1381:J1443" si="74">LN(2)/SLOPE(I1374:I1381,A1374:A1381)</f>
        <v>217.32362511832036</v>
      </c>
    </row>
    <row r="1382" spans="1:10" hidden="1" x14ac:dyDescent="0.25">
      <c r="A1382" s="93">
        <v>145</v>
      </c>
      <c r="B1382" s="5" t="s">
        <v>37</v>
      </c>
      <c r="C1382" s="26">
        <v>44037</v>
      </c>
      <c r="D1382" s="4">
        <v>5</v>
      </c>
      <c r="E1382" s="29">
        <v>137</v>
      </c>
      <c r="G1382" s="4"/>
      <c r="H1382" s="93">
        <f t="shared" si="72"/>
        <v>137</v>
      </c>
      <c r="I1382" s="93">
        <f t="shared" si="73"/>
        <v>4.9199809258281251</v>
      </c>
      <c r="J1382" s="158">
        <f t="shared" si="74"/>
        <v>119.00371110299788</v>
      </c>
    </row>
    <row r="1383" spans="1:10" hidden="1" x14ac:dyDescent="0.25">
      <c r="A1383" s="93">
        <v>146</v>
      </c>
      <c r="B1383" s="5" t="s">
        <v>37</v>
      </c>
      <c r="C1383" s="26">
        <v>44038</v>
      </c>
      <c r="D1383" s="4">
        <v>2</v>
      </c>
      <c r="E1383" s="29">
        <v>139</v>
      </c>
      <c r="G1383" s="4"/>
      <c r="H1383" s="93">
        <f t="shared" si="72"/>
        <v>139</v>
      </c>
      <c r="I1383" s="93">
        <f t="shared" si="73"/>
        <v>4.9344739331306915</v>
      </c>
      <c r="J1383" s="158">
        <f t="shared" si="74"/>
        <v>76.487501697330032</v>
      </c>
    </row>
    <row r="1384" spans="1:10" hidden="1" x14ac:dyDescent="0.25">
      <c r="A1384" s="93">
        <v>147</v>
      </c>
      <c r="B1384" s="5" t="s">
        <v>37</v>
      </c>
      <c r="C1384" s="26">
        <v>44039</v>
      </c>
      <c r="D1384" s="4">
        <v>14</v>
      </c>
      <c r="E1384" s="29">
        <v>153</v>
      </c>
      <c r="G1384" s="4"/>
      <c r="H1384" s="93">
        <f t="shared" si="72"/>
        <v>153</v>
      </c>
      <c r="I1384" s="93">
        <f t="shared" si="73"/>
        <v>5.0304379213924353</v>
      </c>
      <c r="J1384" s="158">
        <f t="shared" si="74"/>
        <v>37.060603400061119</v>
      </c>
    </row>
    <row r="1385" spans="1:10" hidden="1" x14ac:dyDescent="0.25">
      <c r="A1385" s="93">
        <v>148</v>
      </c>
      <c r="B1385" s="5" t="s">
        <v>37</v>
      </c>
      <c r="C1385" s="26">
        <v>44040</v>
      </c>
      <c r="D1385" s="4">
        <v>-6</v>
      </c>
      <c r="E1385" s="29">
        <v>147</v>
      </c>
      <c r="G1385" s="4"/>
      <c r="H1385" s="93">
        <f t="shared" si="72"/>
        <v>147</v>
      </c>
      <c r="I1385" s="93">
        <f t="shared" si="73"/>
        <v>4.990432586778736</v>
      </c>
      <c r="J1385" s="158">
        <f t="shared" si="74"/>
        <v>32.801628917898384</v>
      </c>
    </row>
    <row r="1386" spans="1:10" hidden="1" x14ac:dyDescent="0.25">
      <c r="A1386" s="93">
        <v>149</v>
      </c>
      <c r="B1386" s="5" t="s">
        <v>37</v>
      </c>
      <c r="C1386" s="26">
        <v>44041</v>
      </c>
      <c r="D1386" s="4">
        <v>16</v>
      </c>
      <c r="E1386" s="29">
        <v>163</v>
      </c>
      <c r="G1386" s="4"/>
      <c r="H1386" s="93">
        <f t="shared" si="72"/>
        <v>163</v>
      </c>
      <c r="I1386" s="93">
        <f t="shared" si="73"/>
        <v>5.0937502008067623</v>
      </c>
      <c r="J1386" s="158">
        <f t="shared" si="74"/>
        <v>23.055277996473745</v>
      </c>
    </row>
    <row r="1387" spans="1:10" hidden="1" x14ac:dyDescent="0.25">
      <c r="A1387" s="93">
        <v>150</v>
      </c>
      <c r="B1387" s="5" t="s">
        <v>37</v>
      </c>
      <c r="C1387" s="26">
        <v>44042</v>
      </c>
      <c r="D1387" s="4">
        <v>3</v>
      </c>
      <c r="E1387" s="29">
        <v>166</v>
      </c>
      <c r="G1387" s="4"/>
      <c r="H1387" s="93">
        <f t="shared" si="72"/>
        <v>166</v>
      </c>
      <c r="I1387" s="93">
        <f t="shared" si="73"/>
        <v>5.1119877883565437</v>
      </c>
      <c r="J1387" s="158">
        <f t="shared" si="74"/>
        <v>19.628209402706439</v>
      </c>
    </row>
    <row r="1388" spans="1:10" hidden="1" x14ac:dyDescent="0.25">
      <c r="A1388" s="93">
        <v>151</v>
      </c>
      <c r="B1388" s="5" t="s">
        <v>37</v>
      </c>
      <c r="C1388" s="26">
        <v>44043</v>
      </c>
      <c r="D1388" s="4">
        <v>3</v>
      </c>
      <c r="E1388" s="29">
        <v>169</v>
      </c>
      <c r="G1388" s="4"/>
      <c r="H1388" s="93">
        <f t="shared" si="72"/>
        <v>169</v>
      </c>
      <c r="I1388" s="93">
        <f t="shared" si="73"/>
        <v>5.1298987149230735</v>
      </c>
      <c r="J1388" s="158">
        <f t="shared" si="74"/>
        <v>18.616692402060568</v>
      </c>
    </row>
    <row r="1389" spans="1:10" hidden="1" x14ac:dyDescent="0.25">
      <c r="A1389" s="93">
        <v>152</v>
      </c>
      <c r="B1389" s="5" t="s">
        <v>37</v>
      </c>
      <c r="C1389" s="26">
        <v>44044</v>
      </c>
      <c r="D1389" s="4">
        <v>25</v>
      </c>
      <c r="E1389" s="29">
        <v>194</v>
      </c>
      <c r="G1389" s="4"/>
      <c r="H1389" s="93">
        <f t="shared" si="72"/>
        <v>194</v>
      </c>
      <c r="I1389" s="93">
        <f t="shared" si="73"/>
        <v>5.2678581590633282</v>
      </c>
      <c r="J1389" s="158">
        <f t="shared" si="74"/>
        <v>15.484248561526467</v>
      </c>
    </row>
    <row r="1390" spans="1:10" hidden="1" x14ac:dyDescent="0.25">
      <c r="A1390" s="93">
        <v>153</v>
      </c>
      <c r="B1390" s="5" t="s">
        <v>37</v>
      </c>
      <c r="C1390" s="26">
        <v>44045</v>
      </c>
      <c r="D1390" s="4">
        <v>4</v>
      </c>
      <c r="E1390" s="29">
        <v>198</v>
      </c>
      <c r="G1390" s="4"/>
      <c r="H1390" s="93">
        <f t="shared" si="72"/>
        <v>198</v>
      </c>
      <c r="I1390" s="93">
        <f t="shared" si="73"/>
        <v>5.2882670306945352</v>
      </c>
      <c r="J1390" s="158">
        <f t="shared" si="74"/>
        <v>14.200063798529877</v>
      </c>
    </row>
    <row r="1391" spans="1:10" hidden="1" x14ac:dyDescent="0.25">
      <c r="A1391" s="93">
        <v>154</v>
      </c>
      <c r="B1391" s="5" t="s">
        <v>37</v>
      </c>
      <c r="C1391" s="26">
        <v>44046</v>
      </c>
      <c r="D1391" s="4">
        <v>-2</v>
      </c>
      <c r="E1391" s="29">
        <v>196</v>
      </c>
      <c r="G1391" s="4"/>
      <c r="H1391" s="93">
        <f t="shared" si="72"/>
        <v>196</v>
      </c>
      <c r="I1391" s="93">
        <f t="shared" si="73"/>
        <v>5.2781146592305168</v>
      </c>
      <c r="J1391" s="158">
        <f t="shared" si="74"/>
        <v>15.472264758555692</v>
      </c>
    </row>
    <row r="1392" spans="1:10" hidden="1" x14ac:dyDescent="0.25">
      <c r="A1392" s="93">
        <v>155</v>
      </c>
      <c r="B1392" s="5" t="s">
        <v>37</v>
      </c>
      <c r="C1392" s="26">
        <v>44047</v>
      </c>
      <c r="D1392" s="4">
        <v>-4</v>
      </c>
      <c r="E1392" s="29">
        <v>192</v>
      </c>
      <c r="F1392" s="4">
        <v>1</v>
      </c>
      <c r="G1392" s="4"/>
      <c r="H1392" s="93">
        <f t="shared" si="72"/>
        <v>192</v>
      </c>
      <c r="I1392" s="93">
        <f t="shared" si="73"/>
        <v>5.2574953720277815</v>
      </c>
      <c r="J1392" s="158">
        <f t="shared" si="74"/>
        <v>16.83729625210341</v>
      </c>
    </row>
    <row r="1393" spans="1:10" hidden="1" x14ac:dyDescent="0.25">
      <c r="A1393" s="93">
        <v>156</v>
      </c>
      <c r="B1393" s="5" t="s">
        <v>37</v>
      </c>
      <c r="C1393" s="26">
        <v>44048</v>
      </c>
      <c r="D1393" s="4">
        <v>5</v>
      </c>
      <c r="E1393" s="29">
        <v>197</v>
      </c>
      <c r="G1393" s="4"/>
      <c r="H1393" s="93">
        <f t="shared" si="72"/>
        <v>197</v>
      </c>
      <c r="I1393" s="93">
        <f t="shared" si="73"/>
        <v>5.2832037287379885</v>
      </c>
      <c r="J1393" s="158">
        <f t="shared" si="74"/>
        <v>23.116195175573647</v>
      </c>
    </row>
    <row r="1394" spans="1:10" hidden="1" x14ac:dyDescent="0.25">
      <c r="A1394" s="93">
        <v>157</v>
      </c>
      <c r="B1394" s="5" t="s">
        <v>37</v>
      </c>
      <c r="C1394" s="26">
        <v>44049</v>
      </c>
      <c r="D1394" s="4">
        <v>4</v>
      </c>
      <c r="E1394" s="29">
        <v>201</v>
      </c>
      <c r="G1394" s="4"/>
      <c r="H1394" s="93">
        <f t="shared" si="72"/>
        <v>201</v>
      </c>
      <c r="I1394" s="93">
        <f t="shared" si="73"/>
        <v>5.3033049080590757</v>
      </c>
      <c r="J1394" s="158">
        <f t="shared" si="74"/>
        <v>28.202589216535067</v>
      </c>
    </row>
    <row r="1395" spans="1:10" hidden="1" x14ac:dyDescent="0.25">
      <c r="A1395" s="93">
        <v>158</v>
      </c>
      <c r="B1395" s="5" t="s">
        <v>37</v>
      </c>
      <c r="C1395" s="26">
        <v>44050</v>
      </c>
      <c r="D1395" s="4">
        <v>4</v>
      </c>
      <c r="E1395" s="29">
        <v>205</v>
      </c>
      <c r="G1395" s="4"/>
      <c r="H1395" s="93">
        <f t="shared" si="72"/>
        <v>205</v>
      </c>
      <c r="I1395" s="93">
        <f t="shared" si="73"/>
        <v>5.3230099791384085</v>
      </c>
      <c r="J1395" s="158">
        <f t="shared" si="74"/>
        <v>38.992921601913601</v>
      </c>
    </row>
    <row r="1396" spans="1:10" hidden="1" x14ac:dyDescent="0.25">
      <c r="A1396" s="93">
        <v>159</v>
      </c>
      <c r="B1396" s="5" t="s">
        <v>37</v>
      </c>
      <c r="C1396" s="26">
        <v>44051</v>
      </c>
      <c r="D1396" s="4">
        <v>3</v>
      </c>
      <c r="E1396" s="29">
        <v>208</v>
      </c>
      <c r="G1396" s="4"/>
      <c r="H1396" s="93">
        <f t="shared" si="72"/>
        <v>208</v>
      </c>
      <c r="I1396" s="93">
        <f t="shared" si="73"/>
        <v>5.3375380797013179</v>
      </c>
      <c r="J1396" s="158">
        <f t="shared" si="74"/>
        <v>76.334463501436531</v>
      </c>
    </row>
    <row r="1397" spans="1:10" hidden="1" x14ac:dyDescent="0.25">
      <c r="A1397" s="93">
        <v>160</v>
      </c>
      <c r="B1397" s="5" t="s">
        <v>37</v>
      </c>
      <c r="C1397" s="26">
        <v>44052</v>
      </c>
      <c r="D1397" s="4">
        <v>6</v>
      </c>
      <c r="E1397" s="29">
        <v>214</v>
      </c>
      <c r="G1397" s="4"/>
      <c r="H1397" s="93">
        <f t="shared" si="72"/>
        <v>214</v>
      </c>
      <c r="I1397" s="93">
        <f t="shared" si="73"/>
        <v>5.3659760150218512</v>
      </c>
      <c r="J1397" s="158">
        <f t="shared" si="74"/>
        <v>55.046787715094915</v>
      </c>
    </row>
    <row r="1398" spans="1:10" hidden="1" x14ac:dyDescent="0.25">
      <c r="A1398" s="93">
        <v>161</v>
      </c>
      <c r="B1398" s="5" t="s">
        <v>37</v>
      </c>
      <c r="C1398" s="26">
        <v>44053</v>
      </c>
      <c r="D1398" s="4">
        <v>2</v>
      </c>
      <c r="E1398" s="29">
        <v>216</v>
      </c>
      <c r="G1398" s="4"/>
      <c r="H1398" s="93">
        <f t="shared" si="72"/>
        <v>216</v>
      </c>
      <c r="I1398" s="93">
        <f t="shared" si="73"/>
        <v>5.3752784076841653</v>
      </c>
      <c r="J1398" s="158">
        <f t="shared" si="74"/>
        <v>41.433231938253201</v>
      </c>
    </row>
    <row r="1399" spans="1:10" hidden="1" x14ac:dyDescent="0.25">
      <c r="A1399" s="93">
        <v>162</v>
      </c>
      <c r="B1399" s="5" t="s">
        <v>37</v>
      </c>
      <c r="C1399" s="26">
        <v>44054</v>
      </c>
      <c r="D1399" s="4">
        <v>2</v>
      </c>
      <c r="E1399" s="29">
        <v>218</v>
      </c>
      <c r="G1399" s="4"/>
      <c r="H1399" s="93">
        <f t="shared" si="72"/>
        <v>218</v>
      </c>
      <c r="I1399" s="93">
        <f t="shared" si="73"/>
        <v>5.3844950627890888</v>
      </c>
      <c r="J1399" s="158">
        <f t="shared" si="74"/>
        <v>37.517809465845779</v>
      </c>
    </row>
    <row r="1400" spans="1:10" hidden="1" x14ac:dyDescent="0.25">
      <c r="A1400" s="93">
        <v>163</v>
      </c>
      <c r="B1400" s="5" t="s">
        <v>37</v>
      </c>
      <c r="C1400" s="26">
        <v>44055</v>
      </c>
      <c r="D1400" s="4">
        <v>3</v>
      </c>
      <c r="E1400" s="29">
        <f t="shared" ref="E1400:E1405" si="75">D1400+E1376</f>
        <v>133</v>
      </c>
      <c r="G1400" s="4"/>
      <c r="H1400" s="93">
        <f t="shared" si="72"/>
        <v>221</v>
      </c>
      <c r="I1400" s="93">
        <f t="shared" si="73"/>
        <v>5.3981627015177525</v>
      </c>
      <c r="J1400" s="158">
        <f t="shared" si="74"/>
        <v>41.710781119076358</v>
      </c>
    </row>
    <row r="1401" spans="1:10" hidden="1" x14ac:dyDescent="0.25">
      <c r="A1401" s="93">
        <v>164</v>
      </c>
      <c r="B1401" s="5" t="s">
        <v>37</v>
      </c>
      <c r="C1401" s="26">
        <v>44056</v>
      </c>
      <c r="D1401" s="4">
        <v>2</v>
      </c>
      <c r="E1401" s="29">
        <f t="shared" si="75"/>
        <v>132</v>
      </c>
      <c r="G1401" s="4"/>
      <c r="H1401" s="93">
        <f t="shared" si="72"/>
        <v>135</v>
      </c>
      <c r="I1401" s="93">
        <f t="shared" si="73"/>
        <v>4.9052747784384296</v>
      </c>
      <c r="J1401" s="158">
        <f t="shared" si="74"/>
        <v>-25.759869982266803</v>
      </c>
    </row>
    <row r="1402" spans="1:10" hidden="1" x14ac:dyDescent="0.25">
      <c r="A1402" s="93">
        <v>165</v>
      </c>
      <c r="B1402" s="5" t="s">
        <v>37</v>
      </c>
      <c r="C1402" s="26">
        <v>44057</v>
      </c>
      <c r="D1402" s="4">
        <v>1</v>
      </c>
      <c r="E1402" s="29">
        <f t="shared" si="75"/>
        <v>132</v>
      </c>
      <c r="G1402" s="4"/>
      <c r="H1402" s="93">
        <f t="shared" si="72"/>
        <v>133</v>
      </c>
      <c r="I1402" s="93">
        <f t="shared" si="73"/>
        <v>4.8903491282217537</v>
      </c>
      <c r="J1402" s="158">
        <f t="shared" si="74"/>
        <v>-11.452097758290957</v>
      </c>
    </row>
    <row r="1403" spans="1:10" hidden="1" x14ac:dyDescent="0.25">
      <c r="A1403" s="93">
        <v>166</v>
      </c>
      <c r="B1403" s="5" t="s">
        <v>37</v>
      </c>
      <c r="C1403" s="26">
        <v>44058</v>
      </c>
      <c r="D1403" s="4">
        <v>2</v>
      </c>
      <c r="E1403" s="29">
        <f t="shared" si="75"/>
        <v>133</v>
      </c>
      <c r="G1403" s="4"/>
      <c r="H1403" s="93">
        <f t="shared" si="72"/>
        <v>134</v>
      </c>
      <c r="I1403" s="93">
        <f t="shared" si="73"/>
        <v>4.8978397999509111</v>
      </c>
      <c r="J1403" s="158">
        <f t="shared" si="74"/>
        <v>-8.4969726099311398</v>
      </c>
    </row>
    <row r="1404" spans="1:10" hidden="1" x14ac:dyDescent="0.25">
      <c r="A1404" s="93">
        <v>167</v>
      </c>
      <c r="B1404" s="5" t="s">
        <v>37</v>
      </c>
      <c r="C1404" s="26">
        <v>44059</v>
      </c>
      <c r="D1404" s="4">
        <v>3</v>
      </c>
      <c r="E1404" s="29">
        <f t="shared" si="75"/>
        <v>135</v>
      </c>
      <c r="G1404" s="4"/>
      <c r="H1404" s="93">
        <f t="shared" si="72"/>
        <v>136</v>
      </c>
      <c r="I1404" s="93">
        <f t="shared" si="73"/>
        <v>4.9126548857360524</v>
      </c>
      <c r="J1404" s="158">
        <f t="shared" si="74"/>
        <v>-7.7264020654148657</v>
      </c>
    </row>
    <row r="1405" spans="1:10" hidden="1" x14ac:dyDescent="0.25">
      <c r="A1405" s="93">
        <v>168</v>
      </c>
      <c r="B1405" s="5" t="s">
        <v>37</v>
      </c>
      <c r="C1405" s="26">
        <v>44060</v>
      </c>
      <c r="D1405" s="4">
        <v>2</v>
      </c>
      <c r="E1405" s="29">
        <f t="shared" si="75"/>
        <v>134</v>
      </c>
      <c r="G1405" s="4"/>
      <c r="H1405" s="93">
        <f t="shared" si="72"/>
        <v>137</v>
      </c>
      <c r="I1405" s="93">
        <f t="shared" si="73"/>
        <v>4.9199809258281251</v>
      </c>
      <c r="J1405" s="158">
        <f t="shared" si="74"/>
        <v>-8.2445339605189822</v>
      </c>
    </row>
    <row r="1406" spans="1:10" hidden="1" x14ac:dyDescent="0.25">
      <c r="A1406" s="93">
        <v>169</v>
      </c>
      <c r="B1406" s="5" t="s">
        <v>37</v>
      </c>
      <c r="C1406" s="26">
        <v>44061</v>
      </c>
      <c r="D1406" s="4">
        <v>3</v>
      </c>
      <c r="E1406" s="29">
        <v>233</v>
      </c>
      <c r="G1406" s="4"/>
      <c r="H1406" s="93">
        <f t="shared" si="72"/>
        <v>137</v>
      </c>
      <c r="I1406" s="93">
        <f t="shared" si="73"/>
        <v>4.9199809258281251</v>
      </c>
      <c r="J1406" s="158">
        <f t="shared" si="74"/>
        <v>-10.37335483922365</v>
      </c>
    </row>
    <row r="1407" spans="1:10" hidden="1" x14ac:dyDescent="0.25">
      <c r="A1407" s="93">
        <v>170</v>
      </c>
      <c r="B1407" s="5" t="s">
        <v>37</v>
      </c>
      <c r="C1407" s="26">
        <v>44062</v>
      </c>
      <c r="D1407" s="4">
        <v>3</v>
      </c>
      <c r="E1407" s="29">
        <f t="shared" ref="E1407:E1443" si="76">D1407+E1383</f>
        <v>142</v>
      </c>
      <c r="G1407" s="4"/>
      <c r="H1407" s="93">
        <f t="shared" si="72"/>
        <v>236</v>
      </c>
      <c r="I1407" s="93">
        <f t="shared" si="73"/>
        <v>5.4638318050256105</v>
      </c>
      <c r="J1407" s="158">
        <f t="shared" si="74"/>
        <v>91.414795528632439</v>
      </c>
    </row>
    <row r="1408" spans="1:10" hidden="1" x14ac:dyDescent="0.25">
      <c r="A1408" s="93">
        <v>171</v>
      </c>
      <c r="B1408" s="5" t="s">
        <v>37</v>
      </c>
      <c r="C1408" s="26">
        <v>44063</v>
      </c>
      <c r="D1408" s="4">
        <v>3</v>
      </c>
      <c r="E1408" s="29">
        <f t="shared" si="76"/>
        <v>156</v>
      </c>
      <c r="G1408" s="4"/>
      <c r="H1408" s="93">
        <f t="shared" si="72"/>
        <v>145</v>
      </c>
      <c r="I1408" s="93">
        <f t="shared" si="73"/>
        <v>4.9767337424205742</v>
      </c>
      <c r="J1408" s="158">
        <f t="shared" si="74"/>
        <v>16.918921613625763</v>
      </c>
    </row>
    <row r="1409" spans="1:10" hidden="1" x14ac:dyDescent="0.25">
      <c r="A1409" s="93">
        <v>172</v>
      </c>
      <c r="B1409" s="5" t="s">
        <v>37</v>
      </c>
      <c r="C1409" s="26">
        <v>44064</v>
      </c>
      <c r="D1409" s="4">
        <v>4</v>
      </c>
      <c r="E1409" s="29">
        <f t="shared" si="76"/>
        <v>151</v>
      </c>
      <c r="F1409" s="4">
        <v>1</v>
      </c>
      <c r="G1409" s="4"/>
      <c r="H1409" s="93">
        <f t="shared" si="72"/>
        <v>160</v>
      </c>
      <c r="I1409" s="93">
        <f t="shared" si="73"/>
        <v>5.0751738152338266</v>
      </c>
      <c r="J1409" s="158">
        <f t="shared" si="74"/>
        <v>17.423193706068982</v>
      </c>
    </row>
    <row r="1410" spans="1:10" hidden="1" x14ac:dyDescent="0.25">
      <c r="A1410" s="93">
        <v>173</v>
      </c>
      <c r="B1410" s="5" t="s">
        <v>37</v>
      </c>
      <c r="C1410" s="26">
        <v>44065</v>
      </c>
      <c r="D1410" s="4">
        <v>4</v>
      </c>
      <c r="E1410" s="29">
        <f t="shared" si="76"/>
        <v>167</v>
      </c>
      <c r="G1410" s="4"/>
      <c r="H1410" s="93">
        <f t="shared" si="72"/>
        <v>155</v>
      </c>
      <c r="I1410" s="93">
        <f t="shared" si="73"/>
        <v>5.0434251169192468</v>
      </c>
      <c r="J1410" s="158">
        <f t="shared" si="74"/>
        <v>22.870742332847186</v>
      </c>
    </row>
    <row r="1411" spans="1:10" hidden="1" x14ac:dyDescent="0.25">
      <c r="A1411" s="93">
        <v>174</v>
      </c>
      <c r="B1411" s="5" t="s">
        <v>37</v>
      </c>
      <c r="C1411" s="26">
        <v>44066</v>
      </c>
      <c r="D1411" s="4">
        <v>5</v>
      </c>
      <c r="E1411" s="29">
        <f t="shared" si="76"/>
        <v>171</v>
      </c>
      <c r="F1411" s="4">
        <f>1</f>
        <v>1</v>
      </c>
      <c r="G1411" s="4"/>
      <c r="H1411" s="93">
        <f t="shared" ref="H1411:H1474" si="77">IF(EXACT(B1411,B1410),D1411+E1410,E1411)</f>
        <v>172</v>
      </c>
      <c r="I1411" s="93">
        <f t="shared" si="73"/>
        <v>5.1474944768134527</v>
      </c>
      <c r="J1411" s="158">
        <f t="shared" si="74"/>
        <v>25.997908983143137</v>
      </c>
    </row>
    <row r="1412" spans="1:10" hidden="1" x14ac:dyDescent="0.25">
      <c r="A1412" s="93">
        <v>175</v>
      </c>
      <c r="B1412" s="5" t="s">
        <v>37</v>
      </c>
      <c r="C1412" s="26">
        <v>44067</v>
      </c>
      <c r="D1412" s="4">
        <v>7</v>
      </c>
      <c r="E1412" s="29">
        <f t="shared" si="76"/>
        <v>176</v>
      </c>
      <c r="F1412" s="4">
        <f>1</f>
        <v>1</v>
      </c>
      <c r="G1412" s="4"/>
      <c r="H1412" s="93">
        <f t="shared" si="77"/>
        <v>178</v>
      </c>
      <c r="I1412" s="93">
        <f t="shared" si="73"/>
        <v>5.181783550292085</v>
      </c>
      <c r="J1412" s="158">
        <f t="shared" si="74"/>
        <v>32.214321977895594</v>
      </c>
    </row>
    <row r="1413" spans="1:10" hidden="1" x14ac:dyDescent="0.25">
      <c r="A1413" s="93">
        <v>176</v>
      </c>
      <c r="B1413" s="5" t="s">
        <v>37</v>
      </c>
      <c r="C1413" s="26">
        <v>44068</v>
      </c>
      <c r="D1413" s="4">
        <v>1</v>
      </c>
      <c r="E1413" s="29">
        <f t="shared" si="76"/>
        <v>195</v>
      </c>
      <c r="G1413" s="4"/>
      <c r="H1413" s="93">
        <f t="shared" si="77"/>
        <v>177</v>
      </c>
      <c r="I1413" s="93">
        <f t="shared" si="73"/>
        <v>5.1761497325738288</v>
      </c>
      <c r="J1413" s="158">
        <f t="shared" si="74"/>
        <v>67.430370069585891</v>
      </c>
    </row>
    <row r="1414" spans="1:10" hidden="1" x14ac:dyDescent="0.25">
      <c r="A1414" s="93">
        <v>177</v>
      </c>
      <c r="B1414" s="5" t="s">
        <v>37</v>
      </c>
      <c r="C1414" s="26">
        <v>44069</v>
      </c>
      <c r="D1414" s="4">
        <v>12</v>
      </c>
      <c r="E1414" s="29">
        <f t="shared" si="76"/>
        <v>210</v>
      </c>
      <c r="G1414" s="4"/>
      <c r="H1414" s="93">
        <f t="shared" si="77"/>
        <v>207</v>
      </c>
      <c r="I1414" s="93">
        <f t="shared" si="73"/>
        <v>5.3327187932653688</v>
      </c>
      <c r="J1414" s="158">
        <f t="shared" si="74"/>
        <v>115.71108356279348</v>
      </c>
    </row>
    <row r="1415" spans="1:10" hidden="1" x14ac:dyDescent="0.25">
      <c r="A1415" s="93">
        <v>178</v>
      </c>
      <c r="B1415" s="5" t="s">
        <v>37</v>
      </c>
      <c r="C1415" s="26">
        <v>44070</v>
      </c>
      <c r="D1415" s="4">
        <v>6</v>
      </c>
      <c r="E1415" s="29">
        <f t="shared" si="76"/>
        <v>202</v>
      </c>
      <c r="G1415" s="4"/>
      <c r="H1415" s="93">
        <f t="shared" si="77"/>
        <v>216</v>
      </c>
      <c r="I1415" s="93">
        <f t="shared" si="73"/>
        <v>5.3752784076841653</v>
      </c>
      <c r="J1415" s="158">
        <f t="shared" si="74"/>
        <v>12.910057013811723</v>
      </c>
    </row>
    <row r="1416" spans="1:10" hidden="1" x14ac:dyDescent="0.25">
      <c r="A1416" s="93">
        <v>179</v>
      </c>
      <c r="B1416" s="5" t="s">
        <v>37</v>
      </c>
      <c r="C1416" s="26">
        <v>44071</v>
      </c>
      <c r="D1416" s="4">
        <v>35</v>
      </c>
      <c r="E1416" s="29">
        <f t="shared" si="76"/>
        <v>227</v>
      </c>
      <c r="G1416" s="4"/>
      <c r="H1416" s="93">
        <f t="shared" si="77"/>
        <v>237</v>
      </c>
      <c r="I1416" s="93">
        <f t="shared" si="73"/>
        <v>5.4680601411351315</v>
      </c>
      <c r="J1416" s="158">
        <f t="shared" si="74"/>
        <v>11.739943004678628</v>
      </c>
    </row>
    <row r="1417" spans="1:10" hidden="1" x14ac:dyDescent="0.25">
      <c r="A1417" s="93">
        <v>180</v>
      </c>
      <c r="B1417" s="5" t="s">
        <v>37</v>
      </c>
      <c r="C1417" s="26">
        <v>44072</v>
      </c>
      <c r="D1417" s="4">
        <v>8</v>
      </c>
      <c r="E1417" s="29">
        <f t="shared" si="76"/>
        <v>205</v>
      </c>
      <c r="G1417" s="4"/>
      <c r="H1417" s="93">
        <f t="shared" si="77"/>
        <v>235</v>
      </c>
      <c r="I1417" s="93">
        <f t="shared" si="73"/>
        <v>5.4595855141441589</v>
      </c>
      <c r="J1417" s="158">
        <f t="shared" si="74"/>
        <v>11.084011171460517</v>
      </c>
    </row>
    <row r="1418" spans="1:10" hidden="1" x14ac:dyDescent="0.25">
      <c r="A1418" s="93">
        <v>181</v>
      </c>
      <c r="B1418" s="5" t="s">
        <v>37</v>
      </c>
      <c r="C1418" s="26">
        <v>44073</v>
      </c>
      <c r="D1418" s="4">
        <v>-4</v>
      </c>
      <c r="E1418" s="29">
        <f t="shared" si="76"/>
        <v>197</v>
      </c>
      <c r="G1418" s="4"/>
      <c r="H1418" s="93">
        <f t="shared" si="77"/>
        <v>201</v>
      </c>
      <c r="I1418" s="93">
        <f t="shared" si="73"/>
        <v>5.3033049080590757</v>
      </c>
      <c r="J1418" s="158">
        <f t="shared" si="74"/>
        <v>17.135024777441163</v>
      </c>
    </row>
    <row r="1419" spans="1:10" hidden="1" x14ac:dyDescent="0.25">
      <c r="A1419" s="93">
        <v>182</v>
      </c>
      <c r="B1419" s="5" t="s">
        <v>37</v>
      </c>
      <c r="C1419" s="26">
        <v>44074</v>
      </c>
      <c r="D1419" s="4">
        <v>-6</v>
      </c>
      <c r="E1419" s="29">
        <f t="shared" si="76"/>
        <v>199</v>
      </c>
      <c r="G1419" s="4"/>
      <c r="H1419" s="93">
        <f t="shared" si="77"/>
        <v>191</v>
      </c>
      <c r="I1419" s="93">
        <f t="shared" si="73"/>
        <v>5.2522734280466299</v>
      </c>
      <c r="J1419" s="158">
        <f t="shared" si="74"/>
        <v>36.33148537561528</v>
      </c>
    </row>
    <row r="1420" spans="1:10" hidden="1" x14ac:dyDescent="0.25">
      <c r="A1420" s="93">
        <v>183</v>
      </c>
      <c r="B1420" s="5" t="s">
        <v>37</v>
      </c>
      <c r="C1420" s="26">
        <v>44075</v>
      </c>
      <c r="D1420" s="4">
        <v>3</v>
      </c>
      <c r="E1420" s="29">
        <f t="shared" si="76"/>
        <v>211</v>
      </c>
      <c r="G1420" s="4"/>
      <c r="H1420" s="93">
        <f t="shared" si="77"/>
        <v>202</v>
      </c>
      <c r="I1420" s="93">
        <f t="shared" si="73"/>
        <v>5.3082676974012051</v>
      </c>
      <c r="J1420" s="158">
        <f t="shared" si="74"/>
        <v>195.25023762070086</v>
      </c>
    </row>
    <row r="1421" spans="1:10" hidden="1" x14ac:dyDescent="0.25">
      <c r="A1421" s="93">
        <v>184</v>
      </c>
      <c r="B1421" s="5" t="s">
        <v>37</v>
      </c>
      <c r="C1421" s="26">
        <v>44076</v>
      </c>
      <c r="D1421" s="4">
        <v>7</v>
      </c>
      <c r="E1421" s="29">
        <f t="shared" si="76"/>
        <v>221</v>
      </c>
      <c r="G1421" s="4"/>
      <c r="H1421" s="93">
        <f t="shared" si="77"/>
        <v>218</v>
      </c>
      <c r="I1421" s="93">
        <f t="shared" si="73"/>
        <v>5.3844950627890888</v>
      </c>
      <c r="J1421" s="158">
        <f t="shared" si="74"/>
        <v>-75.006225242871295</v>
      </c>
    </row>
    <row r="1422" spans="1:10" hidden="1" x14ac:dyDescent="0.25">
      <c r="A1422" s="93">
        <v>185</v>
      </c>
      <c r="B1422" s="5" t="s">
        <v>37</v>
      </c>
      <c r="C1422" s="26">
        <v>44077</v>
      </c>
      <c r="D1422" s="4">
        <v>9</v>
      </c>
      <c r="E1422" s="29">
        <f t="shared" si="76"/>
        <v>225</v>
      </c>
      <c r="G1422" s="4"/>
      <c r="H1422" s="93">
        <f t="shared" si="77"/>
        <v>230</v>
      </c>
      <c r="I1422" s="93">
        <f t="shared" si="73"/>
        <v>5.4380793089231956</v>
      </c>
      <c r="J1422" s="158">
        <f t="shared" si="74"/>
        <v>-120.49643952582456</v>
      </c>
    </row>
    <row r="1423" spans="1:10" hidden="1" x14ac:dyDescent="0.25">
      <c r="A1423" s="93">
        <v>186</v>
      </c>
      <c r="B1423" s="5" t="s">
        <v>37</v>
      </c>
      <c r="C1423" s="26">
        <v>44078</v>
      </c>
      <c r="D1423" s="4">
        <v>3</v>
      </c>
      <c r="E1423" s="29">
        <f t="shared" si="76"/>
        <v>221</v>
      </c>
      <c r="G1423" s="4"/>
      <c r="H1423" s="93">
        <f t="shared" si="77"/>
        <v>228</v>
      </c>
      <c r="I1423" s="93">
        <f t="shared" si="73"/>
        <v>5.4293456289544411</v>
      </c>
      <c r="J1423" s="158">
        <f t="shared" si="74"/>
        <v>-737.31705562659079</v>
      </c>
    </row>
    <row r="1424" spans="1:10" hidden="1" x14ac:dyDescent="0.25">
      <c r="A1424" s="93">
        <v>187</v>
      </c>
      <c r="B1424" s="5" t="s">
        <v>37</v>
      </c>
      <c r="C1424" s="26">
        <v>44079</v>
      </c>
      <c r="D1424" s="4">
        <v>2</v>
      </c>
      <c r="E1424" s="29">
        <f t="shared" si="76"/>
        <v>135</v>
      </c>
      <c r="G1424" s="4"/>
      <c r="H1424" s="93">
        <f t="shared" si="77"/>
        <v>223</v>
      </c>
      <c r="I1424" s="93">
        <f t="shared" si="73"/>
        <v>5.4071717714601188</v>
      </c>
      <c r="J1424" s="158">
        <f t="shared" si="74"/>
        <v>64.913547560965426</v>
      </c>
    </row>
    <row r="1425" spans="1:10" hidden="1" x14ac:dyDescent="0.25">
      <c r="A1425" s="93">
        <v>188</v>
      </c>
      <c r="B1425" s="5" t="s">
        <v>37</v>
      </c>
      <c r="C1425" s="26">
        <v>44080</v>
      </c>
      <c r="D1425" s="4">
        <v>10</v>
      </c>
      <c r="E1425" s="29">
        <f t="shared" si="76"/>
        <v>142</v>
      </c>
      <c r="G1425" s="4"/>
      <c r="H1425" s="93">
        <f t="shared" si="77"/>
        <v>145</v>
      </c>
      <c r="I1425" s="93">
        <f t="shared" ref="I1425:I1488" si="78">LN(H1425)</f>
        <v>4.9767337424205742</v>
      </c>
      <c r="J1425" s="158">
        <f t="shared" si="74"/>
        <v>-53.18806984845699</v>
      </c>
    </row>
    <row r="1426" spans="1:10" hidden="1" x14ac:dyDescent="0.25">
      <c r="A1426" s="93">
        <v>189</v>
      </c>
      <c r="B1426" s="5" t="s">
        <v>37</v>
      </c>
      <c r="C1426" s="26">
        <v>44081</v>
      </c>
      <c r="D1426" s="4">
        <v>41</v>
      </c>
      <c r="E1426" s="29">
        <f t="shared" si="76"/>
        <v>173</v>
      </c>
      <c r="G1426" s="4"/>
      <c r="H1426" s="93">
        <f t="shared" si="77"/>
        <v>183</v>
      </c>
      <c r="I1426" s="93">
        <f t="shared" si="78"/>
        <v>5.2094861528414214</v>
      </c>
      <c r="J1426" s="158">
        <f t="shared" si="74"/>
        <v>-30.678563776786628</v>
      </c>
    </row>
    <row r="1427" spans="1:10" hidden="1" x14ac:dyDescent="0.25">
      <c r="A1427" s="93">
        <v>190</v>
      </c>
      <c r="B1427" s="5" t="s">
        <v>37</v>
      </c>
      <c r="C1427" s="26">
        <v>44082</v>
      </c>
      <c r="D1427" s="4">
        <v>20</v>
      </c>
      <c r="E1427" s="29">
        <f t="shared" si="76"/>
        <v>153</v>
      </c>
      <c r="G1427" s="4"/>
      <c r="H1427" s="93">
        <f t="shared" si="77"/>
        <v>193</v>
      </c>
      <c r="I1427" s="93">
        <f t="shared" si="78"/>
        <v>5.2626901889048856</v>
      </c>
      <c r="J1427" s="158">
        <f t="shared" si="74"/>
        <v>-22.391422306582424</v>
      </c>
    </row>
    <row r="1428" spans="1:10" hidden="1" x14ac:dyDescent="0.25">
      <c r="A1428" s="93">
        <v>191</v>
      </c>
      <c r="B1428" s="5" t="s">
        <v>37</v>
      </c>
      <c r="C1428" s="26">
        <v>44083</v>
      </c>
      <c r="D1428" s="4">
        <v>25</v>
      </c>
      <c r="E1428" s="29">
        <f t="shared" si="76"/>
        <v>160</v>
      </c>
      <c r="G1428" s="4"/>
      <c r="H1428" s="93">
        <f t="shared" si="77"/>
        <v>178</v>
      </c>
      <c r="I1428" s="93">
        <f t="shared" si="78"/>
        <v>5.181783550292085</v>
      </c>
      <c r="J1428" s="158">
        <f t="shared" si="74"/>
        <v>-17.195909462284853</v>
      </c>
    </row>
    <row r="1429" spans="1:10" hidden="1" x14ac:dyDescent="0.25">
      <c r="A1429" s="93">
        <v>192</v>
      </c>
      <c r="B1429" s="5" t="s">
        <v>37</v>
      </c>
      <c r="C1429" s="26">
        <v>44084</v>
      </c>
      <c r="D1429" s="1">
        <v>60</v>
      </c>
      <c r="E1429" s="29">
        <f t="shared" si="76"/>
        <v>194</v>
      </c>
      <c r="G1429" s="4"/>
      <c r="H1429" s="93">
        <f t="shared" si="77"/>
        <v>220</v>
      </c>
      <c r="I1429" s="93">
        <f t="shared" si="78"/>
        <v>5.393627546352362</v>
      </c>
      <c r="J1429" s="158">
        <f t="shared" si="74"/>
        <v>-33.277433614883542</v>
      </c>
    </row>
    <row r="1430" spans="1:10" hidden="1" x14ac:dyDescent="0.25">
      <c r="A1430" s="93">
        <v>193</v>
      </c>
      <c r="B1430" s="5" t="s">
        <v>37</v>
      </c>
      <c r="C1430" s="26">
        <v>44085</v>
      </c>
      <c r="D1430" s="4">
        <v>112</v>
      </c>
      <c r="E1430" s="29">
        <f t="shared" si="76"/>
        <v>345</v>
      </c>
      <c r="F1430" s="4">
        <f>1</f>
        <v>1</v>
      </c>
      <c r="G1430" s="4"/>
      <c r="H1430" s="93">
        <f t="shared" si="77"/>
        <v>306</v>
      </c>
      <c r="I1430" s="93">
        <f t="shared" si="78"/>
        <v>5.7235851019523807</v>
      </c>
      <c r="J1430" s="158">
        <f t="shared" si="74"/>
        <v>21.886318820087212</v>
      </c>
    </row>
    <row r="1431" spans="1:10" hidden="1" x14ac:dyDescent="0.25">
      <c r="A1431" s="93">
        <v>194</v>
      </c>
      <c r="B1431" s="5" t="s">
        <v>37</v>
      </c>
      <c r="C1431" s="26">
        <v>44086</v>
      </c>
      <c r="D1431" s="4">
        <v>56</v>
      </c>
      <c r="E1431" s="29">
        <f t="shared" si="76"/>
        <v>198</v>
      </c>
      <c r="G1431" s="4"/>
      <c r="H1431" s="93">
        <f t="shared" si="77"/>
        <v>401</v>
      </c>
      <c r="I1431" s="93">
        <f t="shared" si="78"/>
        <v>5.9939614273065693</v>
      </c>
      <c r="J1431" s="158">
        <f t="shared" si="74"/>
        <v>7.0037589941718936</v>
      </c>
    </row>
    <row r="1432" spans="1:10" hidden="1" x14ac:dyDescent="0.25">
      <c r="A1432" s="93">
        <v>195</v>
      </c>
      <c r="B1432" s="5" t="s">
        <v>37</v>
      </c>
      <c r="C1432" s="26">
        <v>44087</v>
      </c>
      <c r="D1432" s="4">
        <v>1</v>
      </c>
      <c r="E1432" s="29">
        <f t="shared" si="76"/>
        <v>157</v>
      </c>
      <c r="G1432" s="4"/>
      <c r="H1432" s="93">
        <f t="shared" si="77"/>
        <v>199</v>
      </c>
      <c r="I1432" s="93">
        <f t="shared" si="78"/>
        <v>5.2933048247244923</v>
      </c>
      <c r="J1432" s="158">
        <f t="shared" si="74"/>
        <v>7.5294317734137506</v>
      </c>
    </row>
    <row r="1433" spans="1:10" hidden="1" x14ac:dyDescent="0.25">
      <c r="A1433" s="93">
        <v>196</v>
      </c>
      <c r="B1433" s="5" t="s">
        <v>37</v>
      </c>
      <c r="C1433" s="26">
        <v>44088</v>
      </c>
      <c r="D1433" s="4">
        <v>58</v>
      </c>
      <c r="E1433" s="29">
        <f t="shared" si="76"/>
        <v>209</v>
      </c>
      <c r="G1433" s="4"/>
      <c r="H1433" s="93">
        <f t="shared" si="77"/>
        <v>215</v>
      </c>
      <c r="I1433" s="93">
        <f t="shared" si="78"/>
        <v>5.3706380281276624</v>
      </c>
      <c r="J1433" s="158">
        <f t="shared" si="74"/>
        <v>14.384812651706326</v>
      </c>
    </row>
    <row r="1434" spans="1:10" hidden="1" x14ac:dyDescent="0.25">
      <c r="A1434" s="93">
        <v>197</v>
      </c>
      <c r="B1434" s="62" t="s">
        <v>37</v>
      </c>
      <c r="C1434" s="26">
        <v>44089</v>
      </c>
      <c r="D1434" s="4">
        <v>60</v>
      </c>
      <c r="E1434" s="29">
        <f t="shared" si="76"/>
        <v>227</v>
      </c>
      <c r="G1434" s="4"/>
      <c r="H1434" s="93">
        <f t="shared" si="77"/>
        <v>269</v>
      </c>
      <c r="I1434" s="93">
        <f t="shared" si="78"/>
        <v>5.5947113796018391</v>
      </c>
      <c r="J1434" s="158">
        <f t="shared" si="74"/>
        <v>17.982532506667226</v>
      </c>
    </row>
    <row r="1435" spans="1:10" hidden="1" x14ac:dyDescent="0.25">
      <c r="A1435" s="93">
        <v>198</v>
      </c>
      <c r="B1435" s="62" t="s">
        <v>37</v>
      </c>
      <c r="C1435" s="26">
        <v>44090</v>
      </c>
      <c r="D1435" s="4">
        <v>17</v>
      </c>
      <c r="E1435" s="29">
        <f t="shared" si="76"/>
        <v>188</v>
      </c>
      <c r="G1435" s="4"/>
      <c r="H1435" s="93">
        <f t="shared" si="77"/>
        <v>244</v>
      </c>
      <c r="I1435" s="93">
        <f t="shared" si="78"/>
        <v>5.4971682252932021</v>
      </c>
      <c r="J1435" s="158">
        <f t="shared" si="74"/>
        <v>40.054897982124132</v>
      </c>
    </row>
    <row r="1436" spans="1:10" hidden="1" x14ac:dyDescent="0.25">
      <c r="A1436" s="93">
        <v>199</v>
      </c>
      <c r="B1436" s="62" t="s">
        <v>37</v>
      </c>
      <c r="C1436" s="26">
        <v>44091</v>
      </c>
      <c r="D1436" s="4">
        <v>73</v>
      </c>
      <c r="E1436" s="29">
        <f t="shared" si="76"/>
        <v>249</v>
      </c>
      <c r="G1436" s="4"/>
      <c r="H1436" s="93">
        <f t="shared" si="77"/>
        <v>261</v>
      </c>
      <c r="I1436" s="93">
        <f t="shared" si="78"/>
        <v>5.5645204073226937</v>
      </c>
      <c r="J1436" s="158">
        <f t="shared" si="74"/>
        <v>-55.123589789381299</v>
      </c>
    </row>
    <row r="1437" spans="1:10" hidden="1" x14ac:dyDescent="0.25">
      <c r="A1437" s="93">
        <v>200</v>
      </c>
      <c r="B1437" s="62" t="s">
        <v>37</v>
      </c>
      <c r="C1437" s="26">
        <v>44092</v>
      </c>
      <c r="D1437" s="4">
        <v>35</v>
      </c>
      <c r="E1437" s="29">
        <f t="shared" si="76"/>
        <v>230</v>
      </c>
      <c r="G1437" s="4"/>
      <c r="H1437" s="93">
        <f t="shared" si="77"/>
        <v>284</v>
      </c>
      <c r="I1437" s="93">
        <f t="shared" si="78"/>
        <v>5.6489742381612063</v>
      </c>
      <c r="J1437" s="158">
        <f t="shared" si="74"/>
        <v>-31.750356949613611</v>
      </c>
    </row>
    <row r="1438" spans="1:10" hidden="1" x14ac:dyDescent="0.25">
      <c r="A1438" s="93">
        <v>201</v>
      </c>
      <c r="B1438" s="62" t="s">
        <v>37</v>
      </c>
      <c r="C1438" s="26">
        <v>44093</v>
      </c>
      <c r="D1438" s="4">
        <v>37</v>
      </c>
      <c r="E1438" s="29">
        <f t="shared" si="76"/>
        <v>247</v>
      </c>
      <c r="F1438" s="4">
        <f>5</f>
        <v>5</v>
      </c>
      <c r="G1438" s="4"/>
      <c r="H1438" s="93">
        <f t="shared" si="77"/>
        <v>267</v>
      </c>
      <c r="I1438" s="93">
        <f t="shared" si="78"/>
        <v>5.5872486584002496</v>
      </c>
      <c r="J1438" s="158">
        <f t="shared" si="74"/>
        <v>-99.607433749218771</v>
      </c>
    </row>
    <row r="1439" spans="1:10" hidden="1" x14ac:dyDescent="0.25">
      <c r="A1439" s="93">
        <v>202</v>
      </c>
      <c r="B1439" s="62" t="s">
        <v>37</v>
      </c>
      <c r="C1439" s="26">
        <v>44094</v>
      </c>
      <c r="D1439" s="4">
        <v>28</v>
      </c>
      <c r="E1439" s="29">
        <f t="shared" si="76"/>
        <v>230</v>
      </c>
      <c r="F1439" s="4">
        <f>1+2</f>
        <v>3</v>
      </c>
      <c r="G1439" s="4"/>
      <c r="H1439" s="93">
        <f t="shared" si="77"/>
        <v>275</v>
      </c>
      <c r="I1439" s="93">
        <f t="shared" si="78"/>
        <v>5.6167710976665717</v>
      </c>
      <c r="J1439" s="158">
        <f t="shared" si="74"/>
        <v>16.275345818748537</v>
      </c>
    </row>
    <row r="1440" spans="1:10" hidden="1" x14ac:dyDescent="0.25">
      <c r="A1440" s="93">
        <v>203</v>
      </c>
      <c r="B1440" s="62" t="s">
        <v>37</v>
      </c>
      <c r="C1440" s="26">
        <v>44095</v>
      </c>
      <c r="D1440" s="4">
        <v>61</v>
      </c>
      <c r="E1440" s="29">
        <f t="shared" si="76"/>
        <v>288</v>
      </c>
      <c r="F1440" s="4">
        <v>1</v>
      </c>
      <c r="G1440" s="4"/>
      <c r="H1440" s="93">
        <f t="shared" si="77"/>
        <v>291</v>
      </c>
      <c r="I1440" s="93">
        <f t="shared" si="78"/>
        <v>5.6733232671714928</v>
      </c>
      <c r="J1440" s="158">
        <f t="shared" si="74"/>
        <v>22.534476212533168</v>
      </c>
    </row>
    <row r="1441" spans="1:10" hidden="1" x14ac:dyDescent="0.25">
      <c r="A1441" s="93">
        <v>204</v>
      </c>
      <c r="B1441" s="62" t="s">
        <v>37</v>
      </c>
      <c r="C1441" s="26">
        <v>44096</v>
      </c>
      <c r="D1441" s="4">
        <v>30</v>
      </c>
      <c r="E1441" s="29">
        <f t="shared" si="76"/>
        <v>235</v>
      </c>
      <c r="G1441" s="4"/>
      <c r="H1441" s="93">
        <f t="shared" si="77"/>
        <v>318</v>
      </c>
      <c r="I1441" s="93">
        <f t="shared" si="78"/>
        <v>5.7620513827801769</v>
      </c>
      <c r="J1441" s="158">
        <f t="shared" si="74"/>
        <v>27.116644364927122</v>
      </c>
    </row>
    <row r="1442" spans="1:10" hidden="1" x14ac:dyDescent="0.25">
      <c r="A1442" s="93">
        <v>205</v>
      </c>
      <c r="B1442" s="62" t="s">
        <v>37</v>
      </c>
      <c r="C1442" s="26">
        <v>44097</v>
      </c>
      <c r="D1442" s="4">
        <v>-45</v>
      </c>
      <c r="E1442" s="29">
        <f t="shared" si="76"/>
        <v>152</v>
      </c>
      <c r="G1442" s="4"/>
      <c r="H1442" s="93">
        <f t="shared" si="77"/>
        <v>190</v>
      </c>
      <c r="I1442" s="93">
        <f t="shared" si="78"/>
        <v>5.2470240721604862</v>
      </c>
      <c r="J1442" s="158">
        <f t="shared" si="74"/>
        <v>-88.113974122486312</v>
      </c>
    </row>
    <row r="1443" spans="1:10" hidden="1" x14ac:dyDescent="0.25">
      <c r="A1443" s="93">
        <v>206</v>
      </c>
      <c r="B1443" s="62" t="s">
        <v>37</v>
      </c>
      <c r="C1443" s="26">
        <v>44098</v>
      </c>
      <c r="D1443" s="4">
        <v>-4</v>
      </c>
      <c r="E1443" s="29">
        <f t="shared" si="76"/>
        <v>195</v>
      </c>
      <c r="F1443" s="4">
        <f>1</f>
        <v>1</v>
      </c>
      <c r="G1443" s="4"/>
      <c r="H1443" s="93">
        <f t="shared" si="77"/>
        <v>148</v>
      </c>
      <c r="I1443" s="93">
        <f t="shared" si="78"/>
        <v>4.9972122737641147</v>
      </c>
      <c r="J1443" s="158">
        <f t="shared" si="74"/>
        <v>-10.782394459420622</v>
      </c>
    </row>
    <row r="1444" spans="1:10" x14ac:dyDescent="0.25">
      <c r="A1444" s="93">
        <v>1</v>
      </c>
      <c r="B1444" s="5" t="s">
        <v>38</v>
      </c>
      <c r="C1444" s="26">
        <v>43893</v>
      </c>
      <c r="D1444" s="4">
        <v>0</v>
      </c>
      <c r="E1444" s="29">
        <v>0</v>
      </c>
      <c r="G1444" s="4"/>
      <c r="H1444" s="93">
        <f t="shared" si="77"/>
        <v>0</v>
      </c>
      <c r="I1444" s="93" t="e">
        <f t="shared" si="78"/>
        <v>#NUM!</v>
      </c>
    </row>
    <row r="1445" spans="1:10" x14ac:dyDescent="0.25">
      <c r="A1445" s="93">
        <v>2</v>
      </c>
      <c r="B1445" s="5" t="s">
        <v>38</v>
      </c>
      <c r="C1445" s="26">
        <v>43894</v>
      </c>
      <c r="D1445" s="4">
        <v>0</v>
      </c>
      <c r="E1445" s="29">
        <v>0</v>
      </c>
      <c r="G1445" s="4"/>
      <c r="H1445" s="93">
        <f t="shared" si="77"/>
        <v>0</v>
      </c>
      <c r="I1445" s="93" t="e">
        <f t="shared" si="78"/>
        <v>#NUM!</v>
      </c>
    </row>
    <row r="1446" spans="1:10" x14ac:dyDescent="0.25">
      <c r="A1446" s="93">
        <v>3</v>
      </c>
      <c r="B1446" s="5" t="s">
        <v>38</v>
      </c>
      <c r="C1446" s="26">
        <v>43895</v>
      </c>
      <c r="D1446" s="4">
        <v>0</v>
      </c>
      <c r="E1446" s="29">
        <v>0</v>
      </c>
      <c r="G1446" s="4"/>
      <c r="H1446" s="93">
        <f t="shared" si="77"/>
        <v>0</v>
      </c>
      <c r="I1446" s="93" t="e">
        <f t="shared" si="78"/>
        <v>#NUM!</v>
      </c>
    </row>
    <row r="1447" spans="1:10" x14ac:dyDescent="0.25">
      <c r="A1447" s="93">
        <v>4</v>
      </c>
      <c r="B1447" s="5" t="s">
        <v>38</v>
      </c>
      <c r="C1447" s="26">
        <v>43896</v>
      </c>
      <c r="D1447" s="4">
        <v>0</v>
      </c>
      <c r="E1447" s="29">
        <v>0</v>
      </c>
      <c r="G1447" s="4"/>
      <c r="H1447" s="93">
        <f t="shared" si="77"/>
        <v>0</v>
      </c>
      <c r="I1447" s="93" t="e">
        <f t="shared" si="78"/>
        <v>#NUM!</v>
      </c>
    </row>
    <row r="1448" spans="1:10" x14ac:dyDescent="0.25">
      <c r="A1448" s="93">
        <v>5</v>
      </c>
      <c r="B1448" s="5" t="s">
        <v>38</v>
      </c>
      <c r="C1448" s="26">
        <v>43897</v>
      </c>
      <c r="D1448" s="4">
        <v>0</v>
      </c>
      <c r="E1448" s="29">
        <v>0</v>
      </c>
      <c r="G1448" s="4"/>
      <c r="H1448" s="93">
        <f t="shared" si="77"/>
        <v>0</v>
      </c>
      <c r="I1448" s="93" t="e">
        <f t="shared" si="78"/>
        <v>#NUM!</v>
      </c>
    </row>
    <row r="1449" spans="1:10" x14ac:dyDescent="0.25">
      <c r="A1449" s="93">
        <v>6</v>
      </c>
      <c r="B1449" s="5" t="s">
        <v>38</v>
      </c>
      <c r="C1449" s="26">
        <v>43898</v>
      </c>
      <c r="D1449" s="4">
        <v>0</v>
      </c>
      <c r="E1449" s="29">
        <v>0</v>
      </c>
      <c r="G1449" s="4"/>
      <c r="H1449" s="93">
        <f t="shared" si="77"/>
        <v>0</v>
      </c>
      <c r="I1449" s="93" t="e">
        <f t="shared" si="78"/>
        <v>#NUM!</v>
      </c>
    </row>
    <row r="1450" spans="1:10" x14ac:dyDescent="0.25">
      <c r="A1450" s="93">
        <v>7</v>
      </c>
      <c r="B1450" s="5" t="s">
        <v>38</v>
      </c>
      <c r="C1450" s="26">
        <v>43899</v>
      </c>
      <c r="D1450" s="4">
        <v>0</v>
      </c>
      <c r="E1450" s="29">
        <v>0</v>
      </c>
      <c r="G1450" s="4"/>
      <c r="H1450" s="93">
        <f t="shared" si="77"/>
        <v>0</v>
      </c>
      <c r="I1450" s="93" t="e">
        <f t="shared" si="78"/>
        <v>#NUM!</v>
      </c>
    </row>
    <row r="1451" spans="1:10" x14ac:dyDescent="0.25">
      <c r="A1451" s="93">
        <v>8</v>
      </c>
      <c r="B1451" s="5" t="s">
        <v>38</v>
      </c>
      <c r="C1451" s="26">
        <v>43900</v>
      </c>
      <c r="D1451" s="4">
        <v>0</v>
      </c>
      <c r="E1451" s="29">
        <v>0</v>
      </c>
      <c r="G1451" s="4"/>
      <c r="H1451" s="93">
        <f t="shared" si="77"/>
        <v>0</v>
      </c>
      <c r="I1451" s="93" t="e">
        <f t="shared" si="78"/>
        <v>#NUM!</v>
      </c>
    </row>
    <row r="1452" spans="1:10" x14ac:dyDescent="0.25">
      <c r="A1452" s="93">
        <v>9</v>
      </c>
      <c r="B1452" s="5" t="s">
        <v>38</v>
      </c>
      <c r="C1452" s="26">
        <v>43901</v>
      </c>
      <c r="D1452" s="4">
        <v>0</v>
      </c>
      <c r="E1452" s="29">
        <v>0</v>
      </c>
      <c r="G1452" s="4"/>
      <c r="H1452" s="93">
        <f t="shared" si="77"/>
        <v>0</v>
      </c>
      <c r="I1452" s="93" t="e">
        <f t="shared" si="78"/>
        <v>#NUM!</v>
      </c>
    </row>
    <row r="1453" spans="1:10" x14ac:dyDescent="0.25">
      <c r="A1453" s="93">
        <v>10</v>
      </c>
      <c r="B1453" s="5" t="s">
        <v>38</v>
      </c>
      <c r="C1453" s="26">
        <v>43902</v>
      </c>
      <c r="D1453" s="4">
        <v>1</v>
      </c>
      <c r="E1453" s="29">
        <v>1</v>
      </c>
      <c r="G1453" s="4"/>
      <c r="H1453" s="93">
        <f t="shared" si="77"/>
        <v>1</v>
      </c>
      <c r="I1453" s="93">
        <f t="shared" si="78"/>
        <v>0</v>
      </c>
    </row>
    <row r="1454" spans="1:10" x14ac:dyDescent="0.25">
      <c r="A1454" s="93">
        <v>11</v>
      </c>
      <c r="B1454" s="5" t="s">
        <v>38</v>
      </c>
      <c r="C1454" s="26">
        <v>43903</v>
      </c>
      <c r="D1454" s="4">
        <v>0</v>
      </c>
      <c r="E1454" s="29">
        <v>1</v>
      </c>
      <c r="G1454" s="4"/>
      <c r="H1454" s="93">
        <f t="shared" si="77"/>
        <v>1</v>
      </c>
      <c r="I1454" s="93">
        <f t="shared" si="78"/>
        <v>0</v>
      </c>
    </row>
    <row r="1455" spans="1:10" x14ac:dyDescent="0.25">
      <c r="A1455" s="93">
        <v>12</v>
      </c>
      <c r="B1455" s="5" t="s">
        <v>38</v>
      </c>
      <c r="C1455" s="26">
        <v>43904</v>
      </c>
      <c r="D1455" s="4">
        <v>0</v>
      </c>
      <c r="E1455" s="29">
        <v>1</v>
      </c>
      <c r="G1455" s="4"/>
      <c r="H1455" s="93">
        <f t="shared" si="77"/>
        <v>1</v>
      </c>
      <c r="I1455" s="93">
        <f t="shared" si="78"/>
        <v>0</v>
      </c>
    </row>
    <row r="1456" spans="1:10" x14ac:dyDescent="0.25">
      <c r="A1456" s="93">
        <v>13</v>
      </c>
      <c r="B1456" s="5" t="s">
        <v>38</v>
      </c>
      <c r="C1456" s="26">
        <v>43905</v>
      </c>
      <c r="D1456" s="4">
        <v>0</v>
      </c>
      <c r="E1456" s="29">
        <v>1</v>
      </c>
      <c r="G1456" s="4"/>
      <c r="H1456" s="93">
        <f t="shared" si="77"/>
        <v>1</v>
      </c>
      <c r="I1456" s="93">
        <f t="shared" si="78"/>
        <v>0</v>
      </c>
    </row>
    <row r="1457" spans="1:10" x14ac:dyDescent="0.25">
      <c r="A1457" s="93">
        <v>14</v>
      </c>
      <c r="B1457" s="5" t="s">
        <v>38</v>
      </c>
      <c r="C1457" s="26">
        <v>43906</v>
      </c>
      <c r="D1457" s="4">
        <v>0</v>
      </c>
      <c r="E1457" s="29">
        <v>1</v>
      </c>
      <c r="G1457" s="4"/>
      <c r="H1457" s="93">
        <f t="shared" si="77"/>
        <v>1</v>
      </c>
      <c r="I1457" s="93">
        <f t="shared" si="78"/>
        <v>0</v>
      </c>
    </row>
    <row r="1458" spans="1:10" x14ac:dyDescent="0.25">
      <c r="A1458" s="93">
        <v>15</v>
      </c>
      <c r="B1458" s="5" t="s">
        <v>38</v>
      </c>
      <c r="C1458" s="26">
        <v>43907</v>
      </c>
      <c r="D1458" s="4">
        <v>1</v>
      </c>
      <c r="E1458" s="29">
        <v>2</v>
      </c>
      <c r="G1458" s="4"/>
      <c r="H1458" s="93">
        <f t="shared" si="77"/>
        <v>2</v>
      </c>
      <c r="I1458" s="93">
        <f t="shared" si="78"/>
        <v>0.69314718055994529</v>
      </c>
      <c r="J1458" s="158" t="e">
        <f>LN(2)/SLOPE(I1451:I1458,A1451:A1458)</f>
        <v>#NUM!</v>
      </c>
    </row>
    <row r="1459" spans="1:10" x14ac:dyDescent="0.25">
      <c r="A1459" s="93">
        <v>16</v>
      </c>
      <c r="B1459" s="5" t="s">
        <v>38</v>
      </c>
      <c r="C1459" s="26">
        <v>43908</v>
      </c>
      <c r="D1459" s="4">
        <v>1</v>
      </c>
      <c r="E1459" s="29">
        <v>3</v>
      </c>
      <c r="G1459" s="4"/>
      <c r="H1459" s="93">
        <f t="shared" si="77"/>
        <v>3</v>
      </c>
      <c r="I1459" s="93">
        <f t="shared" si="78"/>
        <v>1.0986122886681098</v>
      </c>
      <c r="J1459" s="158" t="e">
        <f t="shared" ref="J1459:J1522" si="79">LN(2)/SLOPE(I1452:I1459,A1452:A1459)</f>
        <v>#NUM!</v>
      </c>
    </row>
    <row r="1460" spans="1:10" x14ac:dyDescent="0.25">
      <c r="A1460" s="93">
        <v>17</v>
      </c>
      <c r="B1460" s="5" t="s">
        <v>38</v>
      </c>
      <c r="C1460" s="26">
        <v>43909</v>
      </c>
      <c r="D1460" s="4">
        <v>0</v>
      </c>
      <c r="E1460" s="29">
        <v>3</v>
      </c>
      <c r="G1460" s="4"/>
      <c r="H1460" s="93">
        <f t="shared" si="77"/>
        <v>3</v>
      </c>
      <c r="I1460" s="93">
        <f t="shared" si="78"/>
        <v>1.0986122886681098</v>
      </c>
      <c r="J1460" s="158">
        <f t="shared" si="79"/>
        <v>3.8147918539201418</v>
      </c>
    </row>
    <row r="1461" spans="1:10" x14ac:dyDescent="0.25">
      <c r="A1461" s="93">
        <v>18</v>
      </c>
      <c r="B1461" s="5" t="s">
        <v>38</v>
      </c>
      <c r="C1461" s="26">
        <v>43910</v>
      </c>
      <c r="D1461" s="4">
        <v>1</v>
      </c>
      <c r="E1461" s="29">
        <v>4</v>
      </c>
      <c r="G1461" s="4"/>
      <c r="H1461" s="93">
        <f t="shared" si="77"/>
        <v>4</v>
      </c>
      <c r="I1461" s="93">
        <f t="shared" si="78"/>
        <v>1.3862943611198906</v>
      </c>
      <c r="J1461" s="158">
        <f t="shared" si="79"/>
        <v>3.0347149709892802</v>
      </c>
    </row>
    <row r="1462" spans="1:10" x14ac:dyDescent="0.25">
      <c r="A1462" s="93">
        <v>19</v>
      </c>
      <c r="B1462" s="5" t="s">
        <v>38</v>
      </c>
      <c r="C1462" s="26">
        <v>43911</v>
      </c>
      <c r="D1462" s="4">
        <v>0</v>
      </c>
      <c r="E1462" s="29">
        <v>4</v>
      </c>
      <c r="G1462" s="4"/>
      <c r="H1462" s="93">
        <f t="shared" si="77"/>
        <v>4</v>
      </c>
      <c r="I1462" s="93">
        <f t="shared" si="78"/>
        <v>1.3862943611198906</v>
      </c>
      <c r="J1462" s="158">
        <f t="shared" si="79"/>
        <v>2.8630003218060525</v>
      </c>
    </row>
    <row r="1463" spans="1:10" x14ac:dyDescent="0.25">
      <c r="A1463" s="93">
        <v>20</v>
      </c>
      <c r="B1463" s="5" t="s">
        <v>38</v>
      </c>
      <c r="C1463" s="26">
        <v>43912</v>
      </c>
      <c r="D1463" s="4">
        <v>0</v>
      </c>
      <c r="E1463" s="29">
        <v>4</v>
      </c>
      <c r="G1463" s="4"/>
      <c r="H1463" s="93">
        <f t="shared" si="77"/>
        <v>4</v>
      </c>
      <c r="I1463" s="93">
        <f t="shared" si="78"/>
        <v>1.3862943611198906</v>
      </c>
      <c r="J1463" s="158">
        <f t="shared" si="79"/>
        <v>3.1111111111111116</v>
      </c>
    </row>
    <row r="1464" spans="1:10" x14ac:dyDescent="0.25">
      <c r="A1464" s="93">
        <v>21</v>
      </c>
      <c r="B1464" s="5" t="s">
        <v>38</v>
      </c>
      <c r="C1464" s="26">
        <v>43913</v>
      </c>
      <c r="D1464" s="4">
        <v>0</v>
      </c>
      <c r="E1464" s="29">
        <v>4</v>
      </c>
      <c r="G1464" s="4"/>
      <c r="H1464" s="93">
        <f t="shared" si="77"/>
        <v>4</v>
      </c>
      <c r="I1464" s="93">
        <f t="shared" si="78"/>
        <v>1.3862943611198906</v>
      </c>
      <c r="J1464" s="158">
        <f t="shared" si="79"/>
        <v>4.0657981675703372</v>
      </c>
    </row>
    <row r="1465" spans="1:10" x14ac:dyDescent="0.25">
      <c r="A1465" s="93">
        <v>22</v>
      </c>
      <c r="B1465" s="5" t="s">
        <v>38</v>
      </c>
      <c r="C1465" s="26">
        <v>43914</v>
      </c>
      <c r="D1465" s="4">
        <v>0</v>
      </c>
      <c r="E1465" s="29">
        <v>4</v>
      </c>
      <c r="G1465" s="4"/>
      <c r="H1465" s="93">
        <f t="shared" si="77"/>
        <v>4</v>
      </c>
      <c r="I1465" s="93">
        <f t="shared" si="78"/>
        <v>1.3862943611198906</v>
      </c>
      <c r="J1465" s="158">
        <f t="shared" si="79"/>
        <v>8.1392982807629295</v>
      </c>
    </row>
    <row r="1466" spans="1:10" x14ac:dyDescent="0.25">
      <c r="A1466" s="93">
        <v>23</v>
      </c>
      <c r="B1466" s="5" t="s">
        <v>38</v>
      </c>
      <c r="C1466" s="26">
        <v>43915</v>
      </c>
      <c r="D1466" s="4">
        <v>3</v>
      </c>
      <c r="E1466" s="29">
        <v>7</v>
      </c>
      <c r="G1466" s="4"/>
      <c r="H1466" s="93">
        <f t="shared" si="77"/>
        <v>7</v>
      </c>
      <c r="I1466" s="93">
        <f t="shared" si="78"/>
        <v>1.9459101490553132</v>
      </c>
      <c r="J1466" s="158">
        <f t="shared" si="79"/>
        <v>7.900725914801253</v>
      </c>
    </row>
    <row r="1467" spans="1:10" x14ac:dyDescent="0.25">
      <c r="A1467" s="93">
        <v>24</v>
      </c>
      <c r="B1467" s="5" t="s">
        <v>38</v>
      </c>
      <c r="C1467" s="26">
        <v>43916</v>
      </c>
      <c r="D1467" s="4">
        <v>0</v>
      </c>
      <c r="E1467" s="29">
        <v>7</v>
      </c>
      <c r="G1467" s="4"/>
      <c r="H1467" s="93">
        <f t="shared" si="77"/>
        <v>7</v>
      </c>
      <c r="I1467" s="93">
        <f t="shared" si="78"/>
        <v>1.9459101490553132</v>
      </c>
      <c r="J1467" s="158">
        <f t="shared" si="79"/>
        <v>6.6700961762104756</v>
      </c>
    </row>
    <row r="1468" spans="1:10" x14ac:dyDescent="0.25">
      <c r="A1468" s="93">
        <v>25</v>
      </c>
      <c r="B1468" s="5" t="s">
        <v>38</v>
      </c>
      <c r="C1468" s="26">
        <v>43917</v>
      </c>
      <c r="D1468" s="4">
        <v>3</v>
      </c>
      <c r="E1468" s="29">
        <v>10</v>
      </c>
      <c r="G1468" s="4"/>
      <c r="H1468" s="93">
        <f t="shared" si="77"/>
        <v>10</v>
      </c>
      <c r="I1468" s="93">
        <f t="shared" si="78"/>
        <v>2.3025850929940459</v>
      </c>
      <c r="J1468" s="158">
        <f t="shared" si="79"/>
        <v>5.3461178390381106</v>
      </c>
    </row>
    <row r="1469" spans="1:10" x14ac:dyDescent="0.25">
      <c r="A1469" s="93">
        <v>26</v>
      </c>
      <c r="B1469" s="5" t="s">
        <v>38</v>
      </c>
      <c r="C1469" s="26">
        <v>43918</v>
      </c>
      <c r="D1469" s="4">
        <v>0</v>
      </c>
      <c r="E1469" s="29">
        <v>10</v>
      </c>
      <c r="G1469" s="4"/>
      <c r="H1469" s="93">
        <f t="shared" si="77"/>
        <v>10</v>
      </c>
      <c r="I1469" s="93">
        <f t="shared" si="78"/>
        <v>2.3025850929940459</v>
      </c>
      <c r="J1469" s="158">
        <f t="shared" si="79"/>
        <v>4.3996202688653838</v>
      </c>
    </row>
    <row r="1470" spans="1:10" x14ac:dyDescent="0.25">
      <c r="A1470" s="93">
        <v>27</v>
      </c>
      <c r="B1470" s="5" t="s">
        <v>38</v>
      </c>
      <c r="C1470" s="26">
        <v>43919</v>
      </c>
      <c r="D1470" s="4">
        <v>0</v>
      </c>
      <c r="E1470" s="29">
        <v>10</v>
      </c>
      <c r="G1470" s="4"/>
      <c r="H1470" s="93">
        <f t="shared" si="77"/>
        <v>10</v>
      </c>
      <c r="I1470" s="93">
        <f t="shared" si="78"/>
        <v>2.3025850929940459</v>
      </c>
      <c r="J1470" s="158">
        <f t="shared" si="79"/>
        <v>4.2362364652497666</v>
      </c>
    </row>
    <row r="1471" spans="1:10" x14ac:dyDescent="0.25">
      <c r="A1471" s="93">
        <v>28</v>
      </c>
      <c r="B1471" s="5" t="s">
        <v>38</v>
      </c>
      <c r="C1471" s="26">
        <v>43920</v>
      </c>
      <c r="D1471" s="4">
        <v>3</v>
      </c>
      <c r="E1471" s="29">
        <v>13</v>
      </c>
      <c r="G1471" s="4"/>
      <c r="H1471" s="93">
        <f t="shared" si="77"/>
        <v>13</v>
      </c>
      <c r="I1471" s="93">
        <f t="shared" si="78"/>
        <v>2.5649493574615367</v>
      </c>
      <c r="J1471" s="158">
        <f t="shared" si="79"/>
        <v>4.0834161827509634</v>
      </c>
    </row>
    <row r="1472" spans="1:10" x14ac:dyDescent="0.25">
      <c r="A1472" s="93">
        <v>29</v>
      </c>
      <c r="B1472" s="5" t="s">
        <v>38</v>
      </c>
      <c r="C1472" s="26">
        <v>43921</v>
      </c>
      <c r="D1472" s="4">
        <v>0</v>
      </c>
      <c r="E1472" s="29">
        <v>13</v>
      </c>
      <c r="G1472" s="4"/>
      <c r="H1472" s="93">
        <f t="shared" si="77"/>
        <v>13</v>
      </c>
      <c r="I1472" s="93">
        <f t="shared" si="78"/>
        <v>2.5649493574615367</v>
      </c>
      <c r="J1472" s="158">
        <f t="shared" si="79"/>
        <v>4.6895355709266697</v>
      </c>
    </row>
    <row r="1473" spans="1:10" x14ac:dyDescent="0.25">
      <c r="A1473" s="93">
        <v>30</v>
      </c>
      <c r="B1473" s="5" t="s">
        <v>38</v>
      </c>
      <c r="C1473" s="26">
        <v>43922</v>
      </c>
      <c r="D1473" s="4">
        <v>1</v>
      </c>
      <c r="E1473" s="29">
        <v>14</v>
      </c>
      <c r="G1473" s="4"/>
      <c r="H1473" s="93">
        <f t="shared" si="77"/>
        <v>14</v>
      </c>
      <c r="I1473" s="93">
        <f t="shared" si="78"/>
        <v>2.6390573296152584</v>
      </c>
      <c r="J1473" s="158">
        <f t="shared" si="79"/>
        <v>6.6661593771341643</v>
      </c>
    </row>
    <row r="1474" spans="1:10" x14ac:dyDescent="0.25">
      <c r="A1474" s="93">
        <v>31</v>
      </c>
      <c r="B1474" s="5" t="s">
        <v>38</v>
      </c>
      <c r="C1474" s="26">
        <v>43923</v>
      </c>
      <c r="D1474" s="4">
        <v>2</v>
      </c>
      <c r="E1474" s="29">
        <v>16</v>
      </c>
      <c r="G1474" s="4"/>
      <c r="H1474" s="93">
        <f t="shared" si="77"/>
        <v>16</v>
      </c>
      <c r="I1474" s="93">
        <f t="shared" si="78"/>
        <v>2.7725887222397811</v>
      </c>
      <c r="J1474" s="158">
        <f t="shared" si="79"/>
        <v>6.8349940313858992</v>
      </c>
    </row>
    <row r="1475" spans="1:10" x14ac:dyDescent="0.25">
      <c r="A1475" s="93">
        <v>32</v>
      </c>
      <c r="B1475" s="5" t="s">
        <v>38</v>
      </c>
      <c r="C1475" s="26">
        <v>43924</v>
      </c>
      <c r="D1475" s="4">
        <v>2</v>
      </c>
      <c r="E1475" s="29">
        <v>18</v>
      </c>
      <c r="G1475" s="4"/>
      <c r="H1475" s="93">
        <f t="shared" ref="H1475:H1538" si="80">IF(EXACT(B1475,B1474),D1475+E1474,E1475)</f>
        <v>18</v>
      </c>
      <c r="I1475" s="93">
        <f t="shared" si="78"/>
        <v>2.8903717578961645</v>
      </c>
      <c r="J1475" s="158">
        <f t="shared" si="79"/>
        <v>7.7903156033480414</v>
      </c>
    </row>
    <row r="1476" spans="1:10" x14ac:dyDescent="0.25">
      <c r="A1476" s="93">
        <v>33</v>
      </c>
      <c r="B1476" s="5" t="s">
        <v>38</v>
      </c>
      <c r="C1476" s="26">
        <v>43925</v>
      </c>
      <c r="D1476" s="4">
        <v>0</v>
      </c>
      <c r="E1476" s="29">
        <v>18</v>
      </c>
      <c r="G1476" s="4"/>
      <c r="H1476" s="93">
        <f t="shared" si="80"/>
        <v>18</v>
      </c>
      <c r="I1476" s="93">
        <f t="shared" si="78"/>
        <v>2.8903717578961645</v>
      </c>
      <c r="J1476" s="158">
        <f t="shared" si="79"/>
        <v>7.5123692983906798</v>
      </c>
    </row>
    <row r="1477" spans="1:10" x14ac:dyDescent="0.25">
      <c r="A1477" s="93">
        <v>34</v>
      </c>
      <c r="B1477" s="5" t="s">
        <v>38</v>
      </c>
      <c r="C1477" s="26">
        <v>43926</v>
      </c>
      <c r="D1477" s="4">
        <v>1</v>
      </c>
      <c r="E1477" s="29">
        <v>19</v>
      </c>
      <c r="G1477" s="4"/>
      <c r="H1477" s="93">
        <f t="shared" si="80"/>
        <v>19</v>
      </c>
      <c r="I1477" s="93">
        <f t="shared" si="78"/>
        <v>2.9444389791664403</v>
      </c>
      <c r="J1477" s="158">
        <f t="shared" si="79"/>
        <v>8.0532872408622733</v>
      </c>
    </row>
    <row r="1478" spans="1:10" x14ac:dyDescent="0.25">
      <c r="A1478" s="93">
        <v>35</v>
      </c>
      <c r="B1478" s="5" t="s">
        <v>38</v>
      </c>
      <c r="C1478" s="26">
        <v>43927</v>
      </c>
      <c r="D1478" s="4">
        <v>0</v>
      </c>
      <c r="E1478" s="29">
        <v>19</v>
      </c>
      <c r="G1478" s="4"/>
      <c r="H1478" s="93">
        <f t="shared" si="80"/>
        <v>19</v>
      </c>
      <c r="I1478" s="93">
        <f t="shared" si="78"/>
        <v>2.9444389791664403</v>
      </c>
      <c r="J1478" s="158">
        <f t="shared" si="79"/>
        <v>10.731411098282873</v>
      </c>
    </row>
    <row r="1479" spans="1:10" x14ac:dyDescent="0.25">
      <c r="A1479" s="93">
        <v>36</v>
      </c>
      <c r="B1479" s="5" t="s">
        <v>38</v>
      </c>
      <c r="C1479" s="26">
        <v>43928</v>
      </c>
      <c r="D1479" s="4">
        <v>1</v>
      </c>
      <c r="E1479" s="29">
        <v>20</v>
      </c>
      <c r="G1479" s="4"/>
      <c r="H1479" s="93">
        <f t="shared" si="80"/>
        <v>20</v>
      </c>
      <c r="I1479" s="93">
        <f t="shared" si="78"/>
        <v>2.9957322735539909</v>
      </c>
      <c r="J1479" s="158">
        <f t="shared" si="79"/>
        <v>11.511478925206617</v>
      </c>
    </row>
    <row r="1480" spans="1:10" x14ac:dyDescent="0.25">
      <c r="A1480" s="93">
        <v>37</v>
      </c>
      <c r="B1480" s="5" t="s">
        <v>38</v>
      </c>
      <c r="C1480" s="26">
        <v>43929</v>
      </c>
      <c r="D1480" s="4">
        <v>0</v>
      </c>
      <c r="E1480" s="29">
        <v>20</v>
      </c>
      <c r="G1480" s="4"/>
      <c r="H1480" s="93">
        <f t="shared" si="80"/>
        <v>20</v>
      </c>
      <c r="I1480" s="93">
        <f t="shared" si="78"/>
        <v>2.9957322735539909</v>
      </c>
      <c r="J1480" s="158">
        <f t="shared" si="79"/>
        <v>15.207300675611732</v>
      </c>
    </row>
    <row r="1481" spans="1:10" x14ac:dyDescent="0.25">
      <c r="A1481" s="93">
        <v>38</v>
      </c>
      <c r="B1481" s="5" t="s">
        <v>38</v>
      </c>
      <c r="C1481" s="26">
        <v>43930</v>
      </c>
      <c r="D1481" s="4">
        <v>2</v>
      </c>
      <c r="E1481" s="29">
        <v>22</v>
      </c>
      <c r="G1481" s="4"/>
      <c r="H1481" s="93">
        <f t="shared" si="80"/>
        <v>22</v>
      </c>
      <c r="I1481" s="93">
        <f t="shared" si="78"/>
        <v>3.0910424533583161</v>
      </c>
      <c r="J1481" s="158">
        <f t="shared" si="79"/>
        <v>18.952871545392089</v>
      </c>
    </row>
    <row r="1482" spans="1:10" x14ac:dyDescent="0.25">
      <c r="A1482" s="93">
        <v>39</v>
      </c>
      <c r="B1482" s="5" t="s">
        <v>38</v>
      </c>
      <c r="C1482" s="26">
        <v>43931</v>
      </c>
      <c r="D1482" s="4">
        <v>0</v>
      </c>
      <c r="E1482" s="29">
        <v>22</v>
      </c>
      <c r="G1482" s="4"/>
      <c r="H1482" s="93">
        <f t="shared" si="80"/>
        <v>22</v>
      </c>
      <c r="I1482" s="93">
        <f t="shared" si="78"/>
        <v>3.0910424533583161</v>
      </c>
      <c r="J1482" s="158">
        <f t="shared" si="79"/>
        <v>22.280684072299366</v>
      </c>
    </row>
    <row r="1483" spans="1:10" x14ac:dyDescent="0.25">
      <c r="A1483" s="93">
        <v>40</v>
      </c>
      <c r="B1483" s="5" t="s">
        <v>38</v>
      </c>
      <c r="C1483" s="26">
        <v>43932</v>
      </c>
      <c r="D1483" s="4">
        <v>0</v>
      </c>
      <c r="E1483" s="29">
        <v>22</v>
      </c>
      <c r="G1483" s="4"/>
      <c r="H1483" s="93">
        <f t="shared" si="80"/>
        <v>22</v>
      </c>
      <c r="I1483" s="93">
        <f t="shared" si="78"/>
        <v>3.0910424533583161</v>
      </c>
      <c r="J1483" s="158">
        <f t="shared" si="79"/>
        <v>22.589273037487427</v>
      </c>
    </row>
    <row r="1484" spans="1:10" x14ac:dyDescent="0.25">
      <c r="A1484" s="93">
        <v>41</v>
      </c>
      <c r="B1484" s="5" t="s">
        <v>38</v>
      </c>
      <c r="C1484" s="26">
        <v>43933</v>
      </c>
      <c r="D1484" s="4">
        <v>-1</v>
      </c>
      <c r="E1484" s="29">
        <v>21</v>
      </c>
      <c r="G1484" s="4"/>
      <c r="H1484" s="93">
        <f t="shared" si="80"/>
        <v>21</v>
      </c>
      <c r="I1484" s="93">
        <f t="shared" si="78"/>
        <v>3.044522437723423</v>
      </c>
      <c r="J1484" s="158">
        <f t="shared" si="79"/>
        <v>32.08232647244958</v>
      </c>
    </row>
    <row r="1485" spans="1:10" x14ac:dyDescent="0.25">
      <c r="A1485" s="93">
        <v>42</v>
      </c>
      <c r="B1485" s="5" t="s">
        <v>38</v>
      </c>
      <c r="C1485" s="26">
        <v>43934</v>
      </c>
      <c r="D1485" s="4">
        <v>0</v>
      </c>
      <c r="E1485" s="29">
        <v>21</v>
      </c>
      <c r="G1485" s="4"/>
      <c r="H1485" s="93">
        <f t="shared" si="80"/>
        <v>21</v>
      </c>
      <c r="I1485" s="93">
        <f t="shared" si="78"/>
        <v>3.044522437723423</v>
      </c>
      <c r="J1485" s="158">
        <f t="shared" si="79"/>
        <v>47.318969810354744</v>
      </c>
    </row>
    <row r="1486" spans="1:10" x14ac:dyDescent="0.25">
      <c r="A1486" s="93">
        <v>43</v>
      </c>
      <c r="B1486" s="5" t="s">
        <v>38</v>
      </c>
      <c r="C1486" s="26">
        <v>43935</v>
      </c>
      <c r="D1486" s="4">
        <v>0</v>
      </c>
      <c r="E1486" s="29">
        <v>21</v>
      </c>
      <c r="G1486" s="4"/>
      <c r="H1486" s="93">
        <f t="shared" si="80"/>
        <v>21</v>
      </c>
      <c r="I1486" s="93">
        <f t="shared" si="78"/>
        <v>3.044522437723423</v>
      </c>
      <c r="J1486" s="158">
        <f t="shared" si="79"/>
        <v>130.57075722705872</v>
      </c>
    </row>
    <row r="1487" spans="1:10" x14ac:dyDescent="0.25">
      <c r="A1487" s="93">
        <v>44</v>
      </c>
      <c r="B1487" s="5" t="s">
        <v>38</v>
      </c>
      <c r="C1487" s="26">
        <v>43936</v>
      </c>
      <c r="D1487" s="4">
        <v>0</v>
      </c>
      <c r="E1487" s="29">
        <v>21</v>
      </c>
      <c r="G1487" s="4"/>
      <c r="H1487" s="93">
        <f t="shared" si="80"/>
        <v>21</v>
      </c>
      <c r="I1487" s="93">
        <f t="shared" si="78"/>
        <v>3.044522437723423</v>
      </c>
      <c r="J1487" s="158">
        <f t="shared" si="79"/>
        <v>-754.70024965776088</v>
      </c>
    </row>
    <row r="1488" spans="1:10" x14ac:dyDescent="0.25">
      <c r="A1488" s="93">
        <v>45</v>
      </c>
      <c r="B1488" s="5" t="s">
        <v>38</v>
      </c>
      <c r="C1488" s="26">
        <v>43937</v>
      </c>
      <c r="D1488" s="4">
        <v>1</v>
      </c>
      <c r="E1488" s="29">
        <v>22</v>
      </c>
      <c r="G1488" s="4"/>
      <c r="H1488" s="93">
        <f t="shared" si="80"/>
        <v>22</v>
      </c>
      <c r="I1488" s="93">
        <f t="shared" si="78"/>
        <v>3.0910424533583161</v>
      </c>
      <c r="J1488" s="158">
        <f t="shared" si="79"/>
        <v>-156.44976246354517</v>
      </c>
    </row>
    <row r="1489" spans="1:10" x14ac:dyDescent="0.25">
      <c r="A1489" s="93">
        <v>46</v>
      </c>
      <c r="B1489" s="5" t="s">
        <v>38</v>
      </c>
      <c r="C1489" s="26">
        <v>43938</v>
      </c>
      <c r="D1489" s="4">
        <v>0</v>
      </c>
      <c r="E1489" s="29">
        <v>22</v>
      </c>
      <c r="G1489" s="4"/>
      <c r="H1489" s="93">
        <f t="shared" si="80"/>
        <v>22</v>
      </c>
      <c r="I1489" s="93">
        <f t="shared" ref="I1489:I1552" si="81">LN(H1489)</f>
        <v>3.0910424533583161</v>
      </c>
      <c r="J1489" s="158" t="e">
        <f t="shared" si="79"/>
        <v>#DIV/0!</v>
      </c>
    </row>
    <row r="1490" spans="1:10" x14ac:dyDescent="0.25">
      <c r="A1490" s="93">
        <v>47</v>
      </c>
      <c r="B1490" s="5" t="s">
        <v>38</v>
      </c>
      <c r="C1490" s="26">
        <v>43939</v>
      </c>
      <c r="D1490" s="4">
        <v>0</v>
      </c>
      <c r="E1490" s="29">
        <v>22</v>
      </c>
      <c r="G1490" s="4"/>
      <c r="H1490" s="93">
        <f t="shared" si="80"/>
        <v>22</v>
      </c>
      <c r="I1490" s="93">
        <f t="shared" si="81"/>
        <v>3.0910424533583161</v>
      </c>
      <c r="J1490" s="158">
        <f t="shared" si="79"/>
        <v>156.44976246354517</v>
      </c>
    </row>
    <row r="1491" spans="1:10" x14ac:dyDescent="0.25">
      <c r="A1491" s="93">
        <v>48</v>
      </c>
      <c r="B1491" s="5" t="s">
        <v>38</v>
      </c>
      <c r="C1491" s="26">
        <v>43940</v>
      </c>
      <c r="D1491" s="4">
        <v>0</v>
      </c>
      <c r="E1491" s="29">
        <v>22</v>
      </c>
      <c r="G1491" s="4"/>
      <c r="H1491" s="93">
        <f t="shared" si="80"/>
        <v>22</v>
      </c>
      <c r="I1491" s="93">
        <f t="shared" si="81"/>
        <v>3.0910424533583161</v>
      </c>
      <c r="J1491" s="158">
        <f t="shared" si="79"/>
        <v>78.224881231772585</v>
      </c>
    </row>
    <row r="1492" spans="1:10" x14ac:dyDescent="0.25">
      <c r="A1492" s="93">
        <v>49</v>
      </c>
      <c r="B1492" s="5" t="s">
        <v>38</v>
      </c>
      <c r="C1492" s="26">
        <v>43941</v>
      </c>
      <c r="D1492" s="4">
        <v>0</v>
      </c>
      <c r="E1492" s="29">
        <v>22</v>
      </c>
      <c r="G1492" s="4"/>
      <c r="H1492" s="93">
        <f t="shared" si="80"/>
        <v>22</v>
      </c>
      <c r="I1492" s="93">
        <f t="shared" si="81"/>
        <v>3.0910424533583161</v>
      </c>
      <c r="J1492" s="158">
        <f t="shared" si="79"/>
        <v>83.439873313890757</v>
      </c>
    </row>
    <row r="1493" spans="1:10" x14ac:dyDescent="0.25">
      <c r="A1493" s="93">
        <v>50</v>
      </c>
      <c r="B1493" s="5" t="s">
        <v>38</v>
      </c>
      <c r="C1493" s="26">
        <v>43942</v>
      </c>
      <c r="D1493" s="4">
        <v>0</v>
      </c>
      <c r="E1493" s="29">
        <v>22</v>
      </c>
      <c r="G1493" s="4"/>
      <c r="H1493" s="93">
        <f t="shared" si="80"/>
        <v>22</v>
      </c>
      <c r="I1493" s="93">
        <f t="shared" si="81"/>
        <v>3.0910424533583161</v>
      </c>
      <c r="J1493" s="158">
        <f t="shared" si="79"/>
        <v>104.29984164236345</v>
      </c>
    </row>
    <row r="1494" spans="1:10" x14ac:dyDescent="0.25">
      <c r="A1494" s="93">
        <v>51</v>
      </c>
      <c r="B1494" s="5" t="s">
        <v>38</v>
      </c>
      <c r="C1494" s="26">
        <v>43943</v>
      </c>
      <c r="D1494" s="4">
        <v>0</v>
      </c>
      <c r="E1494" s="29">
        <v>22</v>
      </c>
      <c r="G1494" s="4"/>
      <c r="H1494" s="93">
        <f t="shared" si="80"/>
        <v>22</v>
      </c>
      <c r="I1494" s="93">
        <f t="shared" si="81"/>
        <v>3.0910424533583161</v>
      </c>
      <c r="J1494" s="158">
        <f t="shared" si="79"/>
        <v>178.7997285297659</v>
      </c>
    </row>
    <row r="1495" spans="1:10" x14ac:dyDescent="0.25">
      <c r="A1495" s="93">
        <v>52</v>
      </c>
      <c r="B1495" s="5" t="s">
        <v>38</v>
      </c>
      <c r="C1495" s="26">
        <v>43944</v>
      </c>
      <c r="D1495" s="4">
        <v>0</v>
      </c>
      <c r="E1495" s="29">
        <v>22</v>
      </c>
      <c r="G1495" s="4"/>
      <c r="H1495" s="93">
        <f t="shared" si="80"/>
        <v>22</v>
      </c>
      <c r="I1495" s="93">
        <f t="shared" si="81"/>
        <v>3.0910424533583161</v>
      </c>
      <c r="J1495" s="158" t="e">
        <f t="shared" si="79"/>
        <v>#DIV/0!</v>
      </c>
    </row>
    <row r="1496" spans="1:10" x14ac:dyDescent="0.25">
      <c r="A1496" s="93">
        <v>53</v>
      </c>
      <c r="B1496" s="5" t="s">
        <v>38</v>
      </c>
      <c r="C1496" s="26">
        <v>43945</v>
      </c>
      <c r="D1496" s="4">
        <v>0</v>
      </c>
      <c r="E1496" s="29">
        <v>22</v>
      </c>
      <c r="G1496" s="4"/>
      <c r="H1496" s="93">
        <f t="shared" si="80"/>
        <v>22</v>
      </c>
      <c r="I1496" s="93">
        <f t="shared" si="81"/>
        <v>3.0910424533583161</v>
      </c>
      <c r="J1496" s="158" t="e">
        <f t="shared" si="79"/>
        <v>#DIV/0!</v>
      </c>
    </row>
    <row r="1497" spans="1:10" x14ac:dyDescent="0.25">
      <c r="A1497" s="93">
        <v>54</v>
      </c>
      <c r="B1497" s="5" t="s">
        <v>38</v>
      </c>
      <c r="C1497" s="26">
        <v>43946</v>
      </c>
      <c r="D1497" s="4">
        <v>0</v>
      </c>
      <c r="E1497" s="29">
        <v>22</v>
      </c>
      <c r="G1497" s="4"/>
      <c r="H1497" s="93">
        <f t="shared" si="80"/>
        <v>22</v>
      </c>
      <c r="I1497" s="93">
        <f t="shared" si="81"/>
        <v>3.0910424533583161</v>
      </c>
      <c r="J1497" s="158" t="e">
        <f t="shared" si="79"/>
        <v>#DIV/0!</v>
      </c>
    </row>
    <row r="1498" spans="1:10" x14ac:dyDescent="0.25">
      <c r="A1498" s="93">
        <v>55</v>
      </c>
      <c r="B1498" s="5" t="s">
        <v>38</v>
      </c>
      <c r="C1498" s="26">
        <v>43947</v>
      </c>
      <c r="D1498" s="4">
        <v>1</v>
      </c>
      <c r="E1498" s="29">
        <v>23</v>
      </c>
      <c r="G1498" s="4"/>
      <c r="H1498" s="93">
        <f t="shared" si="80"/>
        <v>23</v>
      </c>
      <c r="I1498" s="93">
        <f t="shared" si="81"/>
        <v>3.1354942159291497</v>
      </c>
      <c r="J1498" s="158">
        <f t="shared" si="79"/>
        <v>187.11892815194975</v>
      </c>
    </row>
    <row r="1499" spans="1:10" x14ac:dyDescent="0.25">
      <c r="A1499" s="93">
        <v>56</v>
      </c>
      <c r="B1499" s="5" t="s">
        <v>38</v>
      </c>
      <c r="C1499" s="26">
        <v>43948</v>
      </c>
      <c r="D1499" s="4">
        <v>0</v>
      </c>
      <c r="E1499" s="29">
        <v>23</v>
      </c>
      <c r="G1499" s="4"/>
      <c r="H1499" s="93">
        <f t="shared" si="80"/>
        <v>23</v>
      </c>
      <c r="I1499" s="93">
        <f t="shared" si="81"/>
        <v>3.1354942159291497</v>
      </c>
      <c r="J1499" s="158">
        <f t="shared" si="79"/>
        <v>109.15270808863735</v>
      </c>
    </row>
    <row r="1500" spans="1:10" x14ac:dyDescent="0.25">
      <c r="A1500" s="93">
        <v>57</v>
      </c>
      <c r="B1500" s="5" t="s">
        <v>38</v>
      </c>
      <c r="C1500" s="26">
        <v>43949</v>
      </c>
      <c r="D1500" s="4">
        <v>0</v>
      </c>
      <c r="E1500" s="29">
        <v>23</v>
      </c>
      <c r="G1500" s="4"/>
      <c r="H1500" s="93">
        <f t="shared" si="80"/>
        <v>23</v>
      </c>
      <c r="I1500" s="93">
        <f t="shared" si="81"/>
        <v>3.1354942159291497</v>
      </c>
      <c r="J1500" s="158">
        <f t="shared" si="79"/>
        <v>87.322166470909892</v>
      </c>
    </row>
    <row r="1501" spans="1:10" x14ac:dyDescent="0.25">
      <c r="A1501" s="93">
        <v>58</v>
      </c>
      <c r="B1501" s="5" t="s">
        <v>38</v>
      </c>
      <c r="C1501" s="26">
        <v>43950</v>
      </c>
      <c r="D1501" s="4">
        <v>0</v>
      </c>
      <c r="E1501" s="29">
        <v>23</v>
      </c>
      <c r="G1501" s="4"/>
      <c r="H1501" s="93">
        <f t="shared" si="80"/>
        <v>23</v>
      </c>
      <c r="I1501" s="93">
        <f t="shared" si="81"/>
        <v>3.1354942159291497</v>
      </c>
      <c r="J1501" s="158">
        <f t="shared" si="79"/>
        <v>81.864531066478008</v>
      </c>
    </row>
    <row r="1502" spans="1:10" x14ac:dyDescent="0.25">
      <c r="A1502" s="93">
        <v>59</v>
      </c>
      <c r="B1502" s="5" t="s">
        <v>38</v>
      </c>
      <c r="C1502" s="26">
        <v>43951</v>
      </c>
      <c r="D1502" s="4">
        <v>0</v>
      </c>
      <c r="E1502" s="29">
        <v>23</v>
      </c>
      <c r="G1502" s="4"/>
      <c r="H1502" s="93">
        <f t="shared" si="80"/>
        <v>23</v>
      </c>
      <c r="I1502" s="93">
        <f t="shared" si="81"/>
        <v>3.1354942159291497</v>
      </c>
      <c r="J1502" s="158">
        <f t="shared" si="79"/>
        <v>87.322166470909892</v>
      </c>
    </row>
    <row r="1503" spans="1:10" x14ac:dyDescent="0.25">
      <c r="A1503" s="93">
        <v>60</v>
      </c>
      <c r="B1503" s="5" t="s">
        <v>38</v>
      </c>
      <c r="C1503" s="26">
        <v>43952</v>
      </c>
      <c r="D1503" s="4">
        <v>2</v>
      </c>
      <c r="E1503" s="29">
        <v>25</v>
      </c>
      <c r="G1503" s="4"/>
      <c r="H1503" s="93">
        <f t="shared" si="80"/>
        <v>25</v>
      </c>
      <c r="I1503" s="93">
        <f t="shared" si="81"/>
        <v>3.2188758248682006</v>
      </c>
      <c r="J1503" s="158">
        <f t="shared" si="79"/>
        <v>52.12134866139256</v>
      </c>
    </row>
    <row r="1504" spans="1:10" x14ac:dyDescent="0.25">
      <c r="A1504" s="93">
        <v>61</v>
      </c>
      <c r="B1504" s="5" t="s">
        <v>38</v>
      </c>
      <c r="C1504" s="26">
        <v>43953</v>
      </c>
      <c r="D1504" s="4">
        <v>0</v>
      </c>
      <c r="E1504" s="29">
        <v>25</v>
      </c>
      <c r="G1504" s="4"/>
      <c r="H1504" s="93">
        <f t="shared" si="80"/>
        <v>25</v>
      </c>
      <c r="I1504" s="93">
        <f t="shared" si="81"/>
        <v>3.2188758248682006</v>
      </c>
      <c r="J1504" s="158">
        <f t="shared" si="79"/>
        <v>44.387066140068626</v>
      </c>
    </row>
    <row r="1505" spans="1:10" x14ac:dyDescent="0.25">
      <c r="A1505" s="93">
        <v>62</v>
      </c>
      <c r="B1505" s="5" t="s">
        <v>38</v>
      </c>
      <c r="C1505" s="26">
        <v>43954</v>
      </c>
      <c r="D1505" s="4">
        <v>2</v>
      </c>
      <c r="E1505" s="29">
        <v>27</v>
      </c>
      <c r="G1505" s="4"/>
      <c r="H1505" s="93">
        <f t="shared" si="80"/>
        <v>27</v>
      </c>
      <c r="I1505" s="93">
        <f t="shared" si="81"/>
        <v>3.2958368660043291</v>
      </c>
      <c r="J1505" s="158">
        <f t="shared" si="79"/>
        <v>32.537548910214227</v>
      </c>
    </row>
    <row r="1506" spans="1:10" x14ac:dyDescent="0.25">
      <c r="A1506" s="93">
        <v>63</v>
      </c>
      <c r="B1506" s="5" t="s">
        <v>38</v>
      </c>
      <c r="C1506" s="26">
        <v>43955</v>
      </c>
      <c r="D1506" s="4">
        <v>0</v>
      </c>
      <c r="E1506" s="29">
        <v>27</v>
      </c>
      <c r="G1506" s="4"/>
      <c r="H1506" s="93">
        <f t="shared" si="80"/>
        <v>27</v>
      </c>
      <c r="I1506" s="93">
        <f t="shared" si="81"/>
        <v>3.2958368660043291</v>
      </c>
      <c r="J1506" s="158">
        <f t="shared" si="79"/>
        <v>25.789943765842747</v>
      </c>
    </row>
    <row r="1507" spans="1:10" x14ac:dyDescent="0.25">
      <c r="A1507" s="93">
        <v>64</v>
      </c>
      <c r="B1507" s="5" t="s">
        <v>38</v>
      </c>
      <c r="C1507" s="26">
        <v>43956</v>
      </c>
      <c r="D1507" s="4">
        <v>1</v>
      </c>
      <c r="E1507" s="29">
        <v>28</v>
      </c>
      <c r="G1507" s="4"/>
      <c r="H1507" s="93">
        <f t="shared" si="80"/>
        <v>28</v>
      </c>
      <c r="I1507" s="93">
        <f t="shared" si="81"/>
        <v>3.3322045101752038</v>
      </c>
      <c r="J1507" s="158">
        <f t="shared" si="79"/>
        <v>21.891218138284092</v>
      </c>
    </row>
    <row r="1508" spans="1:10" x14ac:dyDescent="0.25">
      <c r="A1508" s="93">
        <v>65</v>
      </c>
      <c r="B1508" s="5" t="s">
        <v>38</v>
      </c>
      <c r="C1508" s="26">
        <v>43957</v>
      </c>
      <c r="D1508" s="4">
        <v>0</v>
      </c>
      <c r="E1508" s="29">
        <v>28</v>
      </c>
      <c r="G1508" s="4"/>
      <c r="H1508" s="93">
        <f t="shared" si="80"/>
        <v>28</v>
      </c>
      <c r="I1508" s="93">
        <f t="shared" si="81"/>
        <v>3.3322045101752038</v>
      </c>
      <c r="J1508" s="158">
        <f t="shared" si="79"/>
        <v>21.820217380568753</v>
      </c>
    </row>
    <row r="1509" spans="1:10" x14ac:dyDescent="0.25">
      <c r="A1509" s="93">
        <v>66</v>
      </c>
      <c r="B1509" s="5" t="s">
        <v>38</v>
      </c>
      <c r="C1509" s="26">
        <v>43958</v>
      </c>
      <c r="D1509" s="4">
        <v>0</v>
      </c>
      <c r="E1509" s="29">
        <v>28</v>
      </c>
      <c r="G1509" s="4"/>
      <c r="H1509" s="93">
        <f t="shared" si="80"/>
        <v>28</v>
      </c>
      <c r="I1509" s="93">
        <f t="shared" si="81"/>
        <v>3.3322045101752038</v>
      </c>
      <c r="J1509" s="158">
        <f t="shared" si="79"/>
        <v>25.496726154551993</v>
      </c>
    </row>
    <row r="1510" spans="1:10" x14ac:dyDescent="0.25">
      <c r="A1510" s="93">
        <v>67</v>
      </c>
      <c r="B1510" s="5" t="s">
        <v>38</v>
      </c>
      <c r="C1510" s="26">
        <v>43959</v>
      </c>
      <c r="D1510" s="4">
        <v>0</v>
      </c>
      <c r="E1510" s="29">
        <v>28</v>
      </c>
      <c r="G1510" s="4"/>
      <c r="H1510" s="93">
        <f t="shared" si="80"/>
        <v>28</v>
      </c>
      <c r="I1510" s="93">
        <f t="shared" si="81"/>
        <v>3.3322045101752038</v>
      </c>
      <c r="J1510" s="158">
        <f t="shared" si="79"/>
        <v>38.676624643799364</v>
      </c>
    </row>
    <row r="1511" spans="1:10" x14ac:dyDescent="0.25">
      <c r="A1511" s="93">
        <v>68</v>
      </c>
      <c r="B1511" s="5" t="s">
        <v>38</v>
      </c>
      <c r="C1511" s="26">
        <v>43960</v>
      </c>
      <c r="D1511" s="4">
        <v>0</v>
      </c>
      <c r="E1511" s="29">
        <v>28</v>
      </c>
      <c r="G1511" s="4"/>
      <c r="H1511" s="93">
        <f t="shared" si="80"/>
        <v>28</v>
      </c>
      <c r="I1511" s="93">
        <f t="shared" si="81"/>
        <v>3.3322045101752038</v>
      </c>
      <c r="J1511" s="158">
        <f t="shared" si="79"/>
        <v>53.700526104274836</v>
      </c>
    </row>
    <row r="1512" spans="1:10" x14ac:dyDescent="0.25">
      <c r="A1512" s="93">
        <v>69</v>
      </c>
      <c r="B1512" s="5" t="s">
        <v>38</v>
      </c>
      <c r="C1512" s="26">
        <v>43961</v>
      </c>
      <c r="D1512" s="4">
        <v>0</v>
      </c>
      <c r="E1512" s="29">
        <v>28</v>
      </c>
      <c r="G1512" s="4"/>
      <c r="H1512" s="93">
        <f t="shared" si="80"/>
        <v>28</v>
      </c>
      <c r="I1512" s="93">
        <f t="shared" si="81"/>
        <v>3.3322045101752038</v>
      </c>
      <c r="J1512" s="158">
        <f t="shared" si="79"/>
        <v>133.41612783941073</v>
      </c>
    </row>
    <row r="1513" spans="1:10" x14ac:dyDescent="0.25">
      <c r="A1513" s="93">
        <v>70</v>
      </c>
      <c r="B1513" s="5" t="s">
        <v>38</v>
      </c>
      <c r="C1513" s="26">
        <v>43962</v>
      </c>
      <c r="D1513" s="4">
        <v>0</v>
      </c>
      <c r="E1513" s="29">
        <v>28</v>
      </c>
      <c r="G1513" s="4"/>
      <c r="H1513" s="93">
        <f t="shared" si="80"/>
        <v>28</v>
      </c>
      <c r="I1513" s="93">
        <f t="shared" si="81"/>
        <v>3.3322045101752038</v>
      </c>
      <c r="J1513" s="158">
        <f t="shared" si="79"/>
        <v>228.71336201041839</v>
      </c>
    </row>
    <row r="1514" spans="1:10" x14ac:dyDescent="0.25">
      <c r="A1514" s="93">
        <v>71</v>
      </c>
      <c r="B1514" s="5" t="s">
        <v>38</v>
      </c>
      <c r="C1514" s="26">
        <v>43963</v>
      </c>
      <c r="D1514" s="4">
        <v>0</v>
      </c>
      <c r="E1514" s="29">
        <v>28</v>
      </c>
      <c r="G1514" s="4"/>
      <c r="H1514" s="93">
        <f t="shared" si="80"/>
        <v>28</v>
      </c>
      <c r="I1514" s="93">
        <f t="shared" si="81"/>
        <v>3.3322045101752038</v>
      </c>
      <c r="J1514" s="158" t="e">
        <f t="shared" si="79"/>
        <v>#DIV/0!</v>
      </c>
    </row>
    <row r="1515" spans="1:10" x14ac:dyDescent="0.25">
      <c r="A1515" s="93">
        <v>72</v>
      </c>
      <c r="B1515" s="5" t="s">
        <v>38</v>
      </c>
      <c r="C1515" s="26">
        <v>43964</v>
      </c>
      <c r="D1515" s="4">
        <v>1</v>
      </c>
      <c r="E1515" s="29">
        <v>29</v>
      </c>
      <c r="G1515" s="4"/>
      <c r="H1515" s="93">
        <f t="shared" si="80"/>
        <v>29</v>
      </c>
      <c r="I1515" s="93">
        <f t="shared" si="81"/>
        <v>3.3672958299864741</v>
      </c>
      <c r="J1515" s="158">
        <f t="shared" si="79"/>
        <v>237.03201280129431</v>
      </c>
    </row>
    <row r="1516" spans="1:10" x14ac:dyDescent="0.25">
      <c r="A1516" s="93">
        <v>73</v>
      </c>
      <c r="B1516" s="5" t="s">
        <v>38</v>
      </c>
      <c r="C1516" s="26">
        <v>43965</v>
      </c>
      <c r="D1516" s="4">
        <v>0</v>
      </c>
      <c r="E1516" s="29">
        <v>29</v>
      </c>
      <c r="G1516" s="4"/>
      <c r="H1516" s="93">
        <f t="shared" si="80"/>
        <v>29</v>
      </c>
      <c r="I1516" s="93">
        <f t="shared" si="81"/>
        <v>3.3672958299864741</v>
      </c>
      <c r="J1516" s="158">
        <f t="shared" si="79"/>
        <v>138.26867413408834</v>
      </c>
    </row>
    <row r="1517" spans="1:10" x14ac:dyDescent="0.25">
      <c r="A1517" s="93">
        <v>74</v>
      </c>
      <c r="B1517" s="5" t="s">
        <v>38</v>
      </c>
      <c r="C1517" s="26">
        <v>43966</v>
      </c>
      <c r="D1517" s="4">
        <v>0</v>
      </c>
      <c r="E1517" s="29">
        <v>29</v>
      </c>
      <c r="G1517" s="4"/>
      <c r="H1517" s="93">
        <f t="shared" si="80"/>
        <v>29</v>
      </c>
      <c r="I1517" s="93">
        <f t="shared" si="81"/>
        <v>3.3672958299864741</v>
      </c>
      <c r="J1517" s="158">
        <f t="shared" si="79"/>
        <v>110.61493930727067</v>
      </c>
    </row>
    <row r="1518" spans="1:10" x14ac:dyDescent="0.25">
      <c r="A1518" s="93">
        <v>75</v>
      </c>
      <c r="B1518" s="5" t="s">
        <v>38</v>
      </c>
      <c r="C1518" s="26">
        <v>43967</v>
      </c>
      <c r="D1518" s="4">
        <v>0</v>
      </c>
      <c r="E1518" s="29">
        <v>29</v>
      </c>
      <c r="G1518" s="4"/>
      <c r="H1518" s="93">
        <f t="shared" si="80"/>
        <v>29</v>
      </c>
      <c r="I1518" s="93">
        <f t="shared" si="81"/>
        <v>3.3672958299864741</v>
      </c>
      <c r="J1518" s="158">
        <f t="shared" si="79"/>
        <v>103.70150560056626</v>
      </c>
    </row>
    <row r="1519" spans="1:10" x14ac:dyDescent="0.25">
      <c r="A1519" s="93">
        <v>76</v>
      </c>
      <c r="B1519" s="5" t="s">
        <v>38</v>
      </c>
      <c r="C1519" s="26">
        <v>43968</v>
      </c>
      <c r="D1519" s="4">
        <v>0</v>
      </c>
      <c r="E1519" s="29">
        <v>29</v>
      </c>
      <c r="G1519" s="4"/>
      <c r="H1519" s="93">
        <f t="shared" si="80"/>
        <v>29</v>
      </c>
      <c r="I1519" s="93">
        <f t="shared" si="81"/>
        <v>3.3672958299864741</v>
      </c>
      <c r="J1519" s="158">
        <f t="shared" si="79"/>
        <v>110.61493930727067</v>
      </c>
    </row>
    <row r="1520" spans="1:10" x14ac:dyDescent="0.25">
      <c r="A1520" s="93">
        <v>77</v>
      </c>
      <c r="B1520" s="5" t="s">
        <v>38</v>
      </c>
      <c r="C1520" s="26">
        <v>43969</v>
      </c>
      <c r="D1520" s="4">
        <v>0</v>
      </c>
      <c r="E1520" s="29">
        <v>29</v>
      </c>
      <c r="G1520" s="4"/>
      <c r="H1520" s="93">
        <f t="shared" si="80"/>
        <v>29</v>
      </c>
      <c r="I1520" s="93">
        <f t="shared" si="81"/>
        <v>3.3672958299864741</v>
      </c>
      <c r="J1520" s="158">
        <f t="shared" si="79"/>
        <v>138.26867413408834</v>
      </c>
    </row>
    <row r="1521" spans="1:10" x14ac:dyDescent="0.25">
      <c r="A1521" s="93">
        <v>78</v>
      </c>
      <c r="B1521" s="5" t="s">
        <v>38</v>
      </c>
      <c r="C1521" s="26">
        <v>43970</v>
      </c>
      <c r="D1521" s="4">
        <v>0</v>
      </c>
      <c r="E1521" s="29">
        <v>29</v>
      </c>
      <c r="G1521" s="4"/>
      <c r="H1521" s="93">
        <f t="shared" si="80"/>
        <v>29</v>
      </c>
      <c r="I1521" s="93">
        <f t="shared" si="81"/>
        <v>3.3672958299864741</v>
      </c>
      <c r="J1521" s="158">
        <f t="shared" si="79"/>
        <v>237.03201280129431</v>
      </c>
    </row>
    <row r="1522" spans="1:10" x14ac:dyDescent="0.25">
      <c r="A1522" s="93">
        <v>79</v>
      </c>
      <c r="B1522" s="5" t="s">
        <v>38</v>
      </c>
      <c r="C1522" s="26">
        <v>43971</v>
      </c>
      <c r="D1522" s="4">
        <v>0</v>
      </c>
      <c r="E1522" s="29">
        <v>29</v>
      </c>
      <c r="G1522" s="4"/>
      <c r="H1522" s="93">
        <f t="shared" si="80"/>
        <v>29</v>
      </c>
      <c r="I1522" s="93">
        <f t="shared" si="81"/>
        <v>3.3672958299864741</v>
      </c>
      <c r="J1522" s="158" t="e">
        <f t="shared" si="79"/>
        <v>#DIV/0!</v>
      </c>
    </row>
    <row r="1523" spans="1:10" x14ac:dyDescent="0.25">
      <c r="A1523" s="93">
        <v>80</v>
      </c>
      <c r="B1523" s="5" t="s">
        <v>38</v>
      </c>
      <c r="C1523" s="26">
        <v>43972</v>
      </c>
      <c r="D1523" s="4">
        <v>0</v>
      </c>
      <c r="E1523" s="29">
        <v>29</v>
      </c>
      <c r="G1523" s="4"/>
      <c r="H1523" s="93">
        <f t="shared" si="80"/>
        <v>29</v>
      </c>
      <c r="I1523" s="93">
        <f t="shared" si="81"/>
        <v>3.3672958299864741</v>
      </c>
      <c r="J1523" s="158" t="e">
        <f t="shared" ref="J1523:J1586" si="82">LN(2)/SLOPE(I1516:I1523,A1516:A1523)</f>
        <v>#DIV/0!</v>
      </c>
    </row>
    <row r="1524" spans="1:10" x14ac:dyDescent="0.25">
      <c r="A1524" s="93">
        <v>81</v>
      </c>
      <c r="B1524" s="5" t="s">
        <v>38</v>
      </c>
      <c r="C1524" s="26">
        <v>43973</v>
      </c>
      <c r="D1524" s="4">
        <v>0</v>
      </c>
      <c r="E1524" s="29">
        <v>29</v>
      </c>
      <c r="G1524" s="4"/>
      <c r="H1524" s="93">
        <f t="shared" si="80"/>
        <v>29</v>
      </c>
      <c r="I1524" s="93">
        <f t="shared" si="81"/>
        <v>3.3672958299864741</v>
      </c>
      <c r="J1524" s="158" t="e">
        <f t="shared" si="82"/>
        <v>#DIV/0!</v>
      </c>
    </row>
    <row r="1525" spans="1:10" x14ac:dyDescent="0.25">
      <c r="A1525" s="93">
        <v>82</v>
      </c>
      <c r="B1525" s="5" t="s">
        <v>38</v>
      </c>
      <c r="C1525" s="26">
        <v>43974</v>
      </c>
      <c r="D1525" s="4">
        <v>0</v>
      </c>
      <c r="E1525" s="29">
        <v>29</v>
      </c>
      <c r="G1525" s="4"/>
      <c r="H1525" s="93">
        <f t="shared" si="80"/>
        <v>29</v>
      </c>
      <c r="I1525" s="93">
        <f t="shared" si="81"/>
        <v>3.3672958299864741</v>
      </c>
      <c r="J1525" s="158" t="e">
        <f t="shared" si="82"/>
        <v>#DIV/0!</v>
      </c>
    </row>
    <row r="1526" spans="1:10" x14ac:dyDescent="0.25">
      <c r="A1526" s="93">
        <v>83</v>
      </c>
      <c r="B1526" s="5" t="s">
        <v>38</v>
      </c>
      <c r="C1526" s="26">
        <v>43975</v>
      </c>
      <c r="D1526" s="4">
        <v>0</v>
      </c>
      <c r="E1526" s="29">
        <v>29</v>
      </c>
      <c r="G1526" s="4"/>
      <c r="H1526" s="93">
        <f t="shared" si="80"/>
        <v>29</v>
      </c>
      <c r="I1526" s="93">
        <f t="shared" si="81"/>
        <v>3.3672958299864741</v>
      </c>
      <c r="J1526" s="158" t="e">
        <f t="shared" si="82"/>
        <v>#DIV/0!</v>
      </c>
    </row>
    <row r="1527" spans="1:10" x14ac:dyDescent="0.25">
      <c r="A1527" s="93">
        <v>84</v>
      </c>
      <c r="B1527" s="5" t="s">
        <v>38</v>
      </c>
      <c r="C1527" s="26">
        <v>43976</v>
      </c>
      <c r="D1527" s="4">
        <v>0</v>
      </c>
      <c r="E1527" s="29">
        <v>29</v>
      </c>
      <c r="G1527" s="4"/>
      <c r="H1527" s="93">
        <f t="shared" si="80"/>
        <v>29</v>
      </c>
      <c r="I1527" s="93">
        <f t="shared" si="81"/>
        <v>3.3672958299864741</v>
      </c>
      <c r="J1527" s="158" t="e">
        <f t="shared" si="82"/>
        <v>#DIV/0!</v>
      </c>
    </row>
    <row r="1528" spans="1:10" x14ac:dyDescent="0.25">
      <c r="A1528" s="93">
        <v>85</v>
      </c>
      <c r="B1528" s="5" t="s">
        <v>38</v>
      </c>
      <c r="C1528" s="26">
        <v>43977</v>
      </c>
      <c r="D1528" s="4">
        <v>0</v>
      </c>
      <c r="E1528" s="29">
        <v>29</v>
      </c>
      <c r="G1528" s="4"/>
      <c r="H1528" s="93">
        <f t="shared" si="80"/>
        <v>29</v>
      </c>
      <c r="I1528" s="93">
        <f t="shared" si="81"/>
        <v>3.3672958299864741</v>
      </c>
      <c r="J1528" s="158" t="e">
        <f t="shared" si="82"/>
        <v>#DIV/0!</v>
      </c>
    </row>
    <row r="1529" spans="1:10" x14ac:dyDescent="0.25">
      <c r="A1529" s="93">
        <v>86</v>
      </c>
      <c r="B1529" s="5" t="s">
        <v>38</v>
      </c>
      <c r="C1529" s="26">
        <v>43978</v>
      </c>
      <c r="D1529" s="4">
        <v>0</v>
      </c>
      <c r="E1529" s="29">
        <v>29</v>
      </c>
      <c r="G1529" s="4"/>
      <c r="H1529" s="93">
        <f t="shared" si="80"/>
        <v>29</v>
      </c>
      <c r="I1529" s="93">
        <f t="shared" si="81"/>
        <v>3.3672958299864741</v>
      </c>
      <c r="J1529" s="158" t="e">
        <f t="shared" si="82"/>
        <v>#DIV/0!</v>
      </c>
    </row>
    <row r="1530" spans="1:10" x14ac:dyDescent="0.25">
      <c r="A1530" s="93">
        <v>87</v>
      </c>
      <c r="B1530" s="5" t="s">
        <v>38</v>
      </c>
      <c r="C1530" s="26">
        <v>43979</v>
      </c>
      <c r="D1530" s="4">
        <v>1</v>
      </c>
      <c r="E1530" s="29">
        <v>30</v>
      </c>
      <c r="G1530" s="4"/>
      <c r="H1530" s="93">
        <f t="shared" si="80"/>
        <v>30</v>
      </c>
      <c r="I1530" s="93">
        <f t="shared" si="81"/>
        <v>3.4011973816621555</v>
      </c>
      <c r="J1530" s="158">
        <f t="shared" si="82"/>
        <v>245.35060360337275</v>
      </c>
    </row>
    <row r="1531" spans="1:10" x14ac:dyDescent="0.25">
      <c r="A1531" s="93">
        <v>88</v>
      </c>
      <c r="B1531" s="5" t="s">
        <v>38</v>
      </c>
      <c r="C1531" s="26">
        <v>43980</v>
      </c>
      <c r="D1531" s="4">
        <v>0</v>
      </c>
      <c r="E1531" s="29">
        <v>30</v>
      </c>
      <c r="G1531" s="4"/>
      <c r="H1531" s="93">
        <f t="shared" si="80"/>
        <v>30</v>
      </c>
      <c r="I1531" s="93">
        <f t="shared" si="81"/>
        <v>3.4011973816621555</v>
      </c>
      <c r="J1531" s="158">
        <f t="shared" si="82"/>
        <v>143.12118543530073</v>
      </c>
    </row>
    <row r="1532" spans="1:10" x14ac:dyDescent="0.25">
      <c r="A1532" s="93">
        <v>89</v>
      </c>
      <c r="B1532" s="5" t="s">
        <v>38</v>
      </c>
      <c r="C1532" s="26">
        <v>43981</v>
      </c>
      <c r="D1532" s="4">
        <v>1</v>
      </c>
      <c r="E1532" s="29">
        <v>31</v>
      </c>
      <c r="G1532" s="4"/>
      <c r="H1532" s="93">
        <f t="shared" si="80"/>
        <v>31</v>
      </c>
      <c r="I1532" s="93">
        <f t="shared" si="81"/>
        <v>3.4339872044851463</v>
      </c>
      <c r="J1532" s="158">
        <f t="shared" si="82"/>
        <v>78.889238717738394</v>
      </c>
    </row>
    <row r="1533" spans="1:10" x14ac:dyDescent="0.25">
      <c r="A1533" s="93">
        <v>90</v>
      </c>
      <c r="B1533" s="5" t="s">
        <v>38</v>
      </c>
      <c r="C1533" s="26">
        <v>43982</v>
      </c>
      <c r="D1533" s="4">
        <v>0</v>
      </c>
      <c r="E1533" s="29">
        <v>31</v>
      </c>
      <c r="G1533" s="4"/>
      <c r="H1533" s="93">
        <f t="shared" si="80"/>
        <v>31</v>
      </c>
      <c r="I1533" s="93">
        <f t="shared" si="81"/>
        <v>3.4339872044851463</v>
      </c>
      <c r="J1533" s="158">
        <f t="shared" si="82"/>
        <v>62.211983280215762</v>
      </c>
    </row>
    <row r="1534" spans="1:10" x14ac:dyDescent="0.25">
      <c r="A1534" s="93">
        <v>91</v>
      </c>
      <c r="B1534" s="5" t="s">
        <v>38</v>
      </c>
      <c r="C1534" s="26">
        <v>43983</v>
      </c>
      <c r="D1534" s="4">
        <v>0</v>
      </c>
      <c r="E1534" s="29">
        <v>31</v>
      </c>
      <c r="G1534" s="4"/>
      <c r="H1534" s="93">
        <f t="shared" si="80"/>
        <v>31</v>
      </c>
      <c r="I1534" s="93">
        <f t="shared" si="81"/>
        <v>3.4339872044851463</v>
      </c>
      <c r="J1534" s="158">
        <f t="shared" si="82"/>
        <v>58.202792194858411</v>
      </c>
    </row>
    <row r="1535" spans="1:10" x14ac:dyDescent="0.25">
      <c r="A1535" s="93">
        <v>92</v>
      </c>
      <c r="B1535" s="5" t="s">
        <v>38</v>
      </c>
      <c r="C1535" s="26">
        <v>43984</v>
      </c>
      <c r="D1535" s="4">
        <v>2</v>
      </c>
      <c r="E1535" s="29">
        <v>33</v>
      </c>
      <c r="G1535" s="4"/>
      <c r="H1535" s="93">
        <f t="shared" si="80"/>
        <v>33</v>
      </c>
      <c r="I1535" s="93">
        <f t="shared" si="81"/>
        <v>3.4965075614664802</v>
      </c>
      <c r="J1535" s="158">
        <f t="shared" si="82"/>
        <v>42.527526212905052</v>
      </c>
    </row>
    <row r="1536" spans="1:10" x14ac:dyDescent="0.25">
      <c r="A1536" s="93">
        <v>93</v>
      </c>
      <c r="B1536" s="5" t="s">
        <v>38</v>
      </c>
      <c r="C1536" s="26">
        <v>43985</v>
      </c>
      <c r="D1536" s="4">
        <v>2</v>
      </c>
      <c r="E1536" s="29">
        <v>35</v>
      </c>
      <c r="G1536" s="4"/>
      <c r="H1536" s="93">
        <f t="shared" si="80"/>
        <v>35</v>
      </c>
      <c r="I1536" s="93">
        <f t="shared" si="81"/>
        <v>3.5553480614894135</v>
      </c>
      <c r="J1536" s="158">
        <f t="shared" si="82"/>
        <v>30.785594318425982</v>
      </c>
    </row>
    <row r="1537" spans="1:10" x14ac:dyDescent="0.25">
      <c r="A1537" s="93">
        <v>94</v>
      </c>
      <c r="B1537" s="5" t="s">
        <v>38</v>
      </c>
      <c r="C1537" s="26">
        <v>43986</v>
      </c>
      <c r="D1537" s="4">
        <v>0</v>
      </c>
      <c r="E1537" s="29">
        <v>35</v>
      </c>
      <c r="G1537" s="4"/>
      <c r="H1537" s="93">
        <f t="shared" si="80"/>
        <v>35</v>
      </c>
      <c r="I1537" s="93">
        <f t="shared" si="81"/>
        <v>3.5553480614894135</v>
      </c>
      <c r="J1537" s="158">
        <f t="shared" si="82"/>
        <v>28.578208771366096</v>
      </c>
    </row>
    <row r="1538" spans="1:10" x14ac:dyDescent="0.25">
      <c r="A1538" s="93">
        <v>95</v>
      </c>
      <c r="B1538" s="5" t="s">
        <v>38</v>
      </c>
      <c r="C1538" s="26">
        <v>43987</v>
      </c>
      <c r="D1538" s="4">
        <v>4</v>
      </c>
      <c r="E1538" s="29">
        <v>39</v>
      </c>
      <c r="G1538" s="4"/>
      <c r="H1538" s="93">
        <f t="shared" si="80"/>
        <v>39</v>
      </c>
      <c r="I1538" s="93">
        <f t="shared" si="81"/>
        <v>3.6635616461296463</v>
      </c>
      <c r="J1538" s="158">
        <f t="shared" si="82"/>
        <v>20.287538058163253</v>
      </c>
    </row>
    <row r="1539" spans="1:10" x14ac:dyDescent="0.25">
      <c r="A1539" s="93">
        <v>96</v>
      </c>
      <c r="B1539" s="5" t="s">
        <v>38</v>
      </c>
      <c r="C1539" s="26">
        <v>43988</v>
      </c>
      <c r="D1539" s="4">
        <v>10</v>
      </c>
      <c r="E1539" s="29">
        <v>49</v>
      </c>
      <c r="G1539" s="4"/>
      <c r="H1539" s="93">
        <f t="shared" ref="H1539:H1602" si="83">IF(EXACT(B1539,B1538),D1539+E1538,E1539)</f>
        <v>49</v>
      </c>
      <c r="I1539" s="93">
        <f t="shared" si="81"/>
        <v>3.8918202981106265</v>
      </c>
      <c r="J1539" s="158">
        <f t="shared" si="82"/>
        <v>12.19198316031485</v>
      </c>
    </row>
    <row r="1540" spans="1:10" x14ac:dyDescent="0.25">
      <c r="A1540" s="93">
        <v>97</v>
      </c>
      <c r="B1540" s="5" t="s">
        <v>38</v>
      </c>
      <c r="C1540" s="26">
        <v>43989</v>
      </c>
      <c r="D1540" s="4">
        <v>2</v>
      </c>
      <c r="E1540" s="29">
        <v>51</v>
      </c>
      <c r="G1540" s="4"/>
      <c r="H1540" s="93">
        <f t="shared" si="83"/>
        <v>51</v>
      </c>
      <c r="I1540" s="93">
        <f t="shared" si="81"/>
        <v>3.9318256327243257</v>
      </c>
      <c r="J1540" s="158">
        <f t="shared" si="82"/>
        <v>9.2784920962562545</v>
      </c>
    </row>
    <row r="1541" spans="1:10" x14ac:dyDescent="0.25">
      <c r="A1541" s="93">
        <v>98</v>
      </c>
      <c r="B1541" s="5" t="s">
        <v>38</v>
      </c>
      <c r="C1541" s="26">
        <v>43990</v>
      </c>
      <c r="D1541" s="4">
        <v>2</v>
      </c>
      <c r="E1541" s="29">
        <v>53</v>
      </c>
      <c r="G1541" s="4"/>
      <c r="H1541" s="93">
        <f t="shared" si="83"/>
        <v>53</v>
      </c>
      <c r="I1541" s="93">
        <f t="shared" si="81"/>
        <v>3.970291913552122</v>
      </c>
      <c r="J1541" s="158">
        <f t="shared" si="82"/>
        <v>8.2607040386313528</v>
      </c>
    </row>
    <row r="1542" spans="1:10" x14ac:dyDescent="0.25">
      <c r="A1542" s="93">
        <v>99</v>
      </c>
      <c r="B1542" s="5" t="s">
        <v>38</v>
      </c>
      <c r="C1542" s="26">
        <v>43991</v>
      </c>
      <c r="D1542" s="4">
        <v>2</v>
      </c>
      <c r="E1542" s="29">
        <v>55</v>
      </c>
      <c r="G1542" s="4"/>
      <c r="H1542" s="93">
        <f t="shared" si="83"/>
        <v>55</v>
      </c>
      <c r="I1542" s="93">
        <f t="shared" si="81"/>
        <v>4.0073331852324712</v>
      </c>
      <c r="J1542" s="158">
        <f t="shared" si="82"/>
        <v>8.3080457622437383</v>
      </c>
    </row>
    <row r="1543" spans="1:10" x14ac:dyDescent="0.25">
      <c r="A1543" s="93">
        <v>100</v>
      </c>
      <c r="B1543" s="5" t="s">
        <v>38</v>
      </c>
      <c r="C1543" s="26">
        <v>43992</v>
      </c>
      <c r="D1543" s="4">
        <v>4</v>
      </c>
      <c r="E1543" s="29">
        <v>59</v>
      </c>
      <c r="G1543" s="4"/>
      <c r="H1543" s="93">
        <f t="shared" si="83"/>
        <v>59</v>
      </c>
      <c r="I1543" s="93">
        <f t="shared" si="81"/>
        <v>4.0775374439057197</v>
      </c>
      <c r="J1543" s="158">
        <f t="shared" si="82"/>
        <v>8.4684471430501329</v>
      </c>
    </row>
    <row r="1544" spans="1:10" x14ac:dyDescent="0.25">
      <c r="A1544" s="93">
        <v>101</v>
      </c>
      <c r="B1544" s="5" t="s">
        <v>38</v>
      </c>
      <c r="C1544" s="26">
        <v>43993</v>
      </c>
      <c r="D1544" s="4">
        <v>6</v>
      </c>
      <c r="E1544" s="29">
        <v>65</v>
      </c>
      <c r="G1544" s="4"/>
      <c r="H1544" s="93">
        <f t="shared" si="83"/>
        <v>65</v>
      </c>
      <c r="I1544" s="93">
        <f t="shared" si="81"/>
        <v>4.1743872698956368</v>
      </c>
      <c r="J1544" s="158">
        <f t="shared" si="82"/>
        <v>8.5773430469033425</v>
      </c>
    </row>
    <row r="1545" spans="1:10" x14ac:dyDescent="0.25">
      <c r="A1545" s="93">
        <v>102</v>
      </c>
      <c r="B1545" s="5" t="s">
        <v>38</v>
      </c>
      <c r="C1545" s="26">
        <v>43994</v>
      </c>
      <c r="D1545" s="4">
        <v>4</v>
      </c>
      <c r="E1545" s="29">
        <v>69</v>
      </c>
      <c r="G1545" s="4"/>
      <c r="H1545" s="93">
        <f t="shared" si="83"/>
        <v>69</v>
      </c>
      <c r="I1545" s="93">
        <f t="shared" si="81"/>
        <v>4.2341065045972597</v>
      </c>
      <c r="J1545" s="158">
        <f t="shared" si="82"/>
        <v>9.9007124833234048</v>
      </c>
    </row>
    <row r="1546" spans="1:10" x14ac:dyDescent="0.25">
      <c r="A1546" s="93">
        <v>103</v>
      </c>
      <c r="B1546" s="5" t="s">
        <v>38</v>
      </c>
      <c r="C1546" s="26">
        <v>43995</v>
      </c>
      <c r="D1546" s="4">
        <v>2</v>
      </c>
      <c r="E1546" s="29">
        <v>71</v>
      </c>
      <c r="G1546" s="4"/>
      <c r="H1546" s="93">
        <f t="shared" si="83"/>
        <v>71</v>
      </c>
      <c r="I1546" s="93">
        <f t="shared" si="81"/>
        <v>4.2626798770413155</v>
      </c>
      <c r="J1546" s="158">
        <f t="shared" si="82"/>
        <v>12.15562338777057</v>
      </c>
    </row>
    <row r="1547" spans="1:10" x14ac:dyDescent="0.25">
      <c r="A1547" s="93">
        <v>104</v>
      </c>
      <c r="B1547" s="5" t="s">
        <v>38</v>
      </c>
      <c r="C1547" s="26">
        <v>43996</v>
      </c>
      <c r="D1547" s="4">
        <v>15</v>
      </c>
      <c r="E1547" s="29">
        <v>86</v>
      </c>
      <c r="G1547" s="4"/>
      <c r="H1547" s="93">
        <f t="shared" si="83"/>
        <v>86</v>
      </c>
      <c r="I1547" s="93">
        <f t="shared" si="81"/>
        <v>4.4543472962535073</v>
      </c>
      <c r="J1547" s="158">
        <f t="shared" si="82"/>
        <v>9.8739563526021286</v>
      </c>
    </row>
    <row r="1548" spans="1:10" x14ac:dyDescent="0.25">
      <c r="A1548" s="93">
        <v>105</v>
      </c>
      <c r="B1548" s="5" t="s">
        <v>38</v>
      </c>
      <c r="C1548" s="26">
        <v>43997</v>
      </c>
      <c r="D1548" s="4">
        <v>2</v>
      </c>
      <c r="E1548" s="29">
        <v>88</v>
      </c>
      <c r="G1548" s="4"/>
      <c r="H1548" s="93">
        <f t="shared" si="83"/>
        <v>88</v>
      </c>
      <c r="I1548" s="93">
        <f t="shared" si="81"/>
        <v>4.4773368144782069</v>
      </c>
      <c r="J1548" s="158">
        <f t="shared" si="82"/>
        <v>9.0982229114763733</v>
      </c>
    </row>
    <row r="1549" spans="1:10" x14ac:dyDescent="0.25">
      <c r="A1549" s="93">
        <v>106</v>
      </c>
      <c r="B1549" s="5" t="s">
        <v>38</v>
      </c>
      <c r="C1549" s="26">
        <v>43998</v>
      </c>
      <c r="D1549" s="4">
        <v>12</v>
      </c>
      <c r="E1549" s="29">
        <v>100</v>
      </c>
      <c r="G1549" s="4"/>
      <c r="H1549" s="93">
        <f t="shared" si="83"/>
        <v>100</v>
      </c>
      <c r="I1549" s="93">
        <f t="shared" si="81"/>
        <v>4.6051701859880918</v>
      </c>
      <c r="J1549" s="158">
        <f t="shared" si="82"/>
        <v>8.2560705451764242</v>
      </c>
    </row>
    <row r="1550" spans="1:10" x14ac:dyDescent="0.25">
      <c r="A1550" s="93">
        <v>107</v>
      </c>
      <c r="B1550" s="5" t="s">
        <v>38</v>
      </c>
      <c r="C1550" s="26">
        <v>43999</v>
      </c>
      <c r="D1550" s="4">
        <v>5</v>
      </c>
      <c r="E1550" s="29">
        <v>105</v>
      </c>
      <c r="G1550" s="4"/>
      <c r="H1550" s="93">
        <f t="shared" si="83"/>
        <v>105</v>
      </c>
      <c r="I1550" s="93">
        <f t="shared" si="81"/>
        <v>4.6539603501575231</v>
      </c>
      <c r="J1550" s="158">
        <f t="shared" si="82"/>
        <v>8.1888119462238702</v>
      </c>
    </row>
    <row r="1551" spans="1:10" x14ac:dyDescent="0.25">
      <c r="A1551" s="93">
        <v>108</v>
      </c>
      <c r="B1551" s="5" t="s">
        <v>38</v>
      </c>
      <c r="C1551" s="26">
        <v>44000</v>
      </c>
      <c r="D1551" s="4">
        <v>6</v>
      </c>
      <c r="E1551" s="29">
        <v>111</v>
      </c>
      <c r="G1551" s="4"/>
      <c r="H1551" s="93">
        <f t="shared" si="83"/>
        <v>111</v>
      </c>
      <c r="I1551" s="93">
        <f t="shared" si="81"/>
        <v>4.7095302013123339</v>
      </c>
      <c r="J1551" s="158">
        <f t="shared" si="82"/>
        <v>8.4435384708019061</v>
      </c>
    </row>
    <row r="1552" spans="1:10" x14ac:dyDescent="0.25">
      <c r="A1552" s="93">
        <v>109</v>
      </c>
      <c r="B1552" s="5" t="s">
        <v>38</v>
      </c>
      <c r="C1552" s="26">
        <v>44001</v>
      </c>
      <c r="D1552" s="4">
        <v>4</v>
      </c>
      <c r="E1552" s="29">
        <v>115</v>
      </c>
      <c r="G1552" s="4"/>
      <c r="H1552" s="93">
        <f t="shared" si="83"/>
        <v>115</v>
      </c>
      <c r="I1552" s="93">
        <f t="shared" si="81"/>
        <v>4.7449321283632502</v>
      </c>
      <c r="J1552" s="158">
        <f t="shared" si="82"/>
        <v>8.9072975362162108</v>
      </c>
    </row>
    <row r="1553" spans="1:10" x14ac:dyDescent="0.25">
      <c r="A1553" s="93">
        <v>110</v>
      </c>
      <c r="B1553" s="5" t="s">
        <v>38</v>
      </c>
      <c r="C1553" s="26">
        <v>44002</v>
      </c>
      <c r="D1553" s="4">
        <v>19</v>
      </c>
      <c r="E1553" s="29">
        <v>134</v>
      </c>
      <c r="G1553" s="4"/>
      <c r="H1553" s="93">
        <f t="shared" si="83"/>
        <v>134</v>
      </c>
      <c r="I1553" s="93">
        <f t="shared" ref="I1553:I1616" si="84">LN(H1553)</f>
        <v>4.8978397999509111</v>
      </c>
      <c r="J1553" s="158">
        <f t="shared" si="82"/>
        <v>8.7629042446550152</v>
      </c>
    </row>
    <row r="1554" spans="1:10" x14ac:dyDescent="0.25">
      <c r="A1554" s="93">
        <v>111</v>
      </c>
      <c r="B1554" s="5" t="s">
        <v>38</v>
      </c>
      <c r="C1554" s="26">
        <v>44003</v>
      </c>
      <c r="D1554" s="4">
        <v>10</v>
      </c>
      <c r="E1554" s="29">
        <v>144</v>
      </c>
      <c r="G1554" s="4"/>
      <c r="H1554" s="93">
        <f t="shared" si="83"/>
        <v>144</v>
      </c>
      <c r="I1554" s="93">
        <f t="shared" si="84"/>
        <v>4.9698132995760007</v>
      </c>
      <c r="J1554" s="158">
        <f t="shared" si="82"/>
        <v>9.412838857418155</v>
      </c>
    </row>
    <row r="1555" spans="1:10" x14ac:dyDescent="0.25">
      <c r="A1555" s="93">
        <v>112</v>
      </c>
      <c r="B1555" s="5" t="s">
        <v>38</v>
      </c>
      <c r="C1555" s="26">
        <v>44004</v>
      </c>
      <c r="D1555" s="4">
        <v>16</v>
      </c>
      <c r="E1555" s="29">
        <v>160</v>
      </c>
      <c r="G1555" s="4"/>
      <c r="H1555" s="93">
        <f t="shared" si="83"/>
        <v>160</v>
      </c>
      <c r="I1555" s="93">
        <f t="shared" si="84"/>
        <v>5.0751738152338266</v>
      </c>
      <c r="J1555" s="158">
        <f t="shared" si="82"/>
        <v>8.5938562606001625</v>
      </c>
    </row>
    <row r="1556" spans="1:10" x14ac:dyDescent="0.25">
      <c r="A1556" s="93">
        <v>113</v>
      </c>
      <c r="B1556" s="5" t="s">
        <v>38</v>
      </c>
      <c r="C1556" s="26">
        <v>44005</v>
      </c>
      <c r="D1556" s="4">
        <v>17</v>
      </c>
      <c r="E1556" s="29">
        <v>177</v>
      </c>
      <c r="G1556" s="4"/>
      <c r="H1556" s="93">
        <f t="shared" si="83"/>
        <v>177</v>
      </c>
      <c r="I1556" s="93">
        <f t="shared" si="84"/>
        <v>5.1761497325738288</v>
      </c>
      <c r="J1556" s="158">
        <f t="shared" si="82"/>
        <v>8.2744069529101854</v>
      </c>
    </row>
    <row r="1557" spans="1:10" x14ac:dyDescent="0.25">
      <c r="A1557" s="93">
        <v>114</v>
      </c>
      <c r="B1557" s="5" t="s">
        <v>38</v>
      </c>
      <c r="C1557" s="26">
        <v>44006</v>
      </c>
      <c r="D1557" s="4">
        <v>24</v>
      </c>
      <c r="E1557" s="29">
        <v>201</v>
      </c>
      <c r="G1557" s="4"/>
      <c r="H1557" s="93">
        <f t="shared" si="83"/>
        <v>201</v>
      </c>
      <c r="I1557" s="93">
        <f t="shared" si="84"/>
        <v>5.3033049080590757</v>
      </c>
      <c r="J1557" s="158">
        <f t="shared" si="82"/>
        <v>7.3319276202817232</v>
      </c>
    </row>
    <row r="1558" spans="1:10" x14ac:dyDescent="0.25">
      <c r="A1558" s="93">
        <v>115</v>
      </c>
      <c r="B1558" s="5" t="s">
        <v>38</v>
      </c>
      <c r="C1558" s="26">
        <v>44007</v>
      </c>
      <c r="D1558" s="4">
        <v>17</v>
      </c>
      <c r="E1558" s="29">
        <v>218</v>
      </c>
      <c r="G1558" s="4"/>
      <c r="H1558" s="93">
        <f t="shared" si="83"/>
        <v>218</v>
      </c>
      <c r="I1558" s="93">
        <f t="shared" si="84"/>
        <v>5.3844950627890888</v>
      </c>
      <c r="J1558" s="158">
        <f t="shared" si="82"/>
        <v>6.8848285329041614</v>
      </c>
    </row>
    <row r="1559" spans="1:10" x14ac:dyDescent="0.25">
      <c r="A1559" s="93">
        <v>116</v>
      </c>
      <c r="B1559" s="5" t="s">
        <v>38</v>
      </c>
      <c r="C1559" s="26">
        <v>44008</v>
      </c>
      <c r="D1559" s="4">
        <v>19</v>
      </c>
      <c r="E1559" s="29">
        <v>237</v>
      </c>
      <c r="G1559" s="4"/>
      <c r="H1559" s="93">
        <f t="shared" si="83"/>
        <v>237</v>
      </c>
      <c r="I1559" s="93">
        <f t="shared" si="84"/>
        <v>5.4680601411351315</v>
      </c>
      <c r="J1559" s="158">
        <f t="shared" si="82"/>
        <v>6.7729342295912067</v>
      </c>
    </row>
    <row r="1560" spans="1:10" x14ac:dyDescent="0.25">
      <c r="A1560" s="93">
        <v>117</v>
      </c>
      <c r="B1560" s="5" t="s">
        <v>38</v>
      </c>
      <c r="C1560" s="26">
        <v>44009</v>
      </c>
      <c r="D1560" s="4">
        <v>12</v>
      </c>
      <c r="E1560" s="29">
        <v>249</v>
      </c>
      <c r="G1560" s="4"/>
      <c r="H1560" s="93">
        <f t="shared" si="83"/>
        <v>249</v>
      </c>
      <c r="I1560" s="93">
        <f t="shared" si="84"/>
        <v>5.5174528964647074</v>
      </c>
      <c r="J1560" s="158">
        <f t="shared" si="82"/>
        <v>7.3854625154646367</v>
      </c>
    </row>
    <row r="1561" spans="1:10" x14ac:dyDescent="0.25">
      <c r="A1561" s="93">
        <v>118</v>
      </c>
      <c r="B1561" s="5" t="s">
        <v>38</v>
      </c>
      <c r="C1561" s="26">
        <v>44010</v>
      </c>
      <c r="D1561" s="4">
        <v>24</v>
      </c>
      <c r="E1561" s="29">
        <v>273</v>
      </c>
      <c r="G1561" s="4"/>
      <c r="H1561" s="93">
        <f t="shared" si="83"/>
        <v>273</v>
      </c>
      <c r="I1561" s="93">
        <f t="shared" si="84"/>
        <v>5.6094717951849598</v>
      </c>
      <c r="J1561" s="158">
        <f t="shared" si="82"/>
        <v>7.6150830153026341</v>
      </c>
    </row>
    <row r="1562" spans="1:10" x14ac:dyDescent="0.25">
      <c r="A1562" s="93">
        <v>119</v>
      </c>
      <c r="B1562" s="5" t="s">
        <v>38</v>
      </c>
      <c r="C1562" s="26">
        <v>44011</v>
      </c>
      <c r="D1562" s="4">
        <v>5</v>
      </c>
      <c r="E1562" s="29">
        <v>278</v>
      </c>
      <c r="G1562" s="4"/>
      <c r="H1562" s="93">
        <f t="shared" si="83"/>
        <v>278</v>
      </c>
      <c r="I1562" s="93">
        <f t="shared" si="84"/>
        <v>5.6276211136906369</v>
      </c>
      <c r="J1562" s="158">
        <f t="shared" si="82"/>
        <v>8.6133894488769993</v>
      </c>
    </row>
    <row r="1563" spans="1:10" x14ac:dyDescent="0.25">
      <c r="A1563" s="93">
        <v>120</v>
      </c>
      <c r="B1563" s="5" t="s">
        <v>38</v>
      </c>
      <c r="C1563" s="26">
        <v>44012</v>
      </c>
      <c r="D1563" s="4">
        <v>6</v>
      </c>
      <c r="E1563" s="29">
        <v>284</v>
      </c>
      <c r="G1563" s="4"/>
      <c r="H1563" s="93">
        <f t="shared" si="83"/>
        <v>284</v>
      </c>
      <c r="I1563" s="93">
        <f t="shared" si="84"/>
        <v>5.6489742381612063</v>
      </c>
      <c r="J1563" s="158">
        <f t="shared" si="82"/>
        <v>10.294855665487676</v>
      </c>
    </row>
    <row r="1564" spans="1:10" x14ac:dyDescent="0.25">
      <c r="A1564" s="93">
        <v>121</v>
      </c>
      <c r="B1564" s="5" t="s">
        <v>38</v>
      </c>
      <c r="C1564" s="26">
        <v>44013</v>
      </c>
      <c r="D1564" s="4">
        <v>9</v>
      </c>
      <c r="E1564" s="29">
        <v>293</v>
      </c>
      <c r="G1564" s="4"/>
      <c r="H1564" s="93">
        <f t="shared" si="83"/>
        <v>293</v>
      </c>
      <c r="I1564" s="93">
        <f t="shared" si="84"/>
        <v>5.6801726090170677</v>
      </c>
      <c r="J1564" s="158">
        <f t="shared" si="82"/>
        <v>12.84973695713389</v>
      </c>
    </row>
    <row r="1565" spans="1:10" x14ac:dyDescent="0.25">
      <c r="A1565" s="93">
        <v>122</v>
      </c>
      <c r="B1565" s="5" t="s">
        <v>38</v>
      </c>
      <c r="C1565" s="26">
        <v>44014</v>
      </c>
      <c r="D1565" s="4">
        <v>14</v>
      </c>
      <c r="E1565" s="29">
        <v>307</v>
      </c>
      <c r="G1565" s="4"/>
      <c r="H1565" s="93">
        <f t="shared" si="83"/>
        <v>307</v>
      </c>
      <c r="I1565" s="93">
        <f t="shared" si="84"/>
        <v>5.7268477475871968</v>
      </c>
      <c r="J1565" s="158">
        <f t="shared" si="82"/>
        <v>15.046048523161973</v>
      </c>
    </row>
    <row r="1566" spans="1:10" x14ac:dyDescent="0.25">
      <c r="A1566" s="93">
        <v>123</v>
      </c>
      <c r="B1566" s="5" t="s">
        <v>38</v>
      </c>
      <c r="C1566" s="26">
        <v>44015</v>
      </c>
      <c r="D1566" s="4">
        <v>11</v>
      </c>
      <c r="E1566" s="29">
        <v>318</v>
      </c>
      <c r="G1566" s="4"/>
      <c r="H1566" s="93">
        <f t="shared" si="83"/>
        <v>318</v>
      </c>
      <c r="I1566" s="93">
        <f t="shared" si="84"/>
        <v>5.7620513827801769</v>
      </c>
      <c r="J1566" s="158">
        <f t="shared" si="82"/>
        <v>17.440963434279933</v>
      </c>
    </row>
    <row r="1567" spans="1:10" x14ac:dyDescent="0.25">
      <c r="A1567" s="93">
        <v>124</v>
      </c>
      <c r="B1567" s="5" t="s">
        <v>38</v>
      </c>
      <c r="C1567" s="26">
        <v>44016</v>
      </c>
      <c r="D1567" s="4">
        <v>5</v>
      </c>
      <c r="E1567" s="29">
        <v>323</v>
      </c>
      <c r="G1567" s="4"/>
      <c r="H1567" s="93">
        <f t="shared" si="83"/>
        <v>323</v>
      </c>
      <c r="I1567" s="93">
        <f t="shared" si="84"/>
        <v>5.7776523232226564</v>
      </c>
      <c r="J1567" s="158">
        <f t="shared" si="82"/>
        <v>19.986584799367797</v>
      </c>
    </row>
    <row r="1568" spans="1:10" x14ac:dyDescent="0.25">
      <c r="A1568" s="93">
        <v>125</v>
      </c>
      <c r="B1568" s="5" t="s">
        <v>38</v>
      </c>
      <c r="C1568" s="26">
        <v>44017</v>
      </c>
      <c r="D1568" s="4">
        <v>6</v>
      </c>
      <c r="E1568" s="29">
        <v>329</v>
      </c>
      <c r="G1568" s="4"/>
      <c r="H1568" s="93">
        <f t="shared" si="83"/>
        <v>329</v>
      </c>
      <c r="I1568" s="93">
        <f t="shared" si="84"/>
        <v>5.7960577507653719</v>
      </c>
      <c r="J1568" s="158">
        <f t="shared" si="82"/>
        <v>23.841296406178312</v>
      </c>
    </row>
    <row r="1569" spans="1:10" x14ac:dyDescent="0.25">
      <c r="A1569" s="93">
        <v>126</v>
      </c>
      <c r="B1569" s="5" t="s">
        <v>38</v>
      </c>
      <c r="C1569" s="26">
        <v>44018</v>
      </c>
      <c r="D1569" s="4">
        <v>5</v>
      </c>
      <c r="E1569" s="29">
        <v>334</v>
      </c>
      <c r="G1569" s="4"/>
      <c r="H1569" s="93">
        <f t="shared" si="83"/>
        <v>334</v>
      </c>
      <c r="I1569" s="93">
        <f t="shared" si="84"/>
        <v>5.8111409929767008</v>
      </c>
      <c r="J1569" s="158">
        <f t="shared" si="82"/>
        <v>24.800603003228893</v>
      </c>
    </row>
    <row r="1570" spans="1:10" x14ac:dyDescent="0.25">
      <c r="A1570" s="93">
        <v>127</v>
      </c>
      <c r="B1570" s="5" t="s">
        <v>38</v>
      </c>
      <c r="C1570" s="26">
        <v>44019</v>
      </c>
      <c r="D1570" s="4">
        <v>10</v>
      </c>
      <c r="E1570" s="29">
        <v>344</v>
      </c>
      <c r="G1570" s="4"/>
      <c r="H1570" s="93">
        <f t="shared" si="83"/>
        <v>344</v>
      </c>
      <c r="I1570" s="93">
        <f t="shared" si="84"/>
        <v>5.8406416573733981</v>
      </c>
      <c r="J1570" s="158">
        <f t="shared" si="82"/>
        <v>26.230205857574823</v>
      </c>
    </row>
    <row r="1571" spans="1:10" x14ac:dyDescent="0.25">
      <c r="A1571" s="93">
        <v>128</v>
      </c>
      <c r="B1571" s="5" t="s">
        <v>38</v>
      </c>
      <c r="C1571" s="26">
        <v>44020</v>
      </c>
      <c r="D1571" s="4">
        <v>11</v>
      </c>
      <c r="E1571" s="29">
        <v>355</v>
      </c>
      <c r="G1571" s="4"/>
      <c r="H1571" s="93">
        <f t="shared" si="83"/>
        <v>355</v>
      </c>
      <c r="I1571" s="93">
        <f t="shared" si="84"/>
        <v>5.872117789475416</v>
      </c>
      <c r="J1571" s="158">
        <f t="shared" si="82"/>
        <v>28.015917738063742</v>
      </c>
    </row>
    <row r="1572" spans="1:10" x14ac:dyDescent="0.25">
      <c r="A1572" s="93">
        <v>129</v>
      </c>
      <c r="B1572" s="5" t="s">
        <v>38</v>
      </c>
      <c r="C1572" s="26">
        <v>44021</v>
      </c>
      <c r="D1572" s="4">
        <v>21</v>
      </c>
      <c r="E1572" s="29">
        <v>376</v>
      </c>
      <c r="G1572" s="4"/>
      <c r="H1572" s="93">
        <f t="shared" si="83"/>
        <v>376</v>
      </c>
      <c r="I1572" s="93">
        <f t="shared" si="84"/>
        <v>5.9295891433898946</v>
      </c>
      <c r="J1572" s="158">
        <f t="shared" si="82"/>
        <v>26.787396540589409</v>
      </c>
    </row>
    <row r="1573" spans="1:10" x14ac:dyDescent="0.25">
      <c r="A1573" s="93">
        <v>130</v>
      </c>
      <c r="B1573" s="5" t="s">
        <v>38</v>
      </c>
      <c r="C1573" s="26">
        <v>44022</v>
      </c>
      <c r="D1573" s="4">
        <v>25</v>
      </c>
      <c r="E1573" s="29">
        <v>401</v>
      </c>
      <c r="G1573" s="4"/>
      <c r="H1573" s="93">
        <f t="shared" si="83"/>
        <v>401</v>
      </c>
      <c r="I1573" s="93">
        <f t="shared" si="84"/>
        <v>5.9939614273065693</v>
      </c>
      <c r="J1573" s="158">
        <f t="shared" si="82"/>
        <v>22.048542890753303</v>
      </c>
    </row>
    <row r="1574" spans="1:10" x14ac:dyDescent="0.25">
      <c r="A1574" s="93">
        <v>131</v>
      </c>
      <c r="B1574" s="5" t="s">
        <v>38</v>
      </c>
      <c r="C1574" s="26">
        <v>44023</v>
      </c>
      <c r="D1574" s="4">
        <v>31</v>
      </c>
      <c r="E1574" s="29">
        <v>432</v>
      </c>
      <c r="G1574" s="4"/>
      <c r="H1574" s="93">
        <f t="shared" si="83"/>
        <v>432</v>
      </c>
      <c r="I1574" s="93">
        <f t="shared" si="84"/>
        <v>6.0684255882441107</v>
      </c>
      <c r="J1574" s="158">
        <f t="shared" si="82"/>
        <v>17.065826067792507</v>
      </c>
    </row>
    <row r="1575" spans="1:10" x14ac:dyDescent="0.25">
      <c r="A1575" s="93">
        <v>132</v>
      </c>
      <c r="B1575" s="5" t="s">
        <v>38</v>
      </c>
      <c r="C1575" s="26">
        <v>44024</v>
      </c>
      <c r="D1575" s="4">
        <v>60</v>
      </c>
      <c r="E1575" s="29">
        <v>492</v>
      </c>
      <c r="G1575" s="4"/>
      <c r="H1575" s="93">
        <f t="shared" si="83"/>
        <v>492</v>
      </c>
      <c r="I1575" s="93">
        <f t="shared" si="84"/>
        <v>6.1984787164923079</v>
      </c>
      <c r="J1575" s="158">
        <f t="shared" si="82"/>
        <v>12.600493015295891</v>
      </c>
    </row>
    <row r="1576" spans="1:10" x14ac:dyDescent="0.25">
      <c r="A1576" s="93">
        <v>133</v>
      </c>
      <c r="B1576" s="5" t="s">
        <v>38</v>
      </c>
      <c r="C1576" s="26">
        <v>44025</v>
      </c>
      <c r="D1576" s="4">
        <v>42</v>
      </c>
      <c r="E1576" s="29">
        <v>534</v>
      </c>
      <c r="G1576" s="4"/>
      <c r="H1576" s="93">
        <f t="shared" si="83"/>
        <v>534</v>
      </c>
      <c r="I1576" s="93">
        <f t="shared" si="84"/>
        <v>6.280395838960195</v>
      </c>
      <c r="J1576" s="158">
        <f t="shared" si="82"/>
        <v>10.166172546061148</v>
      </c>
    </row>
    <row r="1577" spans="1:10" x14ac:dyDescent="0.25">
      <c r="A1577" s="93">
        <v>134</v>
      </c>
      <c r="B1577" s="5" t="s">
        <v>38</v>
      </c>
      <c r="C1577" s="26">
        <v>44026</v>
      </c>
      <c r="D1577" s="4">
        <v>22</v>
      </c>
      <c r="E1577" s="29">
        <v>556</v>
      </c>
      <c r="G1577" s="4"/>
      <c r="H1577" s="93">
        <f t="shared" si="83"/>
        <v>556</v>
      </c>
      <c r="I1577" s="93">
        <f t="shared" si="84"/>
        <v>6.3207682942505823</v>
      </c>
      <c r="J1577" s="158">
        <f t="shared" si="82"/>
        <v>9.2663644430461307</v>
      </c>
    </row>
    <row r="1578" spans="1:10" x14ac:dyDescent="0.25">
      <c r="A1578" s="93">
        <v>135</v>
      </c>
      <c r="B1578" s="5" t="s">
        <v>38</v>
      </c>
      <c r="C1578" s="26">
        <v>44027</v>
      </c>
      <c r="D1578" s="4">
        <v>9</v>
      </c>
      <c r="E1578" s="29">
        <v>565</v>
      </c>
      <c r="F1578" s="4">
        <v>4</v>
      </c>
      <c r="G1578" s="4"/>
      <c r="H1578" s="93">
        <f t="shared" si="83"/>
        <v>565</v>
      </c>
      <c r="I1578" s="93">
        <f t="shared" si="84"/>
        <v>6.3368257311464413</v>
      </c>
      <c r="J1578" s="158">
        <f t="shared" si="82"/>
        <v>9.3937418522651246</v>
      </c>
    </row>
    <row r="1579" spans="1:10" x14ac:dyDescent="0.25">
      <c r="A1579" s="93">
        <v>136</v>
      </c>
      <c r="B1579" s="5" t="s">
        <v>38</v>
      </c>
      <c r="C1579" s="26">
        <v>44028</v>
      </c>
      <c r="D1579" s="4">
        <v>10</v>
      </c>
      <c r="E1579" s="29">
        <v>575</v>
      </c>
      <c r="G1579" s="4"/>
      <c r="H1579" s="93">
        <f t="shared" si="83"/>
        <v>575</v>
      </c>
      <c r="I1579" s="93">
        <f t="shared" si="84"/>
        <v>6.3543700407973507</v>
      </c>
      <c r="J1579" s="158">
        <f t="shared" si="82"/>
        <v>10.53504171984097</v>
      </c>
    </row>
    <row r="1580" spans="1:10" x14ac:dyDescent="0.25">
      <c r="A1580" s="93">
        <v>137</v>
      </c>
      <c r="B1580" s="5" t="s">
        <v>38</v>
      </c>
      <c r="C1580" s="26">
        <v>44029</v>
      </c>
      <c r="D1580" s="4">
        <v>24</v>
      </c>
      <c r="E1580" s="29">
        <v>599</v>
      </c>
      <c r="F1580" s="4">
        <v>1</v>
      </c>
      <c r="G1580" s="4"/>
      <c r="H1580" s="93">
        <f t="shared" si="83"/>
        <v>599</v>
      </c>
      <c r="I1580" s="93">
        <f t="shared" si="84"/>
        <v>6.3952615981154493</v>
      </c>
      <c r="J1580" s="158">
        <f t="shared" si="82"/>
        <v>12.403371131864846</v>
      </c>
    </row>
    <row r="1581" spans="1:10" x14ac:dyDescent="0.25">
      <c r="A1581" s="93">
        <v>138</v>
      </c>
      <c r="B1581" s="5" t="s">
        <v>38</v>
      </c>
      <c r="C1581" s="26">
        <v>44030</v>
      </c>
      <c r="D1581" s="4">
        <v>15</v>
      </c>
      <c r="E1581" s="29">
        <v>614</v>
      </c>
      <c r="G1581" s="4"/>
      <c r="H1581" s="93">
        <f t="shared" si="83"/>
        <v>614</v>
      </c>
      <c r="I1581" s="93">
        <f t="shared" si="84"/>
        <v>6.4199949281471422</v>
      </c>
      <c r="J1581" s="158">
        <f t="shared" si="82"/>
        <v>15.809465922622207</v>
      </c>
    </row>
    <row r="1582" spans="1:10" x14ac:dyDescent="0.25">
      <c r="A1582" s="93">
        <v>139</v>
      </c>
      <c r="B1582" s="5" t="s">
        <v>38</v>
      </c>
      <c r="C1582" s="26">
        <v>44031</v>
      </c>
      <c r="D1582" s="4">
        <v>16</v>
      </c>
      <c r="E1582" s="29">
        <v>630</v>
      </c>
      <c r="G1582" s="4"/>
      <c r="H1582" s="93">
        <f t="shared" si="83"/>
        <v>630</v>
      </c>
      <c r="I1582" s="93">
        <f t="shared" si="84"/>
        <v>6.4457198193855785</v>
      </c>
      <c r="J1582" s="158">
        <f t="shared" si="82"/>
        <v>21.809267727657875</v>
      </c>
    </row>
    <row r="1583" spans="1:10" x14ac:dyDescent="0.25">
      <c r="A1583" s="93">
        <v>140</v>
      </c>
      <c r="B1583" s="5" t="s">
        <v>38</v>
      </c>
      <c r="C1583" s="26">
        <v>44032</v>
      </c>
      <c r="D1583" s="4">
        <v>18</v>
      </c>
      <c r="E1583" s="29">
        <v>648</v>
      </c>
      <c r="G1583" s="4"/>
      <c r="H1583" s="93">
        <f t="shared" si="83"/>
        <v>648</v>
      </c>
      <c r="I1583" s="93">
        <f t="shared" si="84"/>
        <v>6.4738906963522744</v>
      </c>
      <c r="J1583" s="158">
        <f t="shared" si="82"/>
        <v>25.653784891909233</v>
      </c>
    </row>
    <row r="1584" spans="1:10" x14ac:dyDescent="0.25">
      <c r="A1584" s="93">
        <v>141</v>
      </c>
      <c r="B1584" s="5" t="s">
        <v>38</v>
      </c>
      <c r="C1584" s="26">
        <v>44033</v>
      </c>
      <c r="D1584" s="4">
        <v>7</v>
      </c>
      <c r="E1584" s="29">
        <v>655</v>
      </c>
      <c r="F1584" s="4">
        <v>1</v>
      </c>
      <c r="G1584" s="4"/>
      <c r="H1584" s="93">
        <f t="shared" si="83"/>
        <v>655</v>
      </c>
      <c r="I1584" s="93">
        <f t="shared" si="84"/>
        <v>6.4846352356352517</v>
      </c>
      <c r="J1584" s="158">
        <f t="shared" si="82"/>
        <v>27.320296840773935</v>
      </c>
    </row>
    <row r="1585" spans="1:10" x14ac:dyDescent="0.25">
      <c r="A1585" s="93">
        <v>142</v>
      </c>
      <c r="B1585" s="5" t="s">
        <v>38</v>
      </c>
      <c r="C1585" s="26">
        <v>44034</v>
      </c>
      <c r="D1585" s="4">
        <v>24</v>
      </c>
      <c r="E1585" s="29">
        <v>679</v>
      </c>
      <c r="G1585" s="4"/>
      <c r="H1585" s="93">
        <f t="shared" si="83"/>
        <v>679</v>
      </c>
      <c r="I1585" s="93">
        <f t="shared" si="84"/>
        <v>6.5206211275586963</v>
      </c>
      <c r="J1585" s="158">
        <f t="shared" si="82"/>
        <v>26.471564472679976</v>
      </c>
    </row>
    <row r="1586" spans="1:10" x14ac:dyDescent="0.25">
      <c r="A1586" s="93">
        <v>143</v>
      </c>
      <c r="B1586" s="5" t="s">
        <v>38</v>
      </c>
      <c r="C1586" s="26">
        <v>44035</v>
      </c>
      <c r="D1586" s="4">
        <v>31</v>
      </c>
      <c r="E1586" s="29">
        <v>710</v>
      </c>
      <c r="G1586" s="4"/>
      <c r="H1586" s="93">
        <f t="shared" si="83"/>
        <v>710</v>
      </c>
      <c r="I1586" s="93">
        <f t="shared" si="84"/>
        <v>6.5652649700353614</v>
      </c>
      <c r="J1586" s="158">
        <f t="shared" si="82"/>
        <v>25.041078735516891</v>
      </c>
    </row>
    <row r="1587" spans="1:10" x14ac:dyDescent="0.25">
      <c r="A1587" s="93">
        <v>144</v>
      </c>
      <c r="B1587" s="5" t="s">
        <v>38</v>
      </c>
      <c r="C1587" s="26">
        <v>44036</v>
      </c>
      <c r="D1587" s="4">
        <v>11</v>
      </c>
      <c r="E1587" s="29">
        <v>721</v>
      </c>
      <c r="G1587" s="4"/>
      <c r="H1587" s="93">
        <f t="shared" si="83"/>
        <v>721</v>
      </c>
      <c r="I1587" s="93">
        <f t="shared" si="84"/>
        <v>6.5806391372849493</v>
      </c>
      <c r="J1587" s="158">
        <f t="shared" ref="J1587:J1648" si="85">LN(2)/SLOPE(I1580:I1587,A1580:A1587)</f>
        <v>25.769361376133272</v>
      </c>
    </row>
    <row r="1588" spans="1:10" x14ac:dyDescent="0.25">
      <c r="A1588" s="93">
        <v>145</v>
      </c>
      <c r="B1588" s="5" t="s">
        <v>38</v>
      </c>
      <c r="C1588" s="26">
        <v>44037</v>
      </c>
      <c r="D1588" s="4">
        <v>18</v>
      </c>
      <c r="E1588" s="29">
        <v>739</v>
      </c>
      <c r="G1588" s="4"/>
      <c r="H1588" s="93">
        <f t="shared" si="83"/>
        <v>739</v>
      </c>
      <c r="I1588" s="93">
        <f t="shared" si="84"/>
        <v>6.6052979209482015</v>
      </c>
      <c r="J1588" s="158">
        <f t="shared" si="85"/>
        <v>25.516562934639815</v>
      </c>
    </row>
    <row r="1589" spans="1:10" x14ac:dyDescent="0.25">
      <c r="A1589" s="93">
        <v>146</v>
      </c>
      <c r="B1589" s="5" t="s">
        <v>38</v>
      </c>
      <c r="C1589" s="26">
        <v>44038</v>
      </c>
      <c r="D1589" s="4">
        <v>21</v>
      </c>
      <c r="E1589" s="29">
        <v>760</v>
      </c>
      <c r="G1589" s="4"/>
      <c r="H1589" s="93">
        <f t="shared" si="83"/>
        <v>760</v>
      </c>
      <c r="I1589" s="93">
        <f t="shared" si="84"/>
        <v>6.633318433280377</v>
      </c>
      <c r="J1589" s="158">
        <f t="shared" si="85"/>
        <v>25.283259838962188</v>
      </c>
    </row>
    <row r="1590" spans="1:10" x14ac:dyDescent="0.25">
      <c r="A1590" s="93">
        <v>147</v>
      </c>
      <c r="B1590" s="5" t="s">
        <v>38</v>
      </c>
      <c r="C1590" s="26">
        <v>44039</v>
      </c>
      <c r="D1590" s="4">
        <v>4</v>
      </c>
      <c r="E1590" s="29">
        <v>764</v>
      </c>
      <c r="F1590" s="4">
        <v>1</v>
      </c>
      <c r="G1590" s="4"/>
      <c r="H1590" s="93">
        <f t="shared" si="83"/>
        <v>764</v>
      </c>
      <c r="I1590" s="93">
        <f t="shared" si="84"/>
        <v>6.6385677891665207</v>
      </c>
      <c r="J1590" s="158">
        <f t="shared" si="85"/>
        <v>26.88651350403412</v>
      </c>
    </row>
    <row r="1591" spans="1:10" x14ac:dyDescent="0.25">
      <c r="A1591" s="93">
        <v>148</v>
      </c>
      <c r="B1591" s="5" t="s">
        <v>38</v>
      </c>
      <c r="C1591" s="26">
        <v>44040</v>
      </c>
      <c r="D1591" s="4">
        <v>4</v>
      </c>
      <c r="E1591" s="29">
        <v>768</v>
      </c>
      <c r="G1591" s="4"/>
      <c r="H1591" s="93">
        <f t="shared" si="83"/>
        <v>768</v>
      </c>
      <c r="I1591" s="93">
        <f t="shared" si="84"/>
        <v>6.6437897331476723</v>
      </c>
      <c r="J1591" s="158">
        <f t="shared" si="85"/>
        <v>30.126948118925512</v>
      </c>
    </row>
    <row r="1592" spans="1:10" x14ac:dyDescent="0.25">
      <c r="A1592" s="93">
        <v>149</v>
      </c>
      <c r="B1592" s="5" t="s">
        <v>38</v>
      </c>
      <c r="C1592" s="26">
        <v>44041</v>
      </c>
      <c r="D1592" s="4">
        <v>15</v>
      </c>
      <c r="E1592" s="29">
        <v>783</v>
      </c>
      <c r="G1592" s="4"/>
      <c r="H1592" s="93">
        <f t="shared" si="83"/>
        <v>783</v>
      </c>
      <c r="I1592" s="93">
        <f t="shared" si="84"/>
        <v>6.6631326959908028</v>
      </c>
      <c r="J1592" s="158">
        <f t="shared" si="85"/>
        <v>36.572833708030608</v>
      </c>
    </row>
    <row r="1593" spans="1:10" x14ac:dyDescent="0.25">
      <c r="A1593" s="93">
        <v>150</v>
      </c>
      <c r="B1593" s="5" t="s">
        <v>38</v>
      </c>
      <c r="C1593" s="26">
        <v>44042</v>
      </c>
      <c r="D1593" s="4">
        <v>20</v>
      </c>
      <c r="E1593" s="29">
        <v>803</v>
      </c>
      <c r="G1593" s="4"/>
      <c r="H1593" s="93">
        <f t="shared" si="83"/>
        <v>803</v>
      </c>
      <c r="I1593" s="93">
        <f t="shared" si="84"/>
        <v>6.6883547139467616</v>
      </c>
      <c r="J1593" s="158">
        <f t="shared" si="85"/>
        <v>41.743257229034</v>
      </c>
    </row>
    <row r="1594" spans="1:10" x14ac:dyDescent="0.25">
      <c r="A1594" s="93">
        <v>151</v>
      </c>
      <c r="B1594" s="5" t="s">
        <v>38</v>
      </c>
      <c r="C1594" s="26">
        <v>44043</v>
      </c>
      <c r="D1594" s="4">
        <v>9</v>
      </c>
      <c r="E1594" s="29">
        <v>812</v>
      </c>
      <c r="F1594" s="4">
        <v>1</v>
      </c>
      <c r="G1594" s="4"/>
      <c r="H1594" s="93">
        <f t="shared" si="83"/>
        <v>812</v>
      </c>
      <c r="I1594" s="93">
        <f t="shared" si="84"/>
        <v>6.6995003401616779</v>
      </c>
      <c r="J1594" s="158">
        <f t="shared" si="85"/>
        <v>43.387001476360801</v>
      </c>
    </row>
    <row r="1595" spans="1:10" x14ac:dyDescent="0.25">
      <c r="A1595" s="93">
        <v>152</v>
      </c>
      <c r="B1595" s="5" t="s">
        <v>38</v>
      </c>
      <c r="C1595" s="26">
        <v>44044</v>
      </c>
      <c r="D1595" s="4">
        <v>14</v>
      </c>
      <c r="E1595" s="29">
        <v>826</v>
      </c>
      <c r="G1595" s="4"/>
      <c r="H1595" s="93">
        <f t="shared" si="83"/>
        <v>826</v>
      </c>
      <c r="I1595" s="93">
        <f t="shared" si="84"/>
        <v>6.7165947735209777</v>
      </c>
      <c r="J1595" s="158">
        <f t="shared" si="85"/>
        <v>45.534341179391063</v>
      </c>
    </row>
    <row r="1596" spans="1:10" x14ac:dyDescent="0.25">
      <c r="A1596" s="93">
        <v>153</v>
      </c>
      <c r="B1596" s="5" t="s">
        <v>38</v>
      </c>
      <c r="C1596" s="26">
        <v>44045</v>
      </c>
      <c r="D1596" s="4">
        <v>20</v>
      </c>
      <c r="E1596" s="29">
        <v>846</v>
      </c>
      <c r="G1596" s="4"/>
      <c r="H1596" s="93">
        <f t="shared" si="83"/>
        <v>846</v>
      </c>
      <c r="I1596" s="93">
        <f t="shared" si="84"/>
        <v>6.7405193596062229</v>
      </c>
      <c r="J1596" s="158">
        <f t="shared" si="85"/>
        <v>43.682625009889371</v>
      </c>
    </row>
    <row r="1597" spans="1:10" x14ac:dyDescent="0.25">
      <c r="A1597" s="93">
        <v>154</v>
      </c>
      <c r="B1597" s="5" t="s">
        <v>38</v>
      </c>
      <c r="C1597" s="26">
        <v>44046</v>
      </c>
      <c r="D1597" s="4">
        <v>29</v>
      </c>
      <c r="E1597" s="29">
        <v>875</v>
      </c>
      <c r="F1597" s="4">
        <v>2</v>
      </c>
      <c r="G1597" s="4"/>
      <c r="H1597" s="93">
        <f t="shared" si="83"/>
        <v>875</v>
      </c>
      <c r="I1597" s="93">
        <f t="shared" si="84"/>
        <v>6.7742238863576141</v>
      </c>
      <c r="J1597" s="158">
        <f t="shared" si="85"/>
        <v>36.282000686701608</v>
      </c>
    </row>
    <row r="1598" spans="1:10" x14ac:dyDescent="0.25">
      <c r="A1598" s="93">
        <v>155</v>
      </c>
      <c r="B1598" s="5" t="s">
        <v>38</v>
      </c>
      <c r="C1598" s="26">
        <v>44047</v>
      </c>
      <c r="D1598" s="4">
        <v>22</v>
      </c>
      <c r="E1598" s="29">
        <v>897</v>
      </c>
      <c r="G1598" s="4"/>
      <c r="H1598" s="93">
        <f t="shared" si="83"/>
        <v>897</v>
      </c>
      <c r="I1598" s="93">
        <f t="shared" si="84"/>
        <v>6.799055862058796</v>
      </c>
      <c r="J1598" s="158">
        <f t="shared" si="85"/>
        <v>32.063512045047688</v>
      </c>
    </row>
    <row r="1599" spans="1:10" x14ac:dyDescent="0.25">
      <c r="A1599" s="93">
        <v>156</v>
      </c>
      <c r="B1599" s="5" t="s">
        <v>38</v>
      </c>
      <c r="C1599" s="26">
        <v>44048</v>
      </c>
      <c r="D1599" s="4">
        <v>42</v>
      </c>
      <c r="E1599" s="29">
        <v>939</v>
      </c>
      <c r="F1599" s="4">
        <v>2</v>
      </c>
      <c r="G1599" s="4"/>
      <c r="H1599" s="93">
        <f t="shared" si="83"/>
        <v>939</v>
      </c>
      <c r="I1599" s="93">
        <f t="shared" si="84"/>
        <v>6.8448154792082629</v>
      </c>
      <c r="J1599" s="158">
        <f t="shared" si="85"/>
        <v>28.081852141543354</v>
      </c>
    </row>
    <row r="1600" spans="1:10" x14ac:dyDescent="0.25">
      <c r="A1600" s="93">
        <v>157</v>
      </c>
      <c r="B1600" s="5" t="s">
        <v>38</v>
      </c>
      <c r="C1600" s="26">
        <v>44049</v>
      </c>
      <c r="D1600" s="4">
        <v>59</v>
      </c>
      <c r="E1600" s="29">
        <v>998</v>
      </c>
      <c r="G1600" s="4"/>
      <c r="H1600" s="93">
        <f t="shared" si="83"/>
        <v>998</v>
      </c>
      <c r="I1600" s="93">
        <f t="shared" si="84"/>
        <v>6.9057532763114642</v>
      </c>
      <c r="J1600" s="158">
        <f t="shared" si="85"/>
        <v>23.018555159435408</v>
      </c>
    </row>
    <row r="1601" spans="1:10" x14ac:dyDescent="0.25">
      <c r="A1601" s="93">
        <v>158</v>
      </c>
      <c r="B1601" s="5" t="s">
        <v>38</v>
      </c>
      <c r="C1601" s="26">
        <v>44050</v>
      </c>
      <c r="D1601" s="4">
        <v>57</v>
      </c>
      <c r="E1601" s="29">
        <v>1055</v>
      </c>
      <c r="F1601" s="4">
        <v>1</v>
      </c>
      <c r="G1601" s="4"/>
      <c r="H1601" s="93">
        <f t="shared" si="83"/>
        <v>1055</v>
      </c>
      <c r="I1601" s="93">
        <f t="shared" si="84"/>
        <v>6.9612960459101672</v>
      </c>
      <c r="J1601" s="158">
        <f t="shared" si="85"/>
        <v>18.685114329501424</v>
      </c>
    </row>
    <row r="1602" spans="1:10" x14ac:dyDescent="0.25">
      <c r="A1602" s="93">
        <v>159</v>
      </c>
      <c r="B1602" s="5" t="s">
        <v>38</v>
      </c>
      <c r="C1602" s="26">
        <v>44051</v>
      </c>
      <c r="D1602" s="4">
        <v>31</v>
      </c>
      <c r="E1602" s="29">
        <v>1086</v>
      </c>
      <c r="G1602" s="4"/>
      <c r="H1602" s="93">
        <f t="shared" si="83"/>
        <v>1086</v>
      </c>
      <c r="I1602" s="93">
        <f t="shared" si="84"/>
        <v>6.9902565004938806</v>
      </c>
      <c r="J1602" s="158">
        <f t="shared" si="85"/>
        <v>16.828515462878631</v>
      </c>
    </row>
    <row r="1603" spans="1:10" x14ac:dyDescent="0.25">
      <c r="A1603" s="93">
        <v>160</v>
      </c>
      <c r="B1603" s="5" t="s">
        <v>38</v>
      </c>
      <c r="C1603" s="26">
        <v>44052</v>
      </c>
      <c r="D1603" s="4">
        <v>77</v>
      </c>
      <c r="E1603" s="29">
        <v>1163</v>
      </c>
      <c r="G1603" s="4"/>
      <c r="H1603" s="93">
        <f t="shared" ref="H1603:H1666" si="86">IF(EXACT(B1603,B1602),D1603+E1602,E1603)</f>
        <v>1163</v>
      </c>
      <c r="I1603" s="93">
        <f t="shared" si="84"/>
        <v>7.0587581525186645</v>
      </c>
      <c r="J1603" s="158">
        <f t="shared" si="85"/>
        <v>15.101664981424468</v>
      </c>
    </row>
    <row r="1604" spans="1:10" x14ac:dyDescent="0.25">
      <c r="A1604" s="93">
        <v>161</v>
      </c>
      <c r="B1604" s="5" t="s">
        <v>38</v>
      </c>
      <c r="C1604" s="26">
        <v>44053</v>
      </c>
      <c r="D1604" s="4">
        <v>45</v>
      </c>
      <c r="E1604" s="29">
        <v>1208</v>
      </c>
      <c r="G1604" s="4"/>
      <c r="H1604" s="93">
        <f t="shared" si="86"/>
        <v>1208</v>
      </c>
      <c r="I1604" s="93">
        <f t="shared" si="84"/>
        <v>7.0967213784947605</v>
      </c>
      <c r="J1604" s="158">
        <f t="shared" si="85"/>
        <v>14.383987351447072</v>
      </c>
    </row>
    <row r="1605" spans="1:10" x14ac:dyDescent="0.25">
      <c r="A1605" s="93">
        <v>162</v>
      </c>
      <c r="B1605" s="5" t="s">
        <v>38</v>
      </c>
      <c r="C1605" s="26">
        <v>44054</v>
      </c>
      <c r="D1605" s="4">
        <v>35</v>
      </c>
      <c r="E1605" s="29">
        <v>1243</v>
      </c>
      <c r="F1605" s="4">
        <v>2</v>
      </c>
      <c r="G1605" s="4"/>
      <c r="H1605" s="93">
        <f t="shared" si="86"/>
        <v>1243</v>
      </c>
      <c r="I1605" s="93">
        <f t="shared" si="84"/>
        <v>7.1252830915107115</v>
      </c>
      <c r="J1605" s="158">
        <f t="shared" si="85"/>
        <v>14.443807571728891</v>
      </c>
    </row>
    <row r="1606" spans="1:10" x14ac:dyDescent="0.25">
      <c r="A1606" s="93">
        <v>163</v>
      </c>
      <c r="B1606" s="5" t="s">
        <v>38</v>
      </c>
      <c r="C1606" s="26">
        <v>44055</v>
      </c>
      <c r="D1606" s="4">
        <v>66</v>
      </c>
      <c r="E1606" s="29">
        <f t="shared" ref="E1606:E1611" si="87">D1606+E1582</f>
        <v>696</v>
      </c>
      <c r="G1606" s="4"/>
      <c r="H1606" s="93">
        <f t="shared" si="86"/>
        <v>1309</v>
      </c>
      <c r="I1606" s="93">
        <f t="shared" si="84"/>
        <v>7.1770187659099003</v>
      </c>
      <c r="J1606" s="158">
        <f t="shared" si="85"/>
        <v>14.937559721397779</v>
      </c>
    </row>
    <row r="1607" spans="1:10" x14ac:dyDescent="0.25">
      <c r="A1607" s="93">
        <v>164</v>
      </c>
      <c r="B1607" s="5" t="s">
        <v>38</v>
      </c>
      <c r="C1607" s="26">
        <v>44056</v>
      </c>
      <c r="D1607" s="4">
        <v>55</v>
      </c>
      <c r="E1607" s="29">
        <f t="shared" si="87"/>
        <v>703</v>
      </c>
      <c r="F1607" s="4">
        <v>3</v>
      </c>
      <c r="G1607" s="4"/>
      <c r="H1607" s="93">
        <f t="shared" si="86"/>
        <v>751</v>
      </c>
      <c r="I1607" s="93">
        <f t="shared" si="84"/>
        <v>6.6214056517641344</v>
      </c>
      <c r="J1607" s="158">
        <f t="shared" si="85"/>
        <v>-124.20488075488429</v>
      </c>
    </row>
    <row r="1608" spans="1:10" x14ac:dyDescent="0.25">
      <c r="A1608" s="93">
        <v>165</v>
      </c>
      <c r="B1608" s="5" t="s">
        <v>38</v>
      </c>
      <c r="C1608" s="26">
        <v>44057</v>
      </c>
      <c r="D1608" s="4">
        <v>100</v>
      </c>
      <c r="E1608" s="29">
        <f t="shared" si="87"/>
        <v>755</v>
      </c>
      <c r="F1608" s="4">
        <v>2</v>
      </c>
      <c r="G1608" s="4"/>
      <c r="H1608" s="93">
        <f t="shared" si="86"/>
        <v>803</v>
      </c>
      <c r="I1608" s="93">
        <f t="shared" si="84"/>
        <v>6.6883547139467616</v>
      </c>
      <c r="J1608" s="158">
        <f t="shared" si="85"/>
        <v>-17.269572273989976</v>
      </c>
    </row>
    <row r="1609" spans="1:10" x14ac:dyDescent="0.25">
      <c r="A1609" s="93">
        <v>166</v>
      </c>
      <c r="B1609" s="5" t="s">
        <v>38</v>
      </c>
      <c r="C1609" s="26">
        <v>44058</v>
      </c>
      <c r="D1609" s="4">
        <v>64</v>
      </c>
      <c r="E1609" s="29">
        <f t="shared" si="87"/>
        <v>743</v>
      </c>
      <c r="F1609" s="4">
        <v>2</v>
      </c>
      <c r="G1609" s="4"/>
      <c r="H1609" s="93">
        <f t="shared" si="86"/>
        <v>819</v>
      </c>
      <c r="I1609" s="93">
        <f t="shared" si="84"/>
        <v>6.7080840838530698</v>
      </c>
      <c r="J1609" s="158">
        <f t="shared" si="85"/>
        <v>-11.193902505989588</v>
      </c>
    </row>
    <row r="1610" spans="1:10" x14ac:dyDescent="0.25">
      <c r="A1610" s="93">
        <v>167</v>
      </c>
      <c r="B1610" s="5" t="s">
        <v>38</v>
      </c>
      <c r="C1610" s="26">
        <v>44059</v>
      </c>
      <c r="D1610" s="4">
        <v>102</v>
      </c>
      <c r="E1610" s="29">
        <f t="shared" si="87"/>
        <v>812</v>
      </c>
      <c r="F1610" s="4">
        <v>2</v>
      </c>
      <c r="G1610" s="4"/>
      <c r="H1610" s="93">
        <f t="shared" si="86"/>
        <v>845</v>
      </c>
      <c r="I1610" s="93">
        <f t="shared" si="84"/>
        <v>6.739336627357174</v>
      </c>
      <c r="J1610" s="158">
        <f t="shared" si="85"/>
        <v>-9.6309688640412876</v>
      </c>
    </row>
    <row r="1611" spans="1:10" x14ac:dyDescent="0.25">
      <c r="A1611" s="93">
        <v>168</v>
      </c>
      <c r="B1611" s="5" t="s">
        <v>38</v>
      </c>
      <c r="C1611" s="26">
        <v>44060</v>
      </c>
      <c r="D1611" s="4">
        <v>73</v>
      </c>
      <c r="E1611" s="29">
        <f t="shared" si="87"/>
        <v>794</v>
      </c>
      <c r="F1611" s="4">
        <v>2</v>
      </c>
      <c r="G1611" s="4"/>
      <c r="H1611" s="93">
        <f t="shared" si="86"/>
        <v>885</v>
      </c>
      <c r="I1611" s="93">
        <f t="shared" si="84"/>
        <v>6.7855876450079293</v>
      </c>
      <c r="J1611" s="158">
        <f t="shared" si="85"/>
        <v>-10.688226276999277</v>
      </c>
    </row>
    <row r="1612" spans="1:10" x14ac:dyDescent="0.25">
      <c r="A1612" s="93">
        <v>169</v>
      </c>
      <c r="B1612" s="5" t="s">
        <v>38</v>
      </c>
      <c r="C1612" s="26">
        <v>44061</v>
      </c>
      <c r="D1612" s="4">
        <v>46</v>
      </c>
      <c r="E1612" s="29">
        <v>1750</v>
      </c>
      <c r="G1612" s="4"/>
      <c r="H1612" s="93">
        <f t="shared" si="86"/>
        <v>840</v>
      </c>
      <c r="I1612" s="93">
        <f t="shared" si="84"/>
        <v>6.7334018918373593</v>
      </c>
      <c r="J1612" s="158">
        <f t="shared" si="85"/>
        <v>-13.456674728706373</v>
      </c>
    </row>
    <row r="1613" spans="1:10" x14ac:dyDescent="0.25">
      <c r="A1613" s="93">
        <v>170</v>
      </c>
      <c r="B1613" s="5" t="s">
        <v>38</v>
      </c>
      <c r="C1613" s="26">
        <v>44062</v>
      </c>
      <c r="D1613" s="4">
        <v>60</v>
      </c>
      <c r="E1613" s="29">
        <f t="shared" ref="E1613:E1649" si="88">D1613+E1589</f>
        <v>820</v>
      </c>
      <c r="F1613" s="4">
        <v>1</v>
      </c>
      <c r="G1613" s="4"/>
      <c r="H1613" s="93">
        <f t="shared" si="86"/>
        <v>1810</v>
      </c>
      <c r="I1613" s="93">
        <f t="shared" si="84"/>
        <v>7.5010821242598711</v>
      </c>
      <c r="J1613" s="158">
        <f t="shared" si="85"/>
        <v>18.475853825858572</v>
      </c>
    </row>
    <row r="1614" spans="1:10" x14ac:dyDescent="0.25">
      <c r="A1614" s="93">
        <v>171</v>
      </c>
      <c r="B1614" s="5" t="s">
        <v>38</v>
      </c>
      <c r="C1614" s="26">
        <v>44063</v>
      </c>
      <c r="D1614" s="4">
        <v>51</v>
      </c>
      <c r="E1614" s="29">
        <f t="shared" si="88"/>
        <v>815</v>
      </c>
      <c r="G1614" s="4"/>
      <c r="H1614" s="93">
        <f t="shared" si="86"/>
        <v>871</v>
      </c>
      <c r="I1614" s="93">
        <f t="shared" si="84"/>
        <v>6.7696419768525029</v>
      </c>
      <c r="J1614" s="158">
        <f t="shared" si="85"/>
        <v>11.146627803347087</v>
      </c>
    </row>
    <row r="1615" spans="1:10" x14ac:dyDescent="0.25">
      <c r="A1615" s="93">
        <v>172</v>
      </c>
      <c r="B1615" s="5" t="s">
        <v>38</v>
      </c>
      <c r="C1615" s="26">
        <v>44064</v>
      </c>
      <c r="D1615" s="4">
        <v>136</v>
      </c>
      <c r="E1615" s="29">
        <f t="shared" si="88"/>
        <v>904</v>
      </c>
      <c r="F1615" s="4">
        <v>2</v>
      </c>
      <c r="G1615" s="4"/>
      <c r="H1615" s="93">
        <f t="shared" si="86"/>
        <v>951</v>
      </c>
      <c r="I1615" s="93">
        <f t="shared" si="84"/>
        <v>6.8575140625453903</v>
      </c>
      <c r="J1615" s="158">
        <f t="shared" si="85"/>
        <v>15.630887653856695</v>
      </c>
    </row>
    <row r="1616" spans="1:10" x14ac:dyDescent="0.25">
      <c r="A1616" s="93">
        <v>173</v>
      </c>
      <c r="B1616" s="5" t="s">
        <v>38</v>
      </c>
      <c r="C1616" s="26">
        <v>44065</v>
      </c>
      <c r="D1616" s="4">
        <v>135</v>
      </c>
      <c r="E1616" s="29">
        <f t="shared" si="88"/>
        <v>918</v>
      </c>
      <c r="G1616" s="4"/>
      <c r="H1616" s="93">
        <f t="shared" si="86"/>
        <v>1039</v>
      </c>
      <c r="I1616" s="93">
        <f t="shared" si="84"/>
        <v>6.9460139910992273</v>
      </c>
      <c r="J1616" s="158">
        <f t="shared" si="85"/>
        <v>19.563062107696766</v>
      </c>
    </row>
    <row r="1617" spans="1:10" x14ac:dyDescent="0.25">
      <c r="A1617" s="93">
        <v>174</v>
      </c>
      <c r="B1617" s="5" t="s">
        <v>38</v>
      </c>
      <c r="C1617" s="26">
        <v>44066</v>
      </c>
      <c r="D1617" s="4">
        <v>126</v>
      </c>
      <c r="E1617" s="29">
        <f t="shared" si="88"/>
        <v>929</v>
      </c>
      <c r="G1617" s="4"/>
      <c r="H1617" s="93">
        <f t="shared" si="86"/>
        <v>1044</v>
      </c>
      <c r="I1617" s="93">
        <f t="shared" ref="I1617:I1680" si="89">LN(H1617)</f>
        <v>6.9508147684425836</v>
      </c>
      <c r="J1617" s="158">
        <f t="shared" si="85"/>
        <v>30.27197538773834</v>
      </c>
    </row>
    <row r="1618" spans="1:10" x14ac:dyDescent="0.25">
      <c r="A1618" s="93">
        <v>175</v>
      </c>
      <c r="B1618" s="5" t="s">
        <v>38</v>
      </c>
      <c r="C1618" s="26">
        <v>44067</v>
      </c>
      <c r="D1618" s="4">
        <v>124</v>
      </c>
      <c r="E1618" s="29">
        <f t="shared" si="88"/>
        <v>936</v>
      </c>
      <c r="G1618" s="4"/>
      <c r="H1618" s="93">
        <f t="shared" si="86"/>
        <v>1053</v>
      </c>
      <c r="I1618" s="93">
        <f t="shared" si="89"/>
        <v>6.9593985121339754</v>
      </c>
      <c r="J1618" s="158">
        <f t="shared" si="85"/>
        <v>80.153786874715891</v>
      </c>
    </row>
    <row r="1619" spans="1:10" x14ac:dyDescent="0.25">
      <c r="A1619" s="93">
        <v>176</v>
      </c>
      <c r="B1619" s="5" t="s">
        <v>38</v>
      </c>
      <c r="C1619" s="26">
        <v>44068</v>
      </c>
      <c r="D1619" s="4">
        <v>127</v>
      </c>
      <c r="E1619" s="29">
        <f t="shared" si="88"/>
        <v>953</v>
      </c>
      <c r="F1619" s="4">
        <v>3</v>
      </c>
      <c r="G1619" s="4"/>
      <c r="H1619" s="93">
        <f t="shared" si="86"/>
        <v>1063</v>
      </c>
      <c r="I1619" s="93">
        <f t="shared" si="89"/>
        <v>6.9688503783419478</v>
      </c>
      <c r="J1619" s="158">
        <f t="shared" si="85"/>
        <v>-135.955530148771</v>
      </c>
    </row>
    <row r="1620" spans="1:10" x14ac:dyDescent="0.25">
      <c r="A1620" s="93">
        <v>177</v>
      </c>
      <c r="B1620" s="5" t="s">
        <v>38</v>
      </c>
      <c r="C1620" s="26">
        <v>44069</v>
      </c>
      <c r="D1620" s="4">
        <v>112</v>
      </c>
      <c r="E1620" s="29">
        <f t="shared" si="88"/>
        <v>958</v>
      </c>
      <c r="F1620" s="4">
        <f>1</f>
        <v>1</v>
      </c>
      <c r="G1620" s="4"/>
      <c r="H1620" s="93">
        <f t="shared" si="86"/>
        <v>1065</v>
      </c>
      <c r="I1620" s="93">
        <f t="shared" si="89"/>
        <v>6.9707300781435251</v>
      </c>
      <c r="J1620" s="158">
        <f t="shared" si="85"/>
        <v>-24.19997214717527</v>
      </c>
    </row>
    <row r="1621" spans="1:10" x14ac:dyDescent="0.25">
      <c r="A1621" s="93">
        <v>178</v>
      </c>
      <c r="B1621" s="5" t="s">
        <v>38</v>
      </c>
      <c r="C1621" s="26">
        <v>44070</v>
      </c>
      <c r="D1621" s="4">
        <v>160</v>
      </c>
      <c r="E1621" s="29">
        <f t="shared" si="88"/>
        <v>1035</v>
      </c>
      <c r="F1621" s="4">
        <f>1</f>
        <v>1</v>
      </c>
      <c r="G1621" s="4"/>
      <c r="H1621" s="93">
        <f t="shared" si="86"/>
        <v>1118</v>
      </c>
      <c r="I1621" s="93">
        <f t="shared" si="89"/>
        <v>7.0192966537150445</v>
      </c>
      <c r="J1621" s="158">
        <f t="shared" si="85"/>
        <v>24.353957472397237</v>
      </c>
    </row>
    <row r="1622" spans="1:10" x14ac:dyDescent="0.25">
      <c r="A1622" s="93">
        <v>179</v>
      </c>
      <c r="B1622" s="5" t="s">
        <v>38</v>
      </c>
      <c r="C1622" s="26">
        <v>44071</v>
      </c>
      <c r="D1622" s="4">
        <v>155</v>
      </c>
      <c r="E1622" s="29">
        <f t="shared" si="88"/>
        <v>1052</v>
      </c>
      <c r="F1622" s="4">
        <f>1+3</f>
        <v>4</v>
      </c>
      <c r="G1622" s="4"/>
      <c r="H1622" s="93">
        <f t="shared" si="86"/>
        <v>1190</v>
      </c>
      <c r="I1622" s="93">
        <f t="shared" si="89"/>
        <v>7.0817085861055746</v>
      </c>
      <c r="J1622" s="158">
        <f t="shared" si="85"/>
        <v>29.039976972295253</v>
      </c>
    </row>
    <row r="1623" spans="1:10" x14ac:dyDescent="0.25">
      <c r="A1623" s="93">
        <v>180</v>
      </c>
      <c r="B1623" s="5" t="s">
        <v>38</v>
      </c>
      <c r="C1623" s="26">
        <v>44072</v>
      </c>
      <c r="D1623" s="4">
        <v>125</v>
      </c>
      <c r="E1623" s="29">
        <f t="shared" si="88"/>
        <v>1064</v>
      </c>
      <c r="G1623" s="4"/>
      <c r="H1623" s="93">
        <f t="shared" si="86"/>
        <v>1177</v>
      </c>
      <c r="I1623" s="93">
        <f t="shared" si="89"/>
        <v>7.0707241072602764</v>
      </c>
      <c r="J1623" s="158">
        <f t="shared" si="85"/>
        <v>34.068979119938163</v>
      </c>
    </row>
    <row r="1624" spans="1:10" x14ac:dyDescent="0.25">
      <c r="A1624" s="93">
        <v>181</v>
      </c>
      <c r="B1624" s="5" t="s">
        <v>38</v>
      </c>
      <c r="C1624" s="26">
        <v>44073</v>
      </c>
      <c r="D1624" s="4">
        <v>110</v>
      </c>
      <c r="E1624" s="29">
        <f t="shared" si="88"/>
        <v>1108</v>
      </c>
      <c r="F1624" s="4">
        <f>1+5+1</f>
        <v>7</v>
      </c>
      <c r="G1624" s="4"/>
      <c r="H1624" s="93">
        <f t="shared" si="86"/>
        <v>1174</v>
      </c>
      <c r="I1624" s="93">
        <f t="shared" si="89"/>
        <v>7.0681720003880422</v>
      </c>
      <c r="J1624" s="158">
        <f t="shared" si="85"/>
        <v>32.983265917370829</v>
      </c>
    </row>
    <row r="1625" spans="1:10" x14ac:dyDescent="0.25">
      <c r="A1625" s="93">
        <v>182</v>
      </c>
      <c r="B1625" s="5" t="s">
        <v>38</v>
      </c>
      <c r="C1625" s="26">
        <v>44074</v>
      </c>
      <c r="D1625" s="4">
        <v>167</v>
      </c>
      <c r="E1625" s="29">
        <f t="shared" si="88"/>
        <v>1222</v>
      </c>
      <c r="F1625" s="4">
        <f>1+1</f>
        <v>2</v>
      </c>
      <c r="G1625" s="4"/>
      <c r="H1625" s="93">
        <f t="shared" si="86"/>
        <v>1275</v>
      </c>
      <c r="I1625" s="93">
        <f t="shared" si="89"/>
        <v>7.1507014575925263</v>
      </c>
      <c r="J1625" s="158">
        <f t="shared" si="85"/>
        <v>26.488221922644904</v>
      </c>
    </row>
    <row r="1626" spans="1:10" x14ac:dyDescent="0.25">
      <c r="A1626" s="93">
        <v>183</v>
      </c>
      <c r="B1626" s="5" t="s">
        <v>38</v>
      </c>
      <c r="C1626" s="26">
        <v>44075</v>
      </c>
      <c r="D1626" s="4">
        <v>312</v>
      </c>
      <c r="E1626" s="29">
        <f t="shared" si="88"/>
        <v>1398</v>
      </c>
      <c r="F1626" s="4">
        <f>1+1</f>
        <v>2</v>
      </c>
      <c r="G1626" s="4"/>
      <c r="H1626" s="93">
        <f t="shared" si="86"/>
        <v>1534</v>
      </c>
      <c r="I1626" s="93">
        <f t="shared" si="89"/>
        <v>7.3356339819272014</v>
      </c>
      <c r="J1626" s="158">
        <f t="shared" si="85"/>
        <v>16.160040755506603</v>
      </c>
    </row>
    <row r="1627" spans="1:10" x14ac:dyDescent="0.25">
      <c r="A1627" s="93">
        <v>184</v>
      </c>
      <c r="B1627" s="5" t="s">
        <v>38</v>
      </c>
      <c r="C1627" s="26">
        <v>44076</v>
      </c>
      <c r="D1627" s="4">
        <v>188</v>
      </c>
      <c r="E1627" s="29">
        <f t="shared" si="88"/>
        <v>1351</v>
      </c>
      <c r="F1627" s="4">
        <f>4+1</f>
        <v>5</v>
      </c>
      <c r="G1627" s="4"/>
      <c r="H1627" s="93">
        <f t="shared" si="86"/>
        <v>1586</v>
      </c>
      <c r="I1627" s="93">
        <f t="shared" si="89"/>
        <v>7.368970402194793</v>
      </c>
      <c r="J1627" s="158">
        <f t="shared" si="85"/>
        <v>12.729988523430713</v>
      </c>
    </row>
    <row r="1628" spans="1:10" x14ac:dyDescent="0.25">
      <c r="A1628" s="93">
        <v>185</v>
      </c>
      <c r="B1628" s="5" t="s">
        <v>38</v>
      </c>
      <c r="C1628" s="26">
        <v>44077</v>
      </c>
      <c r="D1628" s="4">
        <v>109</v>
      </c>
      <c r="E1628" s="29">
        <f t="shared" si="88"/>
        <v>1317</v>
      </c>
      <c r="G1628" s="4"/>
      <c r="H1628" s="93">
        <f t="shared" si="86"/>
        <v>1460</v>
      </c>
      <c r="I1628" s="93">
        <f t="shared" si="89"/>
        <v>7.2861917147023822</v>
      </c>
      <c r="J1628" s="158">
        <f t="shared" si="85"/>
        <v>13.923165983045958</v>
      </c>
    </row>
    <row r="1629" spans="1:10" x14ac:dyDescent="0.25">
      <c r="A1629" s="93">
        <v>186</v>
      </c>
      <c r="B1629" s="5" t="s">
        <v>38</v>
      </c>
      <c r="C1629" s="26">
        <v>44078</v>
      </c>
      <c r="D1629" s="4">
        <v>166</v>
      </c>
      <c r="E1629" s="29">
        <f t="shared" si="88"/>
        <v>1409</v>
      </c>
      <c r="F1629" s="4">
        <v>1</v>
      </c>
      <c r="G1629" s="4"/>
      <c r="H1629" s="93">
        <f t="shared" si="86"/>
        <v>1483</v>
      </c>
      <c r="I1629" s="93">
        <f t="shared" si="89"/>
        <v>7.3018223421379318</v>
      </c>
      <c r="J1629" s="158">
        <f t="shared" si="85"/>
        <v>15.71311815826075</v>
      </c>
    </row>
    <row r="1630" spans="1:10" x14ac:dyDescent="0.25">
      <c r="A1630" s="93">
        <v>187</v>
      </c>
      <c r="B1630" s="5" t="s">
        <v>38</v>
      </c>
      <c r="C1630" s="26">
        <v>44079</v>
      </c>
      <c r="D1630" s="4">
        <v>88</v>
      </c>
      <c r="E1630" s="29">
        <f t="shared" si="88"/>
        <v>784</v>
      </c>
      <c r="F1630" s="4">
        <f>2+1+1</f>
        <v>4</v>
      </c>
      <c r="G1630" s="4"/>
      <c r="H1630" s="93">
        <f t="shared" si="86"/>
        <v>1497</v>
      </c>
      <c r="I1630" s="93">
        <f t="shared" si="89"/>
        <v>7.3112183844196288</v>
      </c>
      <c r="J1630" s="158">
        <f t="shared" si="85"/>
        <v>17.689208535370764</v>
      </c>
    </row>
    <row r="1631" spans="1:10" x14ac:dyDescent="0.25">
      <c r="A1631" s="93">
        <v>188</v>
      </c>
      <c r="B1631" s="5" t="s">
        <v>38</v>
      </c>
      <c r="C1631" s="26">
        <v>44080</v>
      </c>
      <c r="D1631" s="4">
        <v>92</v>
      </c>
      <c r="E1631" s="29">
        <f t="shared" si="88"/>
        <v>795</v>
      </c>
      <c r="F1631" s="4">
        <f>1</f>
        <v>1</v>
      </c>
      <c r="G1631" s="4"/>
      <c r="H1631" s="93">
        <f t="shared" si="86"/>
        <v>876</v>
      </c>
      <c r="I1631" s="93">
        <f t="shared" si="89"/>
        <v>6.7753660909363917</v>
      </c>
      <c r="J1631" s="158">
        <f t="shared" si="85"/>
        <v>-40.680199669576453</v>
      </c>
    </row>
    <row r="1632" spans="1:10" x14ac:dyDescent="0.25">
      <c r="A1632" s="93">
        <v>189</v>
      </c>
      <c r="B1632" s="5" t="s">
        <v>38</v>
      </c>
      <c r="C1632" s="26">
        <v>44081</v>
      </c>
      <c r="D1632" s="4">
        <v>60</v>
      </c>
      <c r="E1632" s="29">
        <f t="shared" si="88"/>
        <v>815</v>
      </c>
      <c r="F1632" s="4">
        <f>1+2</f>
        <v>3</v>
      </c>
      <c r="G1632" s="4"/>
      <c r="H1632" s="93">
        <f t="shared" si="86"/>
        <v>855</v>
      </c>
      <c r="I1632" s="93">
        <f t="shared" si="89"/>
        <v>6.7511014689367599</v>
      </c>
      <c r="J1632" s="158">
        <f t="shared" si="85"/>
        <v>-10.11513137228571</v>
      </c>
    </row>
    <row r="1633" spans="1:10" x14ac:dyDescent="0.25">
      <c r="A1633" s="93">
        <v>190</v>
      </c>
      <c r="B1633" s="5" t="s">
        <v>38</v>
      </c>
      <c r="C1633" s="26">
        <v>44082</v>
      </c>
      <c r="D1633" s="4">
        <v>224</v>
      </c>
      <c r="E1633" s="29">
        <f t="shared" si="88"/>
        <v>967</v>
      </c>
      <c r="F1633" s="4">
        <f>1+1+3</f>
        <v>5</v>
      </c>
      <c r="G1633" s="4"/>
      <c r="H1633" s="93">
        <f t="shared" si="86"/>
        <v>1039</v>
      </c>
      <c r="I1633" s="93">
        <f t="shared" si="89"/>
        <v>6.9460139910992273</v>
      </c>
      <c r="J1633" s="158">
        <f t="shared" si="85"/>
        <v>-7.9327280569907108</v>
      </c>
    </row>
    <row r="1634" spans="1:10" x14ac:dyDescent="0.25">
      <c r="A1634" s="93">
        <v>191</v>
      </c>
      <c r="B1634" s="5" t="s">
        <v>38</v>
      </c>
      <c r="C1634" s="26">
        <v>44083</v>
      </c>
      <c r="D1634" s="4">
        <v>130</v>
      </c>
      <c r="E1634" s="29">
        <f t="shared" si="88"/>
        <v>942</v>
      </c>
      <c r="F1634" s="4">
        <v>1</v>
      </c>
      <c r="G1634" s="4"/>
      <c r="H1634" s="93">
        <f t="shared" si="86"/>
        <v>1097</v>
      </c>
      <c r="I1634" s="93">
        <f t="shared" si="89"/>
        <v>7.00033446027523</v>
      </c>
      <c r="J1634" s="158">
        <f t="shared" si="85"/>
        <v>-9.0000258211486255</v>
      </c>
    </row>
    <row r="1635" spans="1:10" x14ac:dyDescent="0.25">
      <c r="A1635" s="93">
        <v>192</v>
      </c>
      <c r="B1635" s="5" t="s">
        <v>38</v>
      </c>
      <c r="C1635" s="26">
        <v>44084</v>
      </c>
      <c r="D1635" s="1">
        <v>137</v>
      </c>
      <c r="E1635" s="29">
        <f t="shared" si="88"/>
        <v>931</v>
      </c>
      <c r="F1635" s="4">
        <f>4+4</f>
        <v>8</v>
      </c>
      <c r="G1635" s="4"/>
      <c r="H1635" s="93">
        <f t="shared" si="86"/>
        <v>1079</v>
      </c>
      <c r="I1635" s="93">
        <f t="shared" si="89"/>
        <v>6.9837899652581346</v>
      </c>
      <c r="J1635" s="158">
        <f t="shared" si="85"/>
        <v>-12.272928824994674</v>
      </c>
    </row>
    <row r="1636" spans="1:10" x14ac:dyDescent="0.25">
      <c r="A1636" s="93">
        <v>193</v>
      </c>
      <c r="B1636" s="5" t="s">
        <v>38</v>
      </c>
      <c r="C1636" s="26">
        <v>44085</v>
      </c>
      <c r="D1636" s="4">
        <v>151</v>
      </c>
      <c r="E1636" s="29">
        <f t="shared" si="88"/>
        <v>1901</v>
      </c>
      <c r="F1636" s="4">
        <v>11</v>
      </c>
      <c r="G1636" s="4"/>
      <c r="H1636" s="93">
        <f t="shared" si="86"/>
        <v>1082</v>
      </c>
      <c r="I1636" s="93">
        <f t="shared" si="89"/>
        <v>6.9865664594064265</v>
      </c>
      <c r="J1636" s="158">
        <f t="shared" si="85"/>
        <v>-19.577034023486579</v>
      </c>
    </row>
    <row r="1637" spans="1:10" x14ac:dyDescent="0.25">
      <c r="A1637" s="93">
        <v>194</v>
      </c>
      <c r="B1637" s="5" t="s">
        <v>38</v>
      </c>
      <c r="C1637" s="26">
        <v>44086</v>
      </c>
      <c r="D1637" s="4">
        <v>138</v>
      </c>
      <c r="E1637" s="29">
        <f t="shared" si="88"/>
        <v>958</v>
      </c>
      <c r="G1637" s="4"/>
      <c r="H1637" s="93">
        <f t="shared" si="86"/>
        <v>2039</v>
      </c>
      <c r="I1637" s="93">
        <f t="shared" si="89"/>
        <v>7.6202147705744547</v>
      </c>
      <c r="J1637" s="158">
        <f t="shared" si="85"/>
        <v>14.661054767635942</v>
      </c>
    </row>
    <row r="1638" spans="1:10" x14ac:dyDescent="0.25">
      <c r="A1638" s="93">
        <v>195</v>
      </c>
      <c r="B1638" s="5" t="s">
        <v>38</v>
      </c>
      <c r="C1638" s="26">
        <v>44087</v>
      </c>
      <c r="D1638" s="4">
        <v>105</v>
      </c>
      <c r="E1638" s="29">
        <f t="shared" si="88"/>
        <v>920</v>
      </c>
      <c r="F1638" s="4">
        <f>1</f>
        <v>1</v>
      </c>
      <c r="G1638" s="4"/>
      <c r="H1638" s="93">
        <f t="shared" si="86"/>
        <v>1063</v>
      </c>
      <c r="I1638" s="93">
        <f t="shared" si="89"/>
        <v>6.9688503783419478</v>
      </c>
      <c r="J1638" s="158">
        <f t="shared" si="85"/>
        <v>10.029916759792959</v>
      </c>
    </row>
    <row r="1639" spans="1:10" x14ac:dyDescent="0.25">
      <c r="A1639" s="93">
        <v>196</v>
      </c>
      <c r="B1639" s="5" t="s">
        <v>38</v>
      </c>
      <c r="C1639" s="26">
        <v>44088</v>
      </c>
      <c r="D1639" s="4">
        <v>72</v>
      </c>
      <c r="E1639" s="29">
        <f t="shared" si="88"/>
        <v>976</v>
      </c>
      <c r="G1639" s="4"/>
      <c r="H1639" s="93">
        <f t="shared" si="86"/>
        <v>992</v>
      </c>
      <c r="I1639" s="93">
        <f t="shared" si="89"/>
        <v>6.8997231072848724</v>
      </c>
      <c r="J1639" s="158">
        <f t="shared" si="85"/>
        <v>19.299075939164531</v>
      </c>
    </row>
    <row r="1640" spans="1:10" x14ac:dyDescent="0.25">
      <c r="A1640" s="93">
        <v>197</v>
      </c>
      <c r="B1640" s="62" t="s">
        <v>38</v>
      </c>
      <c r="C1640" s="26">
        <v>44089</v>
      </c>
      <c r="D1640" s="4">
        <v>189</v>
      </c>
      <c r="E1640" s="29">
        <f t="shared" si="88"/>
        <v>1107</v>
      </c>
      <c r="F1640" s="4">
        <f>3+2</f>
        <v>5</v>
      </c>
      <c r="G1640" s="4"/>
      <c r="H1640" s="93">
        <f t="shared" si="86"/>
        <v>1165</v>
      </c>
      <c r="I1640" s="93">
        <f t="shared" si="89"/>
        <v>7.0604763659998007</v>
      </c>
      <c r="J1640" s="158">
        <f t="shared" si="85"/>
        <v>65.64120123823912</v>
      </c>
    </row>
    <row r="1641" spans="1:10" x14ac:dyDescent="0.25">
      <c r="A1641" s="93">
        <v>198</v>
      </c>
      <c r="B1641" s="62" t="s">
        <v>38</v>
      </c>
      <c r="C1641" s="26">
        <v>44090</v>
      </c>
      <c r="D1641" s="4">
        <v>125</v>
      </c>
      <c r="E1641" s="29">
        <f t="shared" si="88"/>
        <v>1054</v>
      </c>
      <c r="F1641" s="4">
        <f>1+2</f>
        <v>3</v>
      </c>
      <c r="G1641" s="4"/>
      <c r="H1641" s="93">
        <f t="shared" si="86"/>
        <v>1232</v>
      </c>
      <c r="I1641" s="93">
        <f t="shared" si="89"/>
        <v>7.1163941440934648</v>
      </c>
      <c r="J1641" s="158">
        <f t="shared" si="85"/>
        <v>205.04760639469868</v>
      </c>
    </row>
    <row r="1642" spans="1:10" x14ac:dyDescent="0.25">
      <c r="A1642" s="93">
        <v>199</v>
      </c>
      <c r="B1642" s="62" t="s">
        <v>38</v>
      </c>
      <c r="C1642" s="26">
        <v>44091</v>
      </c>
      <c r="D1642" s="4">
        <v>150</v>
      </c>
      <c r="E1642" s="29">
        <f t="shared" si="88"/>
        <v>1086</v>
      </c>
      <c r="F1642" s="4">
        <f>4+1</f>
        <v>5</v>
      </c>
      <c r="G1642" s="4"/>
      <c r="H1642" s="93">
        <f t="shared" si="86"/>
        <v>1204</v>
      </c>
      <c r="I1642" s="93">
        <f t="shared" si="89"/>
        <v>7.0934046258687662</v>
      </c>
      <c r="J1642" s="158">
        <f t="shared" si="85"/>
        <v>-175.42666787099699</v>
      </c>
    </row>
    <row r="1643" spans="1:10" x14ac:dyDescent="0.25">
      <c r="A1643" s="93">
        <v>200</v>
      </c>
      <c r="B1643" s="62" t="s">
        <v>38</v>
      </c>
      <c r="C1643" s="26">
        <v>44092</v>
      </c>
      <c r="D1643" s="4">
        <v>181</v>
      </c>
      <c r="E1643" s="29">
        <f t="shared" si="88"/>
        <v>1134</v>
      </c>
      <c r="F1643" s="4">
        <f>1+1</f>
        <v>2</v>
      </c>
      <c r="G1643" s="4"/>
      <c r="H1643" s="93">
        <f t="shared" si="86"/>
        <v>1267</v>
      </c>
      <c r="I1643" s="93">
        <f t="shared" si="89"/>
        <v>7.1444071803211386</v>
      </c>
      <c r="J1643" s="158">
        <f t="shared" si="85"/>
        <v>-62.892147870042379</v>
      </c>
    </row>
    <row r="1644" spans="1:10" x14ac:dyDescent="0.25">
      <c r="A1644" s="93">
        <v>201</v>
      </c>
      <c r="B1644" s="62" t="s">
        <v>38</v>
      </c>
      <c r="C1644" s="26">
        <v>44093</v>
      </c>
      <c r="D1644" s="4">
        <v>149</v>
      </c>
      <c r="E1644" s="29">
        <f t="shared" si="88"/>
        <v>1107</v>
      </c>
      <c r="F1644" s="4">
        <f>1+1</f>
        <v>2</v>
      </c>
      <c r="G1644" s="4"/>
      <c r="H1644" s="93">
        <f t="shared" si="86"/>
        <v>1283</v>
      </c>
      <c r="I1644" s="93">
        <f t="shared" si="89"/>
        <v>7.1569563646156364</v>
      </c>
      <c r="J1644" s="158">
        <f t="shared" si="85"/>
        <v>-33.693435992864067</v>
      </c>
    </row>
    <row r="1645" spans="1:10" x14ac:dyDescent="0.25">
      <c r="A1645" s="93">
        <v>202</v>
      </c>
      <c r="B1645" s="62" t="s">
        <v>38</v>
      </c>
      <c r="C1645" s="26">
        <v>44094</v>
      </c>
      <c r="D1645" s="4">
        <v>102</v>
      </c>
      <c r="E1645" s="29">
        <f t="shared" si="88"/>
        <v>1137</v>
      </c>
      <c r="F1645" s="4">
        <f>2</f>
        <v>2</v>
      </c>
      <c r="G1645" s="4"/>
      <c r="H1645" s="93">
        <f t="shared" si="86"/>
        <v>1209</v>
      </c>
      <c r="I1645" s="93">
        <f t="shared" si="89"/>
        <v>7.0975488506147926</v>
      </c>
      <c r="J1645" s="158">
        <f t="shared" si="85"/>
        <v>24.100899431823656</v>
      </c>
    </row>
    <row r="1646" spans="1:10" x14ac:dyDescent="0.25">
      <c r="A1646" s="93">
        <v>203</v>
      </c>
      <c r="B1646" s="62" t="s">
        <v>38</v>
      </c>
      <c r="C1646" s="26">
        <v>44095</v>
      </c>
      <c r="D1646" s="4">
        <v>85</v>
      </c>
      <c r="E1646" s="29">
        <f t="shared" si="88"/>
        <v>1137</v>
      </c>
      <c r="F1646" s="4">
        <v>3</v>
      </c>
      <c r="G1646" s="4"/>
      <c r="H1646" s="93">
        <f t="shared" si="86"/>
        <v>1222</v>
      </c>
      <c r="I1646" s="93">
        <f t="shared" si="89"/>
        <v>7.108244139731541</v>
      </c>
      <c r="J1646" s="158">
        <f t="shared" si="85"/>
        <v>32.031908171951017</v>
      </c>
    </row>
    <row r="1647" spans="1:10" x14ac:dyDescent="0.25">
      <c r="A1647" s="93">
        <v>204</v>
      </c>
      <c r="B1647" s="62" t="s">
        <v>38</v>
      </c>
      <c r="C1647" s="26">
        <v>44096</v>
      </c>
      <c r="D1647" s="4">
        <v>121</v>
      </c>
      <c r="E1647" s="29">
        <f t="shared" si="88"/>
        <v>1185</v>
      </c>
      <c r="F1647" s="4">
        <f>6+2</f>
        <v>8</v>
      </c>
      <c r="G1647" s="4"/>
      <c r="H1647" s="93">
        <f t="shared" si="86"/>
        <v>1258</v>
      </c>
      <c r="I1647" s="93">
        <f t="shared" si="89"/>
        <v>7.1372784372603855</v>
      </c>
      <c r="J1647" s="158">
        <f t="shared" si="85"/>
        <v>111.57377028622575</v>
      </c>
    </row>
    <row r="1648" spans="1:10" x14ac:dyDescent="0.25">
      <c r="A1648" s="93">
        <v>205</v>
      </c>
      <c r="B1648" s="62" t="s">
        <v>38</v>
      </c>
      <c r="C1648" s="26">
        <v>44097</v>
      </c>
      <c r="D1648" s="4">
        <v>118</v>
      </c>
      <c r="E1648" s="29">
        <f t="shared" si="88"/>
        <v>1226</v>
      </c>
      <c r="F1648" s="4">
        <f>1+2</f>
        <v>3</v>
      </c>
      <c r="G1648" s="4"/>
      <c r="H1648" s="93">
        <f t="shared" si="86"/>
        <v>1303</v>
      </c>
      <c r="I1648" s="93">
        <f t="shared" si="89"/>
        <v>7.1724245771248452</v>
      </c>
      <c r="J1648" s="158">
        <f t="shared" si="85"/>
        <v>131.22892096421046</v>
      </c>
    </row>
    <row r="1649" spans="1:10" x14ac:dyDescent="0.25">
      <c r="A1649" s="93">
        <v>206</v>
      </c>
      <c r="B1649" s="62" t="s">
        <v>38</v>
      </c>
      <c r="C1649" s="26">
        <v>44098</v>
      </c>
      <c r="D1649" s="4">
        <v>115</v>
      </c>
      <c r="E1649" s="29">
        <f t="shared" si="88"/>
        <v>1337</v>
      </c>
      <c r="F1649" s="4">
        <f>2+1</f>
        <v>3</v>
      </c>
      <c r="G1649" s="4"/>
      <c r="H1649" s="93">
        <f t="shared" si="86"/>
        <v>1341</v>
      </c>
      <c r="I1649" s="93">
        <f t="shared" si="89"/>
        <v>7.2011708832816783</v>
      </c>
      <c r="J1649" s="158">
        <f>LN(2)/SLOPE(I1642:I1649,A1642:A1649)</f>
        <v>68.813990355053207</v>
      </c>
    </row>
    <row r="1650" spans="1:10" hidden="1" x14ac:dyDescent="0.25">
      <c r="A1650" s="93">
        <v>1</v>
      </c>
      <c r="B1650" s="5" t="s">
        <v>48</v>
      </c>
      <c r="C1650" s="26">
        <v>43893</v>
      </c>
      <c r="D1650" s="4">
        <v>0</v>
      </c>
      <c r="E1650" s="29">
        <v>0</v>
      </c>
      <c r="G1650" s="4"/>
      <c r="H1650" s="93">
        <f t="shared" si="86"/>
        <v>0</v>
      </c>
      <c r="I1650" s="93" t="e">
        <f t="shared" si="89"/>
        <v>#NUM!</v>
      </c>
    </row>
    <row r="1651" spans="1:10" hidden="1" x14ac:dyDescent="0.25">
      <c r="A1651" s="93">
        <v>2</v>
      </c>
      <c r="B1651" s="5" t="s">
        <v>48</v>
      </c>
      <c r="C1651" s="26">
        <v>43894</v>
      </c>
      <c r="D1651" s="4">
        <v>0</v>
      </c>
      <c r="E1651" s="29">
        <v>0</v>
      </c>
      <c r="G1651" s="4"/>
      <c r="H1651" s="93">
        <f t="shared" si="86"/>
        <v>0</v>
      </c>
      <c r="I1651" s="93" t="e">
        <f t="shared" si="89"/>
        <v>#NUM!</v>
      </c>
    </row>
    <row r="1652" spans="1:10" hidden="1" x14ac:dyDescent="0.25">
      <c r="A1652" s="93">
        <v>3</v>
      </c>
      <c r="B1652" s="5" t="s">
        <v>48</v>
      </c>
      <c r="C1652" s="26">
        <v>43895</v>
      </c>
      <c r="D1652" s="4">
        <v>0</v>
      </c>
      <c r="E1652" s="29">
        <v>0</v>
      </c>
      <c r="G1652" s="4"/>
      <c r="H1652" s="93">
        <f t="shared" si="86"/>
        <v>0</v>
      </c>
      <c r="I1652" s="93" t="e">
        <f t="shared" si="89"/>
        <v>#NUM!</v>
      </c>
    </row>
    <row r="1653" spans="1:10" hidden="1" x14ac:dyDescent="0.25">
      <c r="A1653" s="93">
        <v>4</v>
      </c>
      <c r="B1653" s="5" t="s">
        <v>48</v>
      </c>
      <c r="C1653" s="26">
        <v>43896</v>
      </c>
      <c r="D1653" s="4">
        <v>0</v>
      </c>
      <c r="E1653" s="29">
        <v>0</v>
      </c>
      <c r="G1653" s="4"/>
      <c r="H1653" s="93">
        <f t="shared" si="86"/>
        <v>0</v>
      </c>
      <c r="I1653" s="93" t="e">
        <f t="shared" si="89"/>
        <v>#NUM!</v>
      </c>
    </row>
    <row r="1654" spans="1:10" hidden="1" x14ac:dyDescent="0.25">
      <c r="A1654" s="93">
        <v>5</v>
      </c>
      <c r="B1654" s="5" t="s">
        <v>48</v>
      </c>
      <c r="C1654" s="26">
        <v>43897</v>
      </c>
      <c r="D1654" s="4">
        <v>0</v>
      </c>
      <c r="E1654" s="29">
        <v>0</v>
      </c>
      <c r="G1654" s="4"/>
      <c r="H1654" s="93">
        <f t="shared" si="86"/>
        <v>0</v>
      </c>
      <c r="I1654" s="93" t="e">
        <f t="shared" si="89"/>
        <v>#NUM!</v>
      </c>
    </row>
    <row r="1655" spans="1:10" hidden="1" x14ac:dyDescent="0.25">
      <c r="A1655" s="93">
        <v>6</v>
      </c>
      <c r="B1655" s="5" t="s">
        <v>48</v>
      </c>
      <c r="C1655" s="26">
        <v>43898</v>
      </c>
      <c r="D1655" s="4">
        <v>0</v>
      </c>
      <c r="E1655" s="29">
        <v>0</v>
      </c>
      <c r="G1655" s="4"/>
      <c r="H1655" s="93">
        <f t="shared" si="86"/>
        <v>0</v>
      </c>
      <c r="I1655" s="93" t="e">
        <f t="shared" si="89"/>
        <v>#NUM!</v>
      </c>
    </row>
    <row r="1656" spans="1:10" hidden="1" x14ac:dyDescent="0.25">
      <c r="A1656" s="93">
        <v>7</v>
      </c>
      <c r="B1656" s="5" t="s">
        <v>48</v>
      </c>
      <c r="C1656" s="26">
        <v>43899</v>
      </c>
      <c r="D1656" s="4">
        <v>0</v>
      </c>
      <c r="E1656" s="29">
        <v>0</v>
      </c>
      <c r="G1656" s="4"/>
      <c r="H1656" s="93">
        <f t="shared" si="86"/>
        <v>0</v>
      </c>
      <c r="I1656" s="93" t="e">
        <f t="shared" si="89"/>
        <v>#NUM!</v>
      </c>
    </row>
    <row r="1657" spans="1:10" hidden="1" x14ac:dyDescent="0.25">
      <c r="A1657" s="93">
        <v>8</v>
      </c>
      <c r="B1657" s="5" t="s">
        <v>48</v>
      </c>
      <c r="C1657" s="26">
        <v>43900</v>
      </c>
      <c r="D1657" s="4">
        <v>0</v>
      </c>
      <c r="E1657" s="29">
        <v>0</v>
      </c>
      <c r="G1657" s="4"/>
      <c r="H1657" s="93">
        <f t="shared" si="86"/>
        <v>0</v>
      </c>
      <c r="I1657" s="93" t="e">
        <f t="shared" si="89"/>
        <v>#NUM!</v>
      </c>
    </row>
    <row r="1658" spans="1:10" hidden="1" x14ac:dyDescent="0.25">
      <c r="A1658" s="93">
        <v>9</v>
      </c>
      <c r="B1658" s="5" t="s">
        <v>48</v>
      </c>
      <c r="C1658" s="26">
        <v>43901</v>
      </c>
      <c r="D1658" s="4">
        <v>0</v>
      </c>
      <c r="E1658" s="29">
        <v>0</v>
      </c>
      <c r="G1658" s="4"/>
      <c r="H1658" s="93">
        <f t="shared" si="86"/>
        <v>0</v>
      </c>
      <c r="I1658" s="93" t="e">
        <f t="shared" si="89"/>
        <v>#NUM!</v>
      </c>
    </row>
    <row r="1659" spans="1:10" hidden="1" x14ac:dyDescent="0.25">
      <c r="A1659" s="93">
        <v>10</v>
      </c>
      <c r="B1659" s="5" t="s">
        <v>48</v>
      </c>
      <c r="C1659" s="26">
        <v>43902</v>
      </c>
      <c r="D1659" s="4">
        <v>0</v>
      </c>
      <c r="E1659" s="29">
        <v>0</v>
      </c>
      <c r="G1659" s="4"/>
      <c r="H1659" s="93">
        <f t="shared" si="86"/>
        <v>0</v>
      </c>
      <c r="I1659" s="93" t="e">
        <f t="shared" si="89"/>
        <v>#NUM!</v>
      </c>
    </row>
    <row r="1660" spans="1:10" hidden="1" x14ac:dyDescent="0.25">
      <c r="A1660" s="93">
        <v>11</v>
      </c>
      <c r="B1660" s="5" t="s">
        <v>48</v>
      </c>
      <c r="C1660" s="26">
        <v>43903</v>
      </c>
      <c r="D1660" s="4">
        <v>0</v>
      </c>
      <c r="E1660" s="29">
        <v>0</v>
      </c>
      <c r="G1660" s="4"/>
      <c r="H1660" s="93">
        <f t="shared" si="86"/>
        <v>0</v>
      </c>
      <c r="I1660" s="93" t="e">
        <f t="shared" si="89"/>
        <v>#NUM!</v>
      </c>
    </row>
    <row r="1661" spans="1:10" hidden="1" x14ac:dyDescent="0.25">
      <c r="A1661" s="93">
        <v>12</v>
      </c>
      <c r="B1661" s="5" t="s">
        <v>48</v>
      </c>
      <c r="C1661" s="26">
        <v>43904</v>
      </c>
      <c r="D1661" s="4">
        <v>0</v>
      </c>
      <c r="E1661" s="29">
        <v>0</v>
      </c>
      <c r="G1661" s="4"/>
      <c r="H1661" s="93">
        <f t="shared" si="86"/>
        <v>0</v>
      </c>
      <c r="I1661" s="93" t="e">
        <f t="shared" si="89"/>
        <v>#NUM!</v>
      </c>
    </row>
    <row r="1662" spans="1:10" hidden="1" x14ac:dyDescent="0.25">
      <c r="A1662" s="93">
        <v>13</v>
      </c>
      <c r="B1662" s="5" t="s">
        <v>48</v>
      </c>
      <c r="C1662" s="26">
        <v>43905</v>
      </c>
      <c r="D1662" s="4">
        <v>0</v>
      </c>
      <c r="E1662" s="29">
        <v>0</v>
      </c>
      <c r="G1662" s="4"/>
      <c r="H1662" s="93">
        <f t="shared" si="86"/>
        <v>0</v>
      </c>
      <c r="I1662" s="93" t="e">
        <f t="shared" si="89"/>
        <v>#NUM!</v>
      </c>
    </row>
    <row r="1663" spans="1:10" hidden="1" x14ac:dyDescent="0.25">
      <c r="A1663" s="93">
        <v>14</v>
      </c>
      <c r="B1663" s="5" t="s">
        <v>48</v>
      </c>
      <c r="C1663" s="26">
        <v>43906</v>
      </c>
      <c r="D1663" s="4">
        <v>0</v>
      </c>
      <c r="E1663" s="29">
        <v>0</v>
      </c>
      <c r="G1663" s="4"/>
      <c r="H1663" s="93">
        <f t="shared" si="86"/>
        <v>0</v>
      </c>
      <c r="I1663" s="93" t="e">
        <f t="shared" si="89"/>
        <v>#NUM!</v>
      </c>
    </row>
    <row r="1664" spans="1:10" hidden="1" x14ac:dyDescent="0.25">
      <c r="A1664" s="93">
        <v>15</v>
      </c>
      <c r="B1664" s="5" t="s">
        <v>48</v>
      </c>
      <c r="C1664" s="26">
        <v>43907</v>
      </c>
      <c r="D1664" s="4">
        <v>0</v>
      </c>
      <c r="E1664" s="29">
        <v>0</v>
      </c>
      <c r="G1664" s="4"/>
      <c r="H1664" s="93">
        <f t="shared" si="86"/>
        <v>0</v>
      </c>
      <c r="I1664" s="93" t="e">
        <f t="shared" si="89"/>
        <v>#NUM!</v>
      </c>
      <c r="J1664" s="158" t="e">
        <f>LN(2)/SLOPE(I1657:I1664,A1657:A1664)</f>
        <v>#NUM!</v>
      </c>
    </row>
    <row r="1665" spans="1:10" hidden="1" x14ac:dyDescent="0.25">
      <c r="A1665" s="93">
        <v>16</v>
      </c>
      <c r="B1665" s="5" t="s">
        <v>48</v>
      </c>
      <c r="C1665" s="26">
        <v>43908</v>
      </c>
      <c r="D1665" s="4">
        <v>0</v>
      </c>
      <c r="E1665" s="29">
        <v>0</v>
      </c>
      <c r="G1665" s="4"/>
      <c r="H1665" s="93">
        <f t="shared" si="86"/>
        <v>0</v>
      </c>
      <c r="I1665" s="93" t="e">
        <f t="shared" si="89"/>
        <v>#NUM!</v>
      </c>
      <c r="J1665" s="158" t="e">
        <f t="shared" ref="J1665:J1728" si="90">LN(2)/SLOPE(I1658:I1665,A1658:A1665)</f>
        <v>#NUM!</v>
      </c>
    </row>
    <row r="1666" spans="1:10" hidden="1" x14ac:dyDescent="0.25">
      <c r="A1666" s="93">
        <v>17</v>
      </c>
      <c r="B1666" s="5" t="s">
        <v>48</v>
      </c>
      <c r="C1666" s="26">
        <v>43909</v>
      </c>
      <c r="D1666" s="4">
        <v>0</v>
      </c>
      <c r="E1666" s="29">
        <v>0</v>
      </c>
      <c r="G1666" s="4"/>
      <c r="H1666" s="93">
        <f t="shared" si="86"/>
        <v>0</v>
      </c>
      <c r="I1666" s="93" t="e">
        <f t="shared" si="89"/>
        <v>#NUM!</v>
      </c>
      <c r="J1666" s="158" t="e">
        <f t="shared" si="90"/>
        <v>#NUM!</v>
      </c>
    </row>
    <row r="1667" spans="1:10" hidden="1" x14ac:dyDescent="0.25">
      <c r="A1667" s="93">
        <v>18</v>
      </c>
      <c r="B1667" s="5" t="s">
        <v>48</v>
      </c>
      <c r="C1667" s="26">
        <v>43910</v>
      </c>
      <c r="D1667" s="4">
        <v>0</v>
      </c>
      <c r="E1667" s="29">
        <v>0</v>
      </c>
      <c r="G1667" s="4"/>
      <c r="H1667" s="93">
        <f t="shared" ref="H1667:H1730" si="91">IF(EXACT(B1667,B1666),D1667+E1666,E1667)</f>
        <v>0</v>
      </c>
      <c r="I1667" s="93" t="e">
        <f t="shared" si="89"/>
        <v>#NUM!</v>
      </c>
      <c r="J1667" s="158" t="e">
        <f t="shared" si="90"/>
        <v>#NUM!</v>
      </c>
    </row>
    <row r="1668" spans="1:10" hidden="1" x14ac:dyDescent="0.25">
      <c r="A1668" s="93">
        <v>19</v>
      </c>
      <c r="B1668" s="5" t="s">
        <v>48</v>
      </c>
      <c r="C1668" s="26">
        <v>43911</v>
      </c>
      <c r="D1668" s="4">
        <v>0</v>
      </c>
      <c r="E1668" s="29">
        <v>0</v>
      </c>
      <c r="G1668" s="4"/>
      <c r="H1668" s="93">
        <f t="shared" si="91"/>
        <v>0</v>
      </c>
      <c r="I1668" s="93" t="e">
        <f t="shared" si="89"/>
        <v>#NUM!</v>
      </c>
      <c r="J1668" s="158" t="e">
        <f t="shared" si="90"/>
        <v>#NUM!</v>
      </c>
    </row>
    <row r="1669" spans="1:10" hidden="1" x14ac:dyDescent="0.25">
      <c r="A1669" s="93">
        <v>20</v>
      </c>
      <c r="B1669" s="5" t="s">
        <v>48</v>
      </c>
      <c r="C1669" s="26">
        <v>43912</v>
      </c>
      <c r="D1669" s="4">
        <v>0</v>
      </c>
      <c r="E1669" s="29">
        <v>0</v>
      </c>
      <c r="G1669" s="4"/>
      <c r="H1669" s="93">
        <f t="shared" si="91"/>
        <v>0</v>
      </c>
      <c r="I1669" s="93" t="e">
        <f t="shared" si="89"/>
        <v>#NUM!</v>
      </c>
      <c r="J1669" s="158" t="e">
        <f t="shared" si="90"/>
        <v>#NUM!</v>
      </c>
    </row>
    <row r="1670" spans="1:10" hidden="1" x14ac:dyDescent="0.25">
      <c r="A1670" s="93">
        <v>21</v>
      </c>
      <c r="B1670" s="5" t="s">
        <v>48</v>
      </c>
      <c r="C1670" s="26">
        <v>43913</v>
      </c>
      <c r="D1670" s="4">
        <v>0</v>
      </c>
      <c r="E1670" s="29">
        <v>0</v>
      </c>
      <c r="G1670" s="4"/>
      <c r="H1670" s="93">
        <f t="shared" si="91"/>
        <v>0</v>
      </c>
      <c r="I1670" s="93" t="e">
        <f t="shared" si="89"/>
        <v>#NUM!</v>
      </c>
      <c r="J1670" s="158" t="e">
        <f t="shared" si="90"/>
        <v>#NUM!</v>
      </c>
    </row>
    <row r="1671" spans="1:10" hidden="1" x14ac:dyDescent="0.25">
      <c r="A1671" s="93">
        <v>22</v>
      </c>
      <c r="B1671" s="5" t="s">
        <v>48</v>
      </c>
      <c r="C1671" s="26">
        <v>43914</v>
      </c>
      <c r="D1671" s="4">
        <v>0</v>
      </c>
      <c r="E1671" s="29">
        <v>0</v>
      </c>
      <c r="G1671" s="4"/>
      <c r="H1671" s="93">
        <f t="shared" si="91"/>
        <v>0</v>
      </c>
      <c r="I1671" s="93" t="e">
        <f t="shared" si="89"/>
        <v>#NUM!</v>
      </c>
      <c r="J1671" s="158" t="e">
        <f t="shared" si="90"/>
        <v>#NUM!</v>
      </c>
    </row>
    <row r="1672" spans="1:10" hidden="1" x14ac:dyDescent="0.25">
      <c r="A1672" s="93">
        <v>23</v>
      </c>
      <c r="B1672" s="5" t="s">
        <v>48</v>
      </c>
      <c r="C1672" s="26">
        <v>43915</v>
      </c>
      <c r="D1672" s="4">
        <v>0</v>
      </c>
      <c r="E1672" s="29">
        <v>0</v>
      </c>
      <c r="G1672" s="4"/>
      <c r="H1672" s="93">
        <f t="shared" si="91"/>
        <v>0</v>
      </c>
      <c r="I1672" s="93" t="e">
        <f t="shared" si="89"/>
        <v>#NUM!</v>
      </c>
      <c r="J1672" s="158" t="e">
        <f t="shared" si="90"/>
        <v>#NUM!</v>
      </c>
    </row>
    <row r="1673" spans="1:10" hidden="1" x14ac:dyDescent="0.25">
      <c r="A1673" s="93">
        <v>24</v>
      </c>
      <c r="B1673" s="5" t="s">
        <v>48</v>
      </c>
      <c r="C1673" s="26">
        <v>43916</v>
      </c>
      <c r="D1673" s="4">
        <v>0</v>
      </c>
      <c r="E1673" s="29">
        <v>0</v>
      </c>
      <c r="G1673" s="4"/>
      <c r="H1673" s="93">
        <f t="shared" si="91"/>
        <v>0</v>
      </c>
      <c r="I1673" s="93" t="e">
        <f t="shared" si="89"/>
        <v>#NUM!</v>
      </c>
      <c r="J1673" s="158" t="e">
        <f t="shared" si="90"/>
        <v>#NUM!</v>
      </c>
    </row>
    <row r="1674" spans="1:10" hidden="1" x14ac:dyDescent="0.25">
      <c r="A1674" s="93">
        <v>25</v>
      </c>
      <c r="B1674" s="5" t="s">
        <v>48</v>
      </c>
      <c r="C1674" s="26">
        <v>43917</v>
      </c>
      <c r="D1674" s="4">
        <v>0</v>
      </c>
      <c r="E1674" s="29">
        <v>0</v>
      </c>
      <c r="G1674" s="4"/>
      <c r="H1674" s="93">
        <f t="shared" si="91"/>
        <v>0</v>
      </c>
      <c r="I1674" s="93" t="e">
        <f t="shared" si="89"/>
        <v>#NUM!</v>
      </c>
      <c r="J1674" s="158" t="e">
        <f t="shared" si="90"/>
        <v>#NUM!</v>
      </c>
    </row>
    <row r="1675" spans="1:10" hidden="1" x14ac:dyDescent="0.25">
      <c r="A1675" s="93">
        <v>26</v>
      </c>
      <c r="B1675" s="5" t="s">
        <v>48</v>
      </c>
      <c r="C1675" s="26">
        <v>43918</v>
      </c>
      <c r="D1675" s="4">
        <v>0</v>
      </c>
      <c r="E1675" s="29">
        <v>0</v>
      </c>
      <c r="G1675" s="4"/>
      <c r="H1675" s="93">
        <f t="shared" si="91"/>
        <v>0</v>
      </c>
      <c r="I1675" s="93" t="e">
        <f t="shared" si="89"/>
        <v>#NUM!</v>
      </c>
      <c r="J1675" s="158" t="e">
        <f t="shared" si="90"/>
        <v>#NUM!</v>
      </c>
    </row>
    <row r="1676" spans="1:10" hidden="1" x14ac:dyDescent="0.25">
      <c r="A1676" s="93">
        <v>27</v>
      </c>
      <c r="B1676" s="5" t="s">
        <v>48</v>
      </c>
      <c r="C1676" s="26">
        <v>43919</v>
      </c>
      <c r="D1676" s="4">
        <v>0</v>
      </c>
      <c r="E1676" s="29">
        <v>0</v>
      </c>
      <c r="G1676" s="4"/>
      <c r="H1676" s="93">
        <f t="shared" si="91"/>
        <v>0</v>
      </c>
      <c r="I1676" s="93" t="e">
        <f t="shared" si="89"/>
        <v>#NUM!</v>
      </c>
      <c r="J1676" s="158" t="e">
        <f t="shared" si="90"/>
        <v>#NUM!</v>
      </c>
    </row>
    <row r="1677" spans="1:10" hidden="1" x14ac:dyDescent="0.25">
      <c r="A1677" s="93">
        <v>28</v>
      </c>
      <c r="B1677" s="5" t="s">
        <v>48</v>
      </c>
      <c r="C1677" s="26">
        <v>43920</v>
      </c>
      <c r="D1677" s="4">
        <v>0</v>
      </c>
      <c r="E1677" s="29">
        <v>0</v>
      </c>
      <c r="G1677" s="4"/>
      <c r="H1677" s="93">
        <f t="shared" si="91"/>
        <v>0</v>
      </c>
      <c r="I1677" s="93" t="e">
        <f t="shared" si="89"/>
        <v>#NUM!</v>
      </c>
      <c r="J1677" s="158" t="e">
        <f t="shared" si="90"/>
        <v>#NUM!</v>
      </c>
    </row>
    <row r="1678" spans="1:10" hidden="1" x14ac:dyDescent="0.25">
      <c r="A1678" s="93">
        <v>29</v>
      </c>
      <c r="B1678" s="5" t="s">
        <v>48</v>
      </c>
      <c r="C1678" s="26">
        <v>43921</v>
      </c>
      <c r="D1678" s="4">
        <v>0</v>
      </c>
      <c r="E1678" s="29">
        <v>0</v>
      </c>
      <c r="G1678" s="4"/>
      <c r="H1678" s="93">
        <f t="shared" si="91"/>
        <v>0</v>
      </c>
      <c r="I1678" s="93" t="e">
        <f t="shared" si="89"/>
        <v>#NUM!</v>
      </c>
      <c r="J1678" s="158" t="e">
        <f t="shared" si="90"/>
        <v>#NUM!</v>
      </c>
    </row>
    <row r="1679" spans="1:10" hidden="1" x14ac:dyDescent="0.25">
      <c r="A1679" s="93">
        <v>30</v>
      </c>
      <c r="B1679" s="5" t="s">
        <v>48</v>
      </c>
      <c r="C1679" s="26">
        <v>43922</v>
      </c>
      <c r="D1679" s="4">
        <v>0</v>
      </c>
      <c r="E1679" s="29">
        <v>0</v>
      </c>
      <c r="G1679" s="4"/>
      <c r="H1679" s="93">
        <f t="shared" si="91"/>
        <v>0</v>
      </c>
      <c r="I1679" s="93" t="e">
        <f t="shared" si="89"/>
        <v>#NUM!</v>
      </c>
      <c r="J1679" s="158" t="e">
        <f t="shared" si="90"/>
        <v>#NUM!</v>
      </c>
    </row>
    <row r="1680" spans="1:10" hidden="1" x14ac:dyDescent="0.25">
      <c r="A1680" s="93">
        <v>31</v>
      </c>
      <c r="B1680" s="5" t="s">
        <v>48</v>
      </c>
      <c r="C1680" s="26">
        <v>43923</v>
      </c>
      <c r="D1680" s="4">
        <v>0</v>
      </c>
      <c r="E1680" s="29">
        <v>0</v>
      </c>
      <c r="G1680" s="4"/>
      <c r="H1680" s="93">
        <f t="shared" si="91"/>
        <v>0</v>
      </c>
      <c r="I1680" s="93" t="e">
        <f t="shared" si="89"/>
        <v>#NUM!</v>
      </c>
      <c r="J1680" s="158" t="e">
        <f t="shared" si="90"/>
        <v>#NUM!</v>
      </c>
    </row>
    <row r="1681" spans="1:10" hidden="1" x14ac:dyDescent="0.25">
      <c r="A1681" s="93">
        <v>32</v>
      </c>
      <c r="B1681" s="5" t="s">
        <v>48</v>
      </c>
      <c r="C1681" s="26">
        <v>43924</v>
      </c>
      <c r="D1681" s="4">
        <v>0</v>
      </c>
      <c r="E1681" s="29">
        <v>0</v>
      </c>
      <c r="G1681" s="4"/>
      <c r="H1681" s="93">
        <f t="shared" si="91"/>
        <v>0</v>
      </c>
      <c r="I1681" s="93" t="e">
        <f t="shared" ref="I1681:I1744" si="92">LN(H1681)</f>
        <v>#NUM!</v>
      </c>
      <c r="J1681" s="158" t="e">
        <f t="shared" si="90"/>
        <v>#NUM!</v>
      </c>
    </row>
    <row r="1682" spans="1:10" hidden="1" x14ac:dyDescent="0.25">
      <c r="A1682" s="93">
        <v>33</v>
      </c>
      <c r="B1682" s="5" t="s">
        <v>48</v>
      </c>
      <c r="C1682" s="26">
        <v>43925</v>
      </c>
      <c r="D1682" s="4">
        <v>0</v>
      </c>
      <c r="E1682" s="29">
        <v>0</v>
      </c>
      <c r="G1682" s="4"/>
      <c r="H1682" s="93">
        <f t="shared" si="91"/>
        <v>0</v>
      </c>
      <c r="I1682" s="93" t="e">
        <f t="shared" si="92"/>
        <v>#NUM!</v>
      </c>
      <c r="J1682" s="158" t="e">
        <f t="shared" si="90"/>
        <v>#NUM!</v>
      </c>
    </row>
    <row r="1683" spans="1:10" hidden="1" x14ac:dyDescent="0.25">
      <c r="A1683" s="93">
        <v>34</v>
      </c>
      <c r="B1683" s="5" t="s">
        <v>48</v>
      </c>
      <c r="C1683" s="26">
        <v>43926</v>
      </c>
      <c r="D1683" s="4">
        <v>0</v>
      </c>
      <c r="E1683" s="29">
        <v>0</v>
      </c>
      <c r="G1683" s="4"/>
      <c r="H1683" s="93">
        <f t="shared" si="91"/>
        <v>0</v>
      </c>
      <c r="I1683" s="93" t="e">
        <f t="shared" si="92"/>
        <v>#NUM!</v>
      </c>
      <c r="J1683" s="158" t="e">
        <f t="shared" si="90"/>
        <v>#NUM!</v>
      </c>
    </row>
    <row r="1684" spans="1:10" hidden="1" x14ac:dyDescent="0.25">
      <c r="A1684" s="93">
        <v>35</v>
      </c>
      <c r="B1684" s="5" t="s">
        <v>48</v>
      </c>
      <c r="C1684" s="26">
        <v>43927</v>
      </c>
      <c r="D1684" s="4">
        <v>0</v>
      </c>
      <c r="E1684" s="29">
        <v>0</v>
      </c>
      <c r="G1684" s="4"/>
      <c r="H1684" s="93">
        <f t="shared" si="91"/>
        <v>0</v>
      </c>
      <c r="I1684" s="93" t="e">
        <f t="shared" si="92"/>
        <v>#NUM!</v>
      </c>
      <c r="J1684" s="158" t="e">
        <f t="shared" si="90"/>
        <v>#NUM!</v>
      </c>
    </row>
    <row r="1685" spans="1:10" hidden="1" x14ac:dyDescent="0.25">
      <c r="A1685" s="93">
        <v>36</v>
      </c>
      <c r="B1685" s="5" t="s">
        <v>48</v>
      </c>
      <c r="C1685" s="26">
        <v>43928</v>
      </c>
      <c r="D1685" s="4">
        <v>0</v>
      </c>
      <c r="E1685" s="29">
        <v>0</v>
      </c>
      <c r="G1685" s="4"/>
      <c r="H1685" s="93">
        <f t="shared" si="91"/>
        <v>0</v>
      </c>
      <c r="I1685" s="93" t="e">
        <f t="shared" si="92"/>
        <v>#NUM!</v>
      </c>
      <c r="J1685" s="158" t="e">
        <f t="shared" si="90"/>
        <v>#NUM!</v>
      </c>
    </row>
    <row r="1686" spans="1:10" hidden="1" x14ac:dyDescent="0.25">
      <c r="A1686" s="93">
        <v>37</v>
      </c>
      <c r="B1686" s="5" t="s">
        <v>48</v>
      </c>
      <c r="C1686" s="26">
        <v>43929</v>
      </c>
      <c r="D1686" s="4">
        <v>0</v>
      </c>
      <c r="E1686" s="29">
        <v>0</v>
      </c>
      <c r="G1686" s="4"/>
      <c r="H1686" s="93">
        <f t="shared" si="91"/>
        <v>0</v>
      </c>
      <c r="I1686" s="93" t="e">
        <f t="shared" si="92"/>
        <v>#NUM!</v>
      </c>
      <c r="J1686" s="158" t="e">
        <f t="shared" si="90"/>
        <v>#NUM!</v>
      </c>
    </row>
    <row r="1687" spans="1:10" hidden="1" x14ac:dyDescent="0.25">
      <c r="A1687" s="93">
        <v>38</v>
      </c>
      <c r="B1687" s="5" t="s">
        <v>48</v>
      </c>
      <c r="C1687" s="26">
        <v>43930</v>
      </c>
      <c r="D1687" s="4">
        <v>0</v>
      </c>
      <c r="E1687" s="29">
        <v>0</v>
      </c>
      <c r="G1687" s="4"/>
      <c r="H1687" s="93">
        <f t="shared" si="91"/>
        <v>0</v>
      </c>
      <c r="I1687" s="93" t="e">
        <f t="shared" si="92"/>
        <v>#NUM!</v>
      </c>
      <c r="J1687" s="158" t="e">
        <f t="shared" si="90"/>
        <v>#NUM!</v>
      </c>
    </row>
    <row r="1688" spans="1:10" hidden="1" x14ac:dyDescent="0.25">
      <c r="A1688" s="93">
        <v>39</v>
      </c>
      <c r="B1688" s="5" t="s">
        <v>48</v>
      </c>
      <c r="C1688" s="26">
        <v>43931</v>
      </c>
      <c r="D1688" s="4">
        <v>0</v>
      </c>
      <c r="E1688" s="29">
        <v>0</v>
      </c>
      <c r="G1688" s="4"/>
      <c r="H1688" s="93">
        <f t="shared" si="91"/>
        <v>0</v>
      </c>
      <c r="I1688" s="93" t="e">
        <f t="shared" si="92"/>
        <v>#NUM!</v>
      </c>
      <c r="J1688" s="158" t="e">
        <f t="shared" si="90"/>
        <v>#NUM!</v>
      </c>
    </row>
    <row r="1689" spans="1:10" hidden="1" x14ac:dyDescent="0.25">
      <c r="A1689" s="93">
        <v>40</v>
      </c>
      <c r="B1689" s="5" t="s">
        <v>48</v>
      </c>
      <c r="C1689" s="26">
        <v>43932</v>
      </c>
      <c r="D1689" s="4">
        <v>0</v>
      </c>
      <c r="E1689" s="29">
        <v>0</v>
      </c>
      <c r="G1689" s="4"/>
      <c r="H1689" s="93">
        <f t="shared" si="91"/>
        <v>0</v>
      </c>
      <c r="I1689" s="93" t="e">
        <f t="shared" si="92"/>
        <v>#NUM!</v>
      </c>
      <c r="J1689" s="158" t="e">
        <f t="shared" si="90"/>
        <v>#NUM!</v>
      </c>
    </row>
    <row r="1690" spans="1:10" hidden="1" x14ac:dyDescent="0.25">
      <c r="A1690" s="93">
        <v>41</v>
      </c>
      <c r="B1690" s="5" t="s">
        <v>48</v>
      </c>
      <c r="C1690" s="26">
        <v>43933</v>
      </c>
      <c r="D1690" s="4">
        <v>0</v>
      </c>
      <c r="E1690" s="29">
        <v>0</v>
      </c>
      <c r="G1690" s="4"/>
      <c r="H1690" s="93">
        <f t="shared" si="91"/>
        <v>0</v>
      </c>
      <c r="I1690" s="93" t="e">
        <f t="shared" si="92"/>
        <v>#NUM!</v>
      </c>
      <c r="J1690" s="158" t="e">
        <f t="shared" si="90"/>
        <v>#NUM!</v>
      </c>
    </row>
    <row r="1691" spans="1:10" hidden="1" x14ac:dyDescent="0.25">
      <c r="A1691" s="93">
        <v>42</v>
      </c>
      <c r="B1691" s="5" t="s">
        <v>48</v>
      </c>
      <c r="C1691" s="26">
        <v>43934</v>
      </c>
      <c r="D1691" s="4">
        <v>0</v>
      </c>
      <c r="E1691" s="29">
        <v>0</v>
      </c>
      <c r="G1691" s="4"/>
      <c r="H1691" s="93">
        <f t="shared" si="91"/>
        <v>0</v>
      </c>
      <c r="I1691" s="93" t="e">
        <f t="shared" si="92"/>
        <v>#NUM!</v>
      </c>
      <c r="J1691" s="158" t="e">
        <f t="shared" si="90"/>
        <v>#NUM!</v>
      </c>
    </row>
    <row r="1692" spans="1:10" hidden="1" x14ac:dyDescent="0.25">
      <c r="A1692" s="93">
        <v>43</v>
      </c>
      <c r="B1692" s="5" t="s">
        <v>48</v>
      </c>
      <c r="C1692" s="26">
        <v>43935</v>
      </c>
      <c r="D1692" s="4">
        <v>0</v>
      </c>
      <c r="E1692" s="29">
        <v>0</v>
      </c>
      <c r="G1692" s="4"/>
      <c r="H1692" s="93">
        <f t="shared" si="91"/>
        <v>0</v>
      </c>
      <c r="I1692" s="93" t="e">
        <f t="shared" si="92"/>
        <v>#NUM!</v>
      </c>
      <c r="J1692" s="158" t="e">
        <f t="shared" si="90"/>
        <v>#NUM!</v>
      </c>
    </row>
    <row r="1693" spans="1:10" hidden="1" x14ac:dyDescent="0.25">
      <c r="A1693" s="93">
        <v>44</v>
      </c>
      <c r="B1693" s="5" t="s">
        <v>48</v>
      </c>
      <c r="C1693" s="26">
        <v>43936</v>
      </c>
      <c r="D1693" s="4">
        <v>0</v>
      </c>
      <c r="E1693" s="29">
        <v>0</v>
      </c>
      <c r="G1693" s="4"/>
      <c r="H1693" s="93">
        <f t="shared" si="91"/>
        <v>0</v>
      </c>
      <c r="I1693" s="93" t="e">
        <f t="shared" si="92"/>
        <v>#NUM!</v>
      </c>
      <c r="J1693" s="158" t="e">
        <f t="shared" si="90"/>
        <v>#NUM!</v>
      </c>
    </row>
    <row r="1694" spans="1:10" hidden="1" x14ac:dyDescent="0.25">
      <c r="A1694" s="93">
        <v>45</v>
      </c>
      <c r="B1694" s="5" t="s">
        <v>48</v>
      </c>
      <c r="C1694" s="26">
        <v>43937</v>
      </c>
      <c r="D1694" s="4">
        <v>0</v>
      </c>
      <c r="E1694" s="29">
        <v>0</v>
      </c>
      <c r="G1694" s="4"/>
      <c r="H1694" s="93">
        <f t="shared" si="91"/>
        <v>0</v>
      </c>
      <c r="I1694" s="93" t="e">
        <f t="shared" si="92"/>
        <v>#NUM!</v>
      </c>
      <c r="J1694" s="158" t="e">
        <f t="shared" si="90"/>
        <v>#NUM!</v>
      </c>
    </row>
    <row r="1695" spans="1:10" hidden="1" x14ac:dyDescent="0.25">
      <c r="A1695" s="93">
        <v>46</v>
      </c>
      <c r="B1695" s="5" t="s">
        <v>48</v>
      </c>
      <c r="C1695" s="26">
        <v>43938</v>
      </c>
      <c r="D1695" s="4">
        <v>0</v>
      </c>
      <c r="E1695" s="29">
        <v>0</v>
      </c>
      <c r="G1695" s="4"/>
      <c r="H1695" s="93">
        <f t="shared" si="91"/>
        <v>0</v>
      </c>
      <c r="I1695" s="93" t="e">
        <f t="shared" si="92"/>
        <v>#NUM!</v>
      </c>
      <c r="J1695" s="158" t="e">
        <f t="shared" si="90"/>
        <v>#NUM!</v>
      </c>
    </row>
    <row r="1696" spans="1:10" hidden="1" x14ac:dyDescent="0.25">
      <c r="A1696" s="93">
        <v>47</v>
      </c>
      <c r="B1696" s="5" t="s">
        <v>48</v>
      </c>
      <c r="C1696" s="26">
        <v>43939</v>
      </c>
      <c r="D1696" s="4">
        <v>0</v>
      </c>
      <c r="E1696" s="29">
        <v>0</v>
      </c>
      <c r="G1696" s="4"/>
      <c r="H1696" s="93">
        <f t="shared" si="91"/>
        <v>0</v>
      </c>
      <c r="I1696" s="93" t="e">
        <f t="shared" si="92"/>
        <v>#NUM!</v>
      </c>
      <c r="J1696" s="158" t="e">
        <f t="shared" si="90"/>
        <v>#NUM!</v>
      </c>
    </row>
    <row r="1697" spans="1:10" hidden="1" x14ac:dyDescent="0.25">
      <c r="A1697" s="93">
        <v>48</v>
      </c>
      <c r="B1697" s="5" t="s">
        <v>48</v>
      </c>
      <c r="C1697" s="26">
        <v>43940</v>
      </c>
      <c r="D1697" s="4">
        <v>0</v>
      </c>
      <c r="E1697" s="29">
        <v>0</v>
      </c>
      <c r="G1697" s="4"/>
      <c r="H1697" s="93">
        <f t="shared" si="91"/>
        <v>0</v>
      </c>
      <c r="I1697" s="93" t="e">
        <f t="shared" si="92"/>
        <v>#NUM!</v>
      </c>
      <c r="J1697" s="158" t="e">
        <f t="shared" si="90"/>
        <v>#NUM!</v>
      </c>
    </row>
    <row r="1698" spans="1:10" hidden="1" x14ac:dyDescent="0.25">
      <c r="A1698" s="93">
        <v>49</v>
      </c>
      <c r="B1698" s="5" t="s">
        <v>48</v>
      </c>
      <c r="C1698" s="26">
        <v>43941</v>
      </c>
      <c r="D1698" s="4">
        <v>0</v>
      </c>
      <c r="E1698" s="29">
        <v>0</v>
      </c>
      <c r="G1698" s="4"/>
      <c r="H1698" s="93">
        <f t="shared" si="91"/>
        <v>0</v>
      </c>
      <c r="I1698" s="93" t="e">
        <f t="shared" si="92"/>
        <v>#NUM!</v>
      </c>
      <c r="J1698" s="158" t="e">
        <f t="shared" si="90"/>
        <v>#NUM!</v>
      </c>
    </row>
    <row r="1699" spans="1:10" hidden="1" x14ac:dyDescent="0.25">
      <c r="A1699" s="93">
        <v>50</v>
      </c>
      <c r="B1699" s="5" t="s">
        <v>48</v>
      </c>
      <c r="C1699" s="26">
        <v>43942</v>
      </c>
      <c r="D1699" s="4">
        <v>0</v>
      </c>
      <c r="E1699" s="29">
        <v>0</v>
      </c>
      <c r="G1699" s="4"/>
      <c r="H1699" s="93">
        <f t="shared" si="91"/>
        <v>0</v>
      </c>
      <c r="I1699" s="93" t="e">
        <f t="shared" si="92"/>
        <v>#NUM!</v>
      </c>
      <c r="J1699" s="158" t="e">
        <f t="shared" si="90"/>
        <v>#NUM!</v>
      </c>
    </row>
    <row r="1700" spans="1:10" hidden="1" x14ac:dyDescent="0.25">
      <c r="A1700" s="93">
        <v>51</v>
      </c>
      <c r="B1700" s="5" t="s">
        <v>48</v>
      </c>
      <c r="C1700" s="26">
        <v>43943</v>
      </c>
      <c r="D1700" s="4">
        <v>0</v>
      </c>
      <c r="E1700" s="29">
        <v>0</v>
      </c>
      <c r="G1700" s="4"/>
      <c r="H1700" s="93">
        <f t="shared" si="91"/>
        <v>0</v>
      </c>
      <c r="I1700" s="93" t="e">
        <f t="shared" si="92"/>
        <v>#NUM!</v>
      </c>
      <c r="J1700" s="158" t="e">
        <f t="shared" si="90"/>
        <v>#NUM!</v>
      </c>
    </row>
    <row r="1701" spans="1:10" hidden="1" x14ac:dyDescent="0.25">
      <c r="A1701" s="93">
        <v>52</v>
      </c>
      <c r="B1701" s="5" t="s">
        <v>48</v>
      </c>
      <c r="C1701" s="26">
        <v>43944</v>
      </c>
      <c r="D1701" s="4">
        <v>0</v>
      </c>
      <c r="E1701" s="29">
        <v>0</v>
      </c>
      <c r="G1701" s="4"/>
      <c r="H1701" s="93">
        <f t="shared" si="91"/>
        <v>0</v>
      </c>
      <c r="I1701" s="93" t="e">
        <f t="shared" si="92"/>
        <v>#NUM!</v>
      </c>
      <c r="J1701" s="158" t="e">
        <f t="shared" si="90"/>
        <v>#NUM!</v>
      </c>
    </row>
    <row r="1702" spans="1:10" hidden="1" x14ac:dyDescent="0.25">
      <c r="A1702" s="93">
        <v>53</v>
      </c>
      <c r="B1702" s="5" t="s">
        <v>48</v>
      </c>
      <c r="C1702" s="26">
        <v>43945</v>
      </c>
      <c r="D1702" s="4">
        <v>0</v>
      </c>
      <c r="E1702" s="29">
        <v>0</v>
      </c>
      <c r="G1702" s="4"/>
      <c r="H1702" s="93">
        <f t="shared" si="91"/>
        <v>0</v>
      </c>
      <c r="I1702" s="93" t="e">
        <f t="shared" si="92"/>
        <v>#NUM!</v>
      </c>
      <c r="J1702" s="158" t="e">
        <f t="shared" si="90"/>
        <v>#NUM!</v>
      </c>
    </row>
    <row r="1703" spans="1:10" hidden="1" x14ac:dyDescent="0.25">
      <c r="A1703" s="93">
        <v>54</v>
      </c>
      <c r="B1703" s="5" t="s">
        <v>48</v>
      </c>
      <c r="C1703" s="26">
        <v>43946</v>
      </c>
      <c r="D1703" s="4">
        <v>0</v>
      </c>
      <c r="E1703" s="29">
        <v>0</v>
      </c>
      <c r="G1703" s="4"/>
      <c r="H1703" s="93">
        <f t="shared" si="91"/>
        <v>0</v>
      </c>
      <c r="I1703" s="93" t="e">
        <f t="shared" si="92"/>
        <v>#NUM!</v>
      </c>
      <c r="J1703" s="158" t="e">
        <f t="shared" si="90"/>
        <v>#NUM!</v>
      </c>
    </row>
    <row r="1704" spans="1:10" hidden="1" x14ac:dyDescent="0.25">
      <c r="A1704" s="93">
        <v>55</v>
      </c>
      <c r="B1704" s="5" t="s">
        <v>48</v>
      </c>
      <c r="C1704" s="26">
        <v>43947</v>
      </c>
      <c r="D1704" s="4">
        <v>0</v>
      </c>
      <c r="E1704" s="29">
        <v>0</v>
      </c>
      <c r="G1704" s="4"/>
      <c r="H1704" s="93">
        <f t="shared" si="91"/>
        <v>0</v>
      </c>
      <c r="I1704" s="93" t="e">
        <f t="shared" si="92"/>
        <v>#NUM!</v>
      </c>
      <c r="J1704" s="158" t="e">
        <f t="shared" si="90"/>
        <v>#NUM!</v>
      </c>
    </row>
    <row r="1705" spans="1:10" hidden="1" x14ac:dyDescent="0.25">
      <c r="A1705" s="93">
        <v>56</v>
      </c>
      <c r="B1705" s="5" t="s">
        <v>48</v>
      </c>
      <c r="C1705" s="26">
        <v>43948</v>
      </c>
      <c r="D1705" s="4">
        <v>0</v>
      </c>
      <c r="E1705" s="29">
        <v>0</v>
      </c>
      <c r="G1705" s="4"/>
      <c r="H1705" s="93">
        <f t="shared" si="91"/>
        <v>0</v>
      </c>
      <c r="I1705" s="93" t="e">
        <f t="shared" si="92"/>
        <v>#NUM!</v>
      </c>
      <c r="J1705" s="158" t="e">
        <f t="shared" si="90"/>
        <v>#NUM!</v>
      </c>
    </row>
    <row r="1706" spans="1:10" hidden="1" x14ac:dyDescent="0.25">
      <c r="A1706" s="93">
        <v>57</v>
      </c>
      <c r="B1706" s="5" t="s">
        <v>48</v>
      </c>
      <c r="C1706" s="26">
        <v>43949</v>
      </c>
      <c r="D1706" s="4">
        <v>0</v>
      </c>
      <c r="E1706" s="29">
        <v>0</v>
      </c>
      <c r="G1706" s="4"/>
      <c r="H1706" s="93">
        <f t="shared" si="91"/>
        <v>0</v>
      </c>
      <c r="I1706" s="93" t="e">
        <f t="shared" si="92"/>
        <v>#NUM!</v>
      </c>
      <c r="J1706" s="158" t="e">
        <f t="shared" si="90"/>
        <v>#NUM!</v>
      </c>
    </row>
    <row r="1707" spans="1:10" hidden="1" x14ac:dyDescent="0.25">
      <c r="A1707" s="93">
        <v>58</v>
      </c>
      <c r="B1707" s="5" t="s">
        <v>48</v>
      </c>
      <c r="C1707" s="26">
        <v>43950</v>
      </c>
      <c r="D1707" s="4">
        <v>0</v>
      </c>
      <c r="E1707" s="29">
        <v>0</v>
      </c>
      <c r="G1707" s="4"/>
      <c r="H1707" s="93">
        <f t="shared" si="91"/>
        <v>0</v>
      </c>
      <c r="I1707" s="93" t="e">
        <f t="shared" si="92"/>
        <v>#NUM!</v>
      </c>
      <c r="J1707" s="158" t="e">
        <f t="shared" si="90"/>
        <v>#NUM!</v>
      </c>
    </row>
    <row r="1708" spans="1:10" hidden="1" x14ac:dyDescent="0.25">
      <c r="A1708" s="93">
        <v>59</v>
      </c>
      <c r="B1708" s="5" t="s">
        <v>48</v>
      </c>
      <c r="C1708" s="26">
        <v>43951</v>
      </c>
      <c r="D1708" s="4">
        <v>0</v>
      </c>
      <c r="E1708" s="29">
        <v>0</v>
      </c>
      <c r="G1708" s="4"/>
      <c r="H1708" s="93">
        <f t="shared" si="91"/>
        <v>0</v>
      </c>
      <c r="I1708" s="93" t="e">
        <f t="shared" si="92"/>
        <v>#NUM!</v>
      </c>
      <c r="J1708" s="158" t="e">
        <f t="shared" si="90"/>
        <v>#NUM!</v>
      </c>
    </row>
    <row r="1709" spans="1:10" hidden="1" x14ac:dyDescent="0.25">
      <c r="A1709" s="93">
        <v>60</v>
      </c>
      <c r="B1709" s="5" t="s">
        <v>48</v>
      </c>
      <c r="C1709" s="26">
        <v>43952</v>
      </c>
      <c r="D1709" s="4">
        <v>0</v>
      </c>
      <c r="E1709" s="29">
        <v>0</v>
      </c>
      <c r="G1709" s="4"/>
      <c r="H1709" s="93">
        <f t="shared" si="91"/>
        <v>0</v>
      </c>
      <c r="I1709" s="93" t="e">
        <f t="shared" si="92"/>
        <v>#NUM!</v>
      </c>
      <c r="J1709" s="158" t="e">
        <f t="shared" si="90"/>
        <v>#NUM!</v>
      </c>
    </row>
    <row r="1710" spans="1:10" hidden="1" x14ac:dyDescent="0.25">
      <c r="A1710" s="93">
        <v>61</v>
      </c>
      <c r="B1710" s="5" t="s">
        <v>48</v>
      </c>
      <c r="C1710" s="26">
        <v>43953</v>
      </c>
      <c r="D1710" s="4">
        <v>0</v>
      </c>
      <c r="E1710" s="29">
        <v>0</v>
      </c>
      <c r="G1710" s="4"/>
      <c r="H1710" s="93">
        <f t="shared" si="91"/>
        <v>0</v>
      </c>
      <c r="I1710" s="93" t="e">
        <f t="shared" si="92"/>
        <v>#NUM!</v>
      </c>
      <c r="J1710" s="158" t="e">
        <f t="shared" si="90"/>
        <v>#NUM!</v>
      </c>
    </row>
    <row r="1711" spans="1:10" hidden="1" x14ac:dyDescent="0.25">
      <c r="A1711" s="93">
        <v>62</v>
      </c>
      <c r="B1711" s="5" t="s">
        <v>48</v>
      </c>
      <c r="C1711" s="26">
        <v>43954</v>
      </c>
      <c r="D1711" s="4">
        <v>0</v>
      </c>
      <c r="E1711" s="29">
        <v>0</v>
      </c>
      <c r="G1711" s="4"/>
      <c r="H1711" s="93">
        <f t="shared" si="91"/>
        <v>0</v>
      </c>
      <c r="I1711" s="93" t="e">
        <f t="shared" si="92"/>
        <v>#NUM!</v>
      </c>
      <c r="J1711" s="158" t="e">
        <f t="shared" si="90"/>
        <v>#NUM!</v>
      </c>
    </row>
    <row r="1712" spans="1:10" hidden="1" x14ac:dyDescent="0.25">
      <c r="A1712" s="93">
        <v>63</v>
      </c>
      <c r="B1712" s="5" t="s">
        <v>48</v>
      </c>
      <c r="C1712" s="26">
        <v>43955</v>
      </c>
      <c r="D1712" s="4">
        <v>0</v>
      </c>
      <c r="E1712" s="29">
        <v>0</v>
      </c>
      <c r="G1712" s="4"/>
      <c r="H1712" s="93">
        <f t="shared" si="91"/>
        <v>0</v>
      </c>
      <c r="I1712" s="93" t="e">
        <f t="shared" si="92"/>
        <v>#NUM!</v>
      </c>
      <c r="J1712" s="158" t="e">
        <f t="shared" si="90"/>
        <v>#NUM!</v>
      </c>
    </row>
    <row r="1713" spans="1:10" hidden="1" x14ac:dyDescent="0.25">
      <c r="A1713" s="93">
        <v>64</v>
      </c>
      <c r="B1713" s="5" t="s">
        <v>48</v>
      </c>
      <c r="C1713" s="26">
        <v>43956</v>
      </c>
      <c r="D1713" s="4">
        <v>0</v>
      </c>
      <c r="E1713" s="29">
        <v>0</v>
      </c>
      <c r="G1713" s="4"/>
      <c r="H1713" s="93">
        <f t="shared" si="91"/>
        <v>0</v>
      </c>
      <c r="I1713" s="93" t="e">
        <f t="shared" si="92"/>
        <v>#NUM!</v>
      </c>
      <c r="J1713" s="158" t="e">
        <f t="shared" si="90"/>
        <v>#NUM!</v>
      </c>
    </row>
    <row r="1714" spans="1:10" hidden="1" x14ac:dyDescent="0.25">
      <c r="A1714" s="93">
        <v>65</v>
      </c>
      <c r="B1714" s="5" t="s">
        <v>48</v>
      </c>
      <c r="C1714" s="26">
        <v>43957</v>
      </c>
      <c r="D1714" s="4">
        <v>0</v>
      </c>
      <c r="E1714" s="29">
        <v>0</v>
      </c>
      <c r="G1714" s="4"/>
      <c r="H1714" s="93">
        <f t="shared" si="91"/>
        <v>0</v>
      </c>
      <c r="I1714" s="93" t="e">
        <f t="shared" si="92"/>
        <v>#NUM!</v>
      </c>
      <c r="J1714" s="158" t="e">
        <f t="shared" si="90"/>
        <v>#NUM!</v>
      </c>
    </row>
    <row r="1715" spans="1:10" hidden="1" x14ac:dyDescent="0.25">
      <c r="A1715" s="93">
        <v>66</v>
      </c>
      <c r="B1715" s="5" t="s">
        <v>48</v>
      </c>
      <c r="C1715" s="26">
        <v>43958</v>
      </c>
      <c r="D1715" s="4">
        <v>0</v>
      </c>
      <c r="E1715" s="29">
        <v>0</v>
      </c>
      <c r="G1715" s="4"/>
      <c r="H1715" s="93">
        <f t="shared" si="91"/>
        <v>0</v>
      </c>
      <c r="I1715" s="93" t="e">
        <f t="shared" si="92"/>
        <v>#NUM!</v>
      </c>
      <c r="J1715" s="158" t="e">
        <f t="shared" si="90"/>
        <v>#NUM!</v>
      </c>
    </row>
    <row r="1716" spans="1:10" hidden="1" x14ac:dyDescent="0.25">
      <c r="A1716" s="93">
        <v>67</v>
      </c>
      <c r="B1716" s="5" t="s">
        <v>48</v>
      </c>
      <c r="C1716" s="26">
        <v>43959</v>
      </c>
      <c r="D1716" s="4">
        <v>0</v>
      </c>
      <c r="E1716" s="29">
        <v>0</v>
      </c>
      <c r="G1716" s="4"/>
      <c r="H1716" s="93">
        <f t="shared" si="91"/>
        <v>0</v>
      </c>
      <c r="I1716" s="93" t="e">
        <f t="shared" si="92"/>
        <v>#NUM!</v>
      </c>
      <c r="J1716" s="158" t="e">
        <f t="shared" si="90"/>
        <v>#NUM!</v>
      </c>
    </row>
    <row r="1717" spans="1:10" hidden="1" x14ac:dyDescent="0.25">
      <c r="A1717" s="93">
        <v>68</v>
      </c>
      <c r="B1717" s="5" t="s">
        <v>48</v>
      </c>
      <c r="C1717" s="26">
        <v>43960</v>
      </c>
      <c r="D1717" s="4">
        <v>0</v>
      </c>
      <c r="E1717" s="29">
        <v>0</v>
      </c>
      <c r="G1717" s="4"/>
      <c r="H1717" s="93">
        <f t="shared" si="91"/>
        <v>0</v>
      </c>
      <c r="I1717" s="93" t="e">
        <f t="shared" si="92"/>
        <v>#NUM!</v>
      </c>
      <c r="J1717" s="158" t="e">
        <f t="shared" si="90"/>
        <v>#NUM!</v>
      </c>
    </row>
    <row r="1718" spans="1:10" hidden="1" x14ac:dyDescent="0.25">
      <c r="A1718" s="93">
        <v>69</v>
      </c>
      <c r="B1718" s="5" t="s">
        <v>48</v>
      </c>
      <c r="C1718" s="26">
        <v>43961</v>
      </c>
      <c r="D1718" s="4">
        <v>0</v>
      </c>
      <c r="E1718" s="29">
        <v>0</v>
      </c>
      <c r="G1718" s="4"/>
      <c r="H1718" s="93">
        <f t="shared" si="91"/>
        <v>0</v>
      </c>
      <c r="I1718" s="93" t="e">
        <f t="shared" si="92"/>
        <v>#NUM!</v>
      </c>
      <c r="J1718" s="158" t="e">
        <f t="shared" si="90"/>
        <v>#NUM!</v>
      </c>
    </row>
    <row r="1719" spans="1:10" hidden="1" x14ac:dyDescent="0.25">
      <c r="A1719" s="93">
        <v>70</v>
      </c>
      <c r="B1719" s="5" t="s">
        <v>48</v>
      </c>
      <c r="C1719" s="26">
        <v>43962</v>
      </c>
      <c r="D1719" s="4">
        <v>0</v>
      </c>
      <c r="E1719" s="29">
        <v>0</v>
      </c>
      <c r="G1719" s="4"/>
      <c r="H1719" s="93">
        <f t="shared" si="91"/>
        <v>0</v>
      </c>
      <c r="I1719" s="93" t="e">
        <f t="shared" si="92"/>
        <v>#NUM!</v>
      </c>
      <c r="J1719" s="158" t="e">
        <f t="shared" si="90"/>
        <v>#NUM!</v>
      </c>
    </row>
    <row r="1720" spans="1:10" hidden="1" x14ac:dyDescent="0.25">
      <c r="A1720" s="93">
        <v>71</v>
      </c>
      <c r="B1720" s="5" t="s">
        <v>48</v>
      </c>
      <c r="C1720" s="26">
        <v>43963</v>
      </c>
      <c r="D1720" s="4">
        <v>0</v>
      </c>
      <c r="E1720" s="29">
        <v>0</v>
      </c>
      <c r="G1720" s="4"/>
      <c r="H1720" s="93">
        <f t="shared" si="91"/>
        <v>0</v>
      </c>
      <c r="I1720" s="93" t="e">
        <f t="shared" si="92"/>
        <v>#NUM!</v>
      </c>
      <c r="J1720" s="158" t="e">
        <f t="shared" si="90"/>
        <v>#NUM!</v>
      </c>
    </row>
    <row r="1721" spans="1:10" hidden="1" x14ac:dyDescent="0.25">
      <c r="A1721" s="93">
        <v>72</v>
      </c>
      <c r="B1721" s="5" t="s">
        <v>48</v>
      </c>
      <c r="C1721" s="26">
        <v>43964</v>
      </c>
      <c r="D1721" s="4">
        <v>0</v>
      </c>
      <c r="E1721" s="29">
        <v>0</v>
      </c>
      <c r="G1721" s="4"/>
      <c r="H1721" s="93">
        <f t="shared" si="91"/>
        <v>0</v>
      </c>
      <c r="I1721" s="93" t="e">
        <f t="shared" si="92"/>
        <v>#NUM!</v>
      </c>
      <c r="J1721" s="158" t="e">
        <f t="shared" si="90"/>
        <v>#NUM!</v>
      </c>
    </row>
    <row r="1722" spans="1:10" hidden="1" x14ac:dyDescent="0.25">
      <c r="A1722" s="93">
        <v>73</v>
      </c>
      <c r="B1722" s="5" t="s">
        <v>48</v>
      </c>
      <c r="C1722" s="26">
        <v>43965</v>
      </c>
      <c r="D1722" s="4">
        <v>0</v>
      </c>
      <c r="E1722" s="29">
        <v>0</v>
      </c>
      <c r="G1722" s="4"/>
      <c r="H1722" s="93">
        <f t="shared" si="91"/>
        <v>0</v>
      </c>
      <c r="I1722" s="93" t="e">
        <f t="shared" si="92"/>
        <v>#NUM!</v>
      </c>
      <c r="J1722" s="158" t="e">
        <f t="shared" si="90"/>
        <v>#NUM!</v>
      </c>
    </row>
    <row r="1723" spans="1:10" hidden="1" x14ac:dyDescent="0.25">
      <c r="A1723" s="93">
        <v>74</v>
      </c>
      <c r="B1723" s="5" t="s">
        <v>48</v>
      </c>
      <c r="C1723" s="26">
        <v>43966</v>
      </c>
      <c r="D1723" s="4">
        <v>0</v>
      </c>
      <c r="E1723" s="29">
        <v>0</v>
      </c>
      <c r="G1723" s="4"/>
      <c r="H1723" s="93">
        <f t="shared" si="91"/>
        <v>0</v>
      </c>
      <c r="I1723" s="93" t="e">
        <f t="shared" si="92"/>
        <v>#NUM!</v>
      </c>
      <c r="J1723" s="158" t="e">
        <f t="shared" si="90"/>
        <v>#NUM!</v>
      </c>
    </row>
    <row r="1724" spans="1:10" hidden="1" x14ac:dyDescent="0.25">
      <c r="A1724" s="93">
        <v>75</v>
      </c>
      <c r="B1724" s="5" t="s">
        <v>48</v>
      </c>
      <c r="C1724" s="26">
        <v>43967</v>
      </c>
      <c r="D1724" s="4">
        <v>0</v>
      </c>
      <c r="E1724" s="29">
        <v>0</v>
      </c>
      <c r="G1724" s="4"/>
      <c r="H1724" s="93">
        <f t="shared" si="91"/>
        <v>0</v>
      </c>
      <c r="I1724" s="93" t="e">
        <f t="shared" si="92"/>
        <v>#NUM!</v>
      </c>
      <c r="J1724" s="158" t="e">
        <f t="shared" si="90"/>
        <v>#NUM!</v>
      </c>
    </row>
    <row r="1725" spans="1:10" hidden="1" x14ac:dyDescent="0.25">
      <c r="A1725" s="93">
        <v>76</v>
      </c>
      <c r="B1725" s="5" t="s">
        <v>48</v>
      </c>
      <c r="C1725" s="26">
        <v>43968</v>
      </c>
      <c r="D1725" s="4">
        <v>0</v>
      </c>
      <c r="E1725" s="29">
        <v>0</v>
      </c>
      <c r="G1725" s="4"/>
      <c r="H1725" s="93">
        <f t="shared" si="91"/>
        <v>0</v>
      </c>
      <c r="I1725" s="93" t="e">
        <f t="shared" si="92"/>
        <v>#NUM!</v>
      </c>
      <c r="J1725" s="158" t="e">
        <f t="shared" si="90"/>
        <v>#NUM!</v>
      </c>
    </row>
    <row r="1726" spans="1:10" hidden="1" x14ac:dyDescent="0.25">
      <c r="A1726" s="93">
        <v>77</v>
      </c>
      <c r="B1726" s="5" t="s">
        <v>48</v>
      </c>
      <c r="C1726" s="26">
        <v>43969</v>
      </c>
      <c r="D1726" s="4">
        <v>0</v>
      </c>
      <c r="E1726" s="29">
        <v>0</v>
      </c>
      <c r="G1726" s="4"/>
      <c r="H1726" s="93">
        <f t="shared" si="91"/>
        <v>0</v>
      </c>
      <c r="I1726" s="93" t="e">
        <f t="shared" si="92"/>
        <v>#NUM!</v>
      </c>
      <c r="J1726" s="158" t="e">
        <f t="shared" si="90"/>
        <v>#NUM!</v>
      </c>
    </row>
    <row r="1727" spans="1:10" hidden="1" x14ac:dyDescent="0.25">
      <c r="A1727" s="93">
        <v>78</v>
      </c>
      <c r="B1727" s="5" t="s">
        <v>48</v>
      </c>
      <c r="C1727" s="26">
        <v>43970</v>
      </c>
      <c r="D1727" s="4">
        <v>0</v>
      </c>
      <c r="E1727" s="29">
        <v>0</v>
      </c>
      <c r="G1727" s="4"/>
      <c r="H1727" s="93">
        <f t="shared" si="91"/>
        <v>0</v>
      </c>
      <c r="I1727" s="93" t="e">
        <f t="shared" si="92"/>
        <v>#NUM!</v>
      </c>
      <c r="J1727" s="158" t="e">
        <f t="shared" si="90"/>
        <v>#NUM!</v>
      </c>
    </row>
    <row r="1728" spans="1:10" hidden="1" x14ac:dyDescent="0.25">
      <c r="A1728" s="93">
        <v>79</v>
      </c>
      <c r="B1728" s="5" t="s">
        <v>48</v>
      </c>
      <c r="C1728" s="26">
        <v>43971</v>
      </c>
      <c r="D1728" s="4">
        <v>0</v>
      </c>
      <c r="E1728" s="29">
        <v>0</v>
      </c>
      <c r="G1728" s="4"/>
      <c r="H1728" s="93">
        <f t="shared" si="91"/>
        <v>0</v>
      </c>
      <c r="I1728" s="93" t="e">
        <f t="shared" si="92"/>
        <v>#NUM!</v>
      </c>
      <c r="J1728" s="158" t="e">
        <f t="shared" si="90"/>
        <v>#NUM!</v>
      </c>
    </row>
    <row r="1729" spans="1:10" hidden="1" x14ac:dyDescent="0.25">
      <c r="A1729" s="93">
        <v>80</v>
      </c>
      <c r="B1729" s="5" t="s">
        <v>48</v>
      </c>
      <c r="C1729" s="26">
        <v>43972</v>
      </c>
      <c r="D1729" s="4">
        <v>0</v>
      </c>
      <c r="E1729" s="29">
        <v>0</v>
      </c>
      <c r="G1729" s="4"/>
      <c r="H1729" s="93">
        <f t="shared" si="91"/>
        <v>0</v>
      </c>
      <c r="I1729" s="93" t="e">
        <f t="shared" si="92"/>
        <v>#NUM!</v>
      </c>
      <c r="J1729" s="158" t="e">
        <f t="shared" ref="J1729:J1792" si="93">LN(2)/SLOPE(I1722:I1729,A1722:A1729)</f>
        <v>#NUM!</v>
      </c>
    </row>
    <row r="1730" spans="1:10" hidden="1" x14ac:dyDescent="0.25">
      <c r="A1730" s="93">
        <v>81</v>
      </c>
      <c r="B1730" s="5" t="s">
        <v>48</v>
      </c>
      <c r="C1730" s="26">
        <v>43973</v>
      </c>
      <c r="D1730" s="4">
        <v>0</v>
      </c>
      <c r="E1730" s="29">
        <v>0</v>
      </c>
      <c r="G1730" s="4"/>
      <c r="H1730" s="93">
        <f t="shared" si="91"/>
        <v>0</v>
      </c>
      <c r="I1730" s="93" t="e">
        <f t="shared" si="92"/>
        <v>#NUM!</v>
      </c>
      <c r="J1730" s="158" t="e">
        <f t="shared" si="93"/>
        <v>#NUM!</v>
      </c>
    </row>
    <row r="1731" spans="1:10" hidden="1" x14ac:dyDescent="0.25">
      <c r="A1731" s="93">
        <v>82</v>
      </c>
      <c r="B1731" s="5" t="s">
        <v>48</v>
      </c>
      <c r="C1731" s="26">
        <v>43974</v>
      </c>
      <c r="D1731" s="4">
        <v>0</v>
      </c>
      <c r="E1731" s="29">
        <v>0</v>
      </c>
      <c r="G1731" s="4"/>
      <c r="H1731" s="93">
        <f t="shared" ref="H1731:H1794" si="94">IF(EXACT(B1731,B1730),D1731+E1730,E1731)</f>
        <v>0</v>
      </c>
      <c r="I1731" s="93" t="e">
        <f t="shared" si="92"/>
        <v>#NUM!</v>
      </c>
      <c r="J1731" s="158" t="e">
        <f t="shared" si="93"/>
        <v>#NUM!</v>
      </c>
    </row>
    <row r="1732" spans="1:10" hidden="1" x14ac:dyDescent="0.25">
      <c r="A1732" s="93">
        <v>83</v>
      </c>
      <c r="B1732" s="5" t="s">
        <v>48</v>
      </c>
      <c r="C1732" s="26">
        <v>43975</v>
      </c>
      <c r="D1732" s="4">
        <v>0</v>
      </c>
      <c r="E1732" s="29">
        <v>0</v>
      </c>
      <c r="G1732" s="4"/>
      <c r="H1732" s="93">
        <f t="shared" si="94"/>
        <v>0</v>
      </c>
      <c r="I1732" s="93" t="e">
        <f t="shared" si="92"/>
        <v>#NUM!</v>
      </c>
      <c r="J1732" s="158" t="e">
        <f t="shared" si="93"/>
        <v>#NUM!</v>
      </c>
    </row>
    <row r="1733" spans="1:10" hidden="1" x14ac:dyDescent="0.25">
      <c r="A1733" s="93">
        <v>84</v>
      </c>
      <c r="B1733" s="5" t="s">
        <v>48</v>
      </c>
      <c r="C1733" s="26">
        <v>43976</v>
      </c>
      <c r="D1733" s="4">
        <v>0</v>
      </c>
      <c r="E1733" s="29">
        <v>0</v>
      </c>
      <c r="G1733" s="4"/>
      <c r="H1733" s="93">
        <f t="shared" si="94"/>
        <v>0</v>
      </c>
      <c r="I1733" s="93" t="e">
        <f t="shared" si="92"/>
        <v>#NUM!</v>
      </c>
      <c r="J1733" s="158" t="e">
        <f t="shared" si="93"/>
        <v>#NUM!</v>
      </c>
    </row>
    <row r="1734" spans="1:10" hidden="1" x14ac:dyDescent="0.25">
      <c r="A1734" s="93">
        <v>85</v>
      </c>
      <c r="B1734" s="5" t="s">
        <v>48</v>
      </c>
      <c r="C1734" s="26">
        <v>43977</v>
      </c>
      <c r="D1734" s="4">
        <v>0</v>
      </c>
      <c r="E1734" s="29">
        <v>0</v>
      </c>
      <c r="G1734" s="4"/>
      <c r="H1734" s="93">
        <f t="shared" si="94"/>
        <v>0</v>
      </c>
      <c r="I1734" s="93" t="e">
        <f t="shared" si="92"/>
        <v>#NUM!</v>
      </c>
      <c r="J1734" s="158" t="e">
        <f t="shared" si="93"/>
        <v>#NUM!</v>
      </c>
    </row>
    <row r="1735" spans="1:10" hidden="1" x14ac:dyDescent="0.25">
      <c r="A1735" s="93">
        <v>86</v>
      </c>
      <c r="B1735" s="5" t="s">
        <v>48</v>
      </c>
      <c r="C1735" s="26">
        <v>43978</v>
      </c>
      <c r="D1735" s="4">
        <v>0</v>
      </c>
      <c r="E1735" s="29">
        <v>0</v>
      </c>
      <c r="G1735" s="4"/>
      <c r="H1735" s="93">
        <f t="shared" si="94"/>
        <v>0</v>
      </c>
      <c r="I1735" s="93" t="e">
        <f t="shared" si="92"/>
        <v>#NUM!</v>
      </c>
      <c r="J1735" s="158" t="e">
        <f t="shared" si="93"/>
        <v>#NUM!</v>
      </c>
    </row>
    <row r="1736" spans="1:10" hidden="1" x14ac:dyDescent="0.25">
      <c r="A1736" s="93">
        <v>87</v>
      </c>
      <c r="B1736" s="5" t="s">
        <v>48</v>
      </c>
      <c r="C1736" s="26">
        <v>43979</v>
      </c>
      <c r="D1736" s="4">
        <v>0</v>
      </c>
      <c r="E1736" s="29">
        <v>0</v>
      </c>
      <c r="G1736" s="4"/>
      <c r="H1736" s="93">
        <f t="shared" si="94"/>
        <v>0</v>
      </c>
      <c r="I1736" s="93" t="e">
        <f t="shared" si="92"/>
        <v>#NUM!</v>
      </c>
      <c r="J1736" s="158" t="e">
        <f t="shared" si="93"/>
        <v>#NUM!</v>
      </c>
    </row>
    <row r="1737" spans="1:10" hidden="1" x14ac:dyDescent="0.25">
      <c r="A1737" s="93">
        <v>88</v>
      </c>
      <c r="B1737" s="5" t="s">
        <v>48</v>
      </c>
      <c r="C1737" s="26">
        <v>43980</v>
      </c>
      <c r="D1737" s="4">
        <v>0</v>
      </c>
      <c r="E1737" s="29">
        <v>0</v>
      </c>
      <c r="G1737" s="4"/>
      <c r="H1737" s="93">
        <f t="shared" si="94"/>
        <v>0</v>
      </c>
      <c r="I1737" s="93" t="e">
        <f t="shared" si="92"/>
        <v>#NUM!</v>
      </c>
      <c r="J1737" s="158" t="e">
        <f t="shared" si="93"/>
        <v>#NUM!</v>
      </c>
    </row>
    <row r="1738" spans="1:10" hidden="1" x14ac:dyDescent="0.25">
      <c r="A1738" s="93">
        <v>89</v>
      </c>
      <c r="B1738" s="5" t="s">
        <v>48</v>
      </c>
      <c r="C1738" s="26">
        <v>43981</v>
      </c>
      <c r="D1738" s="4">
        <v>0</v>
      </c>
      <c r="E1738" s="29">
        <v>0</v>
      </c>
      <c r="G1738" s="4"/>
      <c r="H1738" s="93">
        <f t="shared" si="94"/>
        <v>0</v>
      </c>
      <c r="I1738" s="93" t="e">
        <f t="shared" si="92"/>
        <v>#NUM!</v>
      </c>
      <c r="J1738" s="158" t="e">
        <f t="shared" si="93"/>
        <v>#NUM!</v>
      </c>
    </row>
    <row r="1739" spans="1:10" hidden="1" x14ac:dyDescent="0.25">
      <c r="A1739" s="93">
        <v>90</v>
      </c>
      <c r="B1739" s="5" t="s">
        <v>48</v>
      </c>
      <c r="C1739" s="26">
        <v>43982</v>
      </c>
      <c r="D1739" s="4">
        <v>0</v>
      </c>
      <c r="E1739" s="29">
        <v>0</v>
      </c>
      <c r="G1739" s="4"/>
      <c r="H1739" s="93">
        <f t="shared" si="94"/>
        <v>0</v>
      </c>
      <c r="I1739" s="93" t="e">
        <f t="shared" si="92"/>
        <v>#NUM!</v>
      </c>
      <c r="J1739" s="158" t="e">
        <f t="shared" si="93"/>
        <v>#NUM!</v>
      </c>
    </row>
    <row r="1740" spans="1:10" hidden="1" x14ac:dyDescent="0.25">
      <c r="A1740" s="93">
        <v>91</v>
      </c>
      <c r="B1740" s="5" t="s">
        <v>48</v>
      </c>
      <c r="C1740" s="26">
        <v>43983</v>
      </c>
      <c r="D1740" s="4">
        <v>0</v>
      </c>
      <c r="E1740" s="29">
        <v>0</v>
      </c>
      <c r="G1740" s="4"/>
      <c r="H1740" s="93">
        <f t="shared" si="94"/>
        <v>0</v>
      </c>
      <c r="I1740" s="93" t="e">
        <f t="shared" si="92"/>
        <v>#NUM!</v>
      </c>
      <c r="J1740" s="158" t="e">
        <f t="shared" si="93"/>
        <v>#NUM!</v>
      </c>
    </row>
    <row r="1741" spans="1:10" hidden="1" x14ac:dyDescent="0.25">
      <c r="A1741" s="93">
        <v>92</v>
      </c>
      <c r="B1741" s="5" t="s">
        <v>48</v>
      </c>
      <c r="C1741" s="26">
        <v>43984</v>
      </c>
      <c r="D1741" s="4">
        <v>0</v>
      </c>
      <c r="E1741" s="29">
        <v>0</v>
      </c>
      <c r="G1741" s="4"/>
      <c r="H1741" s="93">
        <f t="shared" si="94"/>
        <v>0</v>
      </c>
      <c r="I1741" s="93" t="e">
        <f t="shared" si="92"/>
        <v>#NUM!</v>
      </c>
      <c r="J1741" s="158" t="e">
        <f t="shared" si="93"/>
        <v>#NUM!</v>
      </c>
    </row>
    <row r="1742" spans="1:10" hidden="1" x14ac:dyDescent="0.25">
      <c r="A1742" s="93">
        <v>93</v>
      </c>
      <c r="B1742" s="5" t="s">
        <v>48</v>
      </c>
      <c r="C1742" s="26">
        <v>43985</v>
      </c>
      <c r="D1742" s="4">
        <v>0</v>
      </c>
      <c r="E1742" s="29">
        <v>0</v>
      </c>
      <c r="G1742" s="4"/>
      <c r="H1742" s="93">
        <f t="shared" si="94"/>
        <v>0</v>
      </c>
      <c r="I1742" s="93" t="e">
        <f t="shared" si="92"/>
        <v>#NUM!</v>
      </c>
      <c r="J1742" s="158" t="e">
        <f t="shared" si="93"/>
        <v>#NUM!</v>
      </c>
    </row>
    <row r="1743" spans="1:10" hidden="1" x14ac:dyDescent="0.25">
      <c r="A1743" s="93">
        <v>94</v>
      </c>
      <c r="B1743" s="5" t="s">
        <v>48</v>
      </c>
      <c r="C1743" s="26">
        <v>43986</v>
      </c>
      <c r="D1743" s="4">
        <v>0</v>
      </c>
      <c r="E1743" s="29">
        <v>0</v>
      </c>
      <c r="G1743" s="4"/>
      <c r="H1743" s="93">
        <f t="shared" si="94"/>
        <v>0</v>
      </c>
      <c r="I1743" s="93" t="e">
        <f t="shared" si="92"/>
        <v>#NUM!</v>
      </c>
      <c r="J1743" s="158" t="e">
        <f t="shared" si="93"/>
        <v>#NUM!</v>
      </c>
    </row>
    <row r="1744" spans="1:10" hidden="1" x14ac:dyDescent="0.25">
      <c r="A1744" s="93">
        <v>95</v>
      </c>
      <c r="B1744" s="5" t="s">
        <v>48</v>
      </c>
      <c r="C1744" s="26">
        <v>43987</v>
      </c>
      <c r="D1744" s="4">
        <v>0</v>
      </c>
      <c r="E1744" s="29">
        <v>0</v>
      </c>
      <c r="G1744" s="4"/>
      <c r="H1744" s="93">
        <f t="shared" si="94"/>
        <v>0</v>
      </c>
      <c r="I1744" s="93" t="e">
        <f t="shared" si="92"/>
        <v>#NUM!</v>
      </c>
      <c r="J1744" s="158" t="e">
        <f t="shared" si="93"/>
        <v>#NUM!</v>
      </c>
    </row>
    <row r="1745" spans="1:10" hidden="1" x14ac:dyDescent="0.25">
      <c r="A1745" s="93">
        <v>96</v>
      </c>
      <c r="B1745" s="5" t="s">
        <v>48</v>
      </c>
      <c r="C1745" s="26">
        <v>43988</v>
      </c>
      <c r="D1745" s="4">
        <v>0</v>
      </c>
      <c r="E1745" s="29">
        <v>0</v>
      </c>
      <c r="G1745" s="4"/>
      <c r="H1745" s="93">
        <f t="shared" si="94"/>
        <v>0</v>
      </c>
      <c r="I1745" s="93" t="e">
        <f t="shared" ref="I1745:I1808" si="95">LN(H1745)</f>
        <v>#NUM!</v>
      </c>
      <c r="J1745" s="158" t="e">
        <f t="shared" si="93"/>
        <v>#NUM!</v>
      </c>
    </row>
    <row r="1746" spans="1:10" hidden="1" x14ac:dyDescent="0.25">
      <c r="A1746" s="93">
        <v>97</v>
      </c>
      <c r="B1746" s="5" t="s">
        <v>48</v>
      </c>
      <c r="C1746" s="26">
        <v>43989</v>
      </c>
      <c r="D1746" s="4">
        <v>0</v>
      </c>
      <c r="E1746" s="29">
        <v>0</v>
      </c>
      <c r="G1746" s="4"/>
      <c r="H1746" s="93">
        <f t="shared" si="94"/>
        <v>0</v>
      </c>
      <c r="I1746" s="93" t="e">
        <f t="shared" si="95"/>
        <v>#NUM!</v>
      </c>
      <c r="J1746" s="158" t="e">
        <f t="shared" si="93"/>
        <v>#NUM!</v>
      </c>
    </row>
    <row r="1747" spans="1:10" hidden="1" x14ac:dyDescent="0.25">
      <c r="A1747" s="93">
        <v>98</v>
      </c>
      <c r="B1747" s="5" t="s">
        <v>48</v>
      </c>
      <c r="C1747" s="26">
        <v>43990</v>
      </c>
      <c r="D1747" s="4">
        <v>0</v>
      </c>
      <c r="E1747" s="29">
        <v>0</v>
      </c>
      <c r="G1747" s="4"/>
      <c r="H1747" s="93">
        <f t="shared" si="94"/>
        <v>0</v>
      </c>
      <c r="I1747" s="93" t="e">
        <f t="shared" si="95"/>
        <v>#NUM!</v>
      </c>
      <c r="J1747" s="158" t="e">
        <f t="shared" si="93"/>
        <v>#NUM!</v>
      </c>
    </row>
    <row r="1748" spans="1:10" hidden="1" x14ac:dyDescent="0.25">
      <c r="A1748" s="93">
        <v>99</v>
      </c>
      <c r="B1748" s="5" t="s">
        <v>48</v>
      </c>
      <c r="C1748" s="26">
        <v>43991</v>
      </c>
      <c r="D1748" s="4">
        <v>0</v>
      </c>
      <c r="E1748" s="29">
        <v>0</v>
      </c>
      <c r="G1748" s="4"/>
      <c r="H1748" s="93">
        <f t="shared" si="94"/>
        <v>0</v>
      </c>
      <c r="I1748" s="93" t="e">
        <f t="shared" si="95"/>
        <v>#NUM!</v>
      </c>
      <c r="J1748" s="158" t="e">
        <f t="shared" si="93"/>
        <v>#NUM!</v>
      </c>
    </row>
    <row r="1749" spans="1:10" hidden="1" x14ac:dyDescent="0.25">
      <c r="A1749" s="93">
        <v>100</v>
      </c>
      <c r="B1749" s="5" t="s">
        <v>48</v>
      </c>
      <c r="C1749" s="26">
        <v>43992</v>
      </c>
      <c r="D1749" s="4">
        <v>0</v>
      </c>
      <c r="E1749" s="29">
        <v>0</v>
      </c>
      <c r="G1749" s="4"/>
      <c r="H1749" s="93">
        <f t="shared" si="94"/>
        <v>0</v>
      </c>
      <c r="I1749" s="93" t="e">
        <f t="shared" si="95"/>
        <v>#NUM!</v>
      </c>
      <c r="J1749" s="158" t="e">
        <f t="shared" si="93"/>
        <v>#NUM!</v>
      </c>
    </row>
    <row r="1750" spans="1:10" hidden="1" x14ac:dyDescent="0.25">
      <c r="A1750" s="93">
        <v>101</v>
      </c>
      <c r="B1750" s="5" t="s">
        <v>48</v>
      </c>
      <c r="C1750" s="26">
        <v>43993</v>
      </c>
      <c r="D1750" s="4">
        <v>0</v>
      </c>
      <c r="E1750" s="29">
        <v>0</v>
      </c>
      <c r="G1750" s="4"/>
      <c r="H1750" s="93">
        <f t="shared" si="94"/>
        <v>0</v>
      </c>
      <c r="I1750" s="93" t="e">
        <f t="shared" si="95"/>
        <v>#NUM!</v>
      </c>
      <c r="J1750" s="158" t="e">
        <f t="shared" si="93"/>
        <v>#NUM!</v>
      </c>
    </row>
    <row r="1751" spans="1:10" hidden="1" x14ac:dyDescent="0.25">
      <c r="A1751" s="93">
        <v>102</v>
      </c>
      <c r="B1751" s="5" t="s">
        <v>48</v>
      </c>
      <c r="C1751" s="26">
        <v>43994</v>
      </c>
      <c r="D1751" s="4">
        <v>1</v>
      </c>
      <c r="E1751" s="29">
        <v>1</v>
      </c>
      <c r="G1751" s="4"/>
      <c r="H1751" s="93">
        <f t="shared" si="94"/>
        <v>1</v>
      </c>
      <c r="I1751" s="93">
        <f t="shared" si="95"/>
        <v>0</v>
      </c>
      <c r="J1751" s="158" t="e">
        <f t="shared" si="93"/>
        <v>#NUM!</v>
      </c>
    </row>
    <row r="1752" spans="1:10" hidden="1" x14ac:dyDescent="0.25">
      <c r="A1752" s="93">
        <v>103</v>
      </c>
      <c r="B1752" s="5" t="s">
        <v>48</v>
      </c>
      <c r="C1752" s="26">
        <v>43995</v>
      </c>
      <c r="D1752" s="4">
        <v>26</v>
      </c>
      <c r="E1752" s="29">
        <v>27</v>
      </c>
      <c r="G1752" s="4"/>
      <c r="H1752" s="93">
        <f t="shared" si="94"/>
        <v>27</v>
      </c>
      <c r="I1752" s="93">
        <f t="shared" si="95"/>
        <v>3.2958368660043291</v>
      </c>
      <c r="J1752" s="158" t="e">
        <f t="shared" si="93"/>
        <v>#NUM!</v>
      </c>
    </row>
    <row r="1753" spans="1:10" hidden="1" x14ac:dyDescent="0.25">
      <c r="A1753" s="93">
        <v>104</v>
      </c>
      <c r="B1753" s="5" t="s">
        <v>48</v>
      </c>
      <c r="C1753" s="26">
        <v>43996</v>
      </c>
      <c r="D1753" s="4">
        <v>6</v>
      </c>
      <c r="E1753" s="29">
        <v>33</v>
      </c>
      <c r="G1753" s="4"/>
      <c r="H1753" s="93">
        <f t="shared" si="94"/>
        <v>33</v>
      </c>
      <c r="I1753" s="93">
        <f t="shared" si="95"/>
        <v>3.4965075614664802</v>
      </c>
      <c r="J1753" s="158" t="e">
        <f t="shared" si="93"/>
        <v>#NUM!</v>
      </c>
    </row>
    <row r="1754" spans="1:10" hidden="1" x14ac:dyDescent="0.25">
      <c r="A1754" s="93">
        <v>105</v>
      </c>
      <c r="B1754" s="5" t="s">
        <v>48</v>
      </c>
      <c r="C1754" s="26">
        <v>43997</v>
      </c>
      <c r="D1754" s="4">
        <v>0</v>
      </c>
      <c r="E1754" s="29">
        <v>33</v>
      </c>
      <c r="G1754" s="4"/>
      <c r="H1754" s="93">
        <f t="shared" si="94"/>
        <v>33</v>
      </c>
      <c r="I1754" s="93">
        <f t="shared" si="95"/>
        <v>3.4965075614664802</v>
      </c>
      <c r="J1754" s="158" t="e">
        <f t="shared" si="93"/>
        <v>#NUM!</v>
      </c>
    </row>
    <row r="1755" spans="1:10" hidden="1" x14ac:dyDescent="0.25">
      <c r="A1755" s="93">
        <v>106</v>
      </c>
      <c r="B1755" s="5" t="s">
        <v>48</v>
      </c>
      <c r="C1755" s="26">
        <v>43998</v>
      </c>
      <c r="D1755" s="4">
        <v>0</v>
      </c>
      <c r="E1755" s="29">
        <v>33</v>
      </c>
      <c r="G1755" s="4"/>
      <c r="H1755" s="93">
        <f t="shared" si="94"/>
        <v>33</v>
      </c>
      <c r="I1755" s="93">
        <f t="shared" si="95"/>
        <v>3.4965075614664802</v>
      </c>
      <c r="J1755" s="158" t="e">
        <f t="shared" si="93"/>
        <v>#NUM!</v>
      </c>
    </row>
    <row r="1756" spans="1:10" hidden="1" x14ac:dyDescent="0.25">
      <c r="A1756" s="93">
        <v>107</v>
      </c>
      <c r="B1756" s="5" t="s">
        <v>48</v>
      </c>
      <c r="C1756" s="26">
        <v>43999</v>
      </c>
      <c r="D1756" s="4">
        <v>0</v>
      </c>
      <c r="E1756" s="29">
        <v>33</v>
      </c>
      <c r="G1756" s="4"/>
      <c r="H1756" s="93">
        <f t="shared" si="94"/>
        <v>33</v>
      </c>
      <c r="I1756" s="93">
        <f t="shared" si="95"/>
        <v>3.4965075614664802</v>
      </c>
      <c r="J1756" s="158" t="e">
        <f t="shared" si="93"/>
        <v>#NUM!</v>
      </c>
    </row>
    <row r="1757" spans="1:10" hidden="1" x14ac:dyDescent="0.25">
      <c r="A1757" s="93">
        <v>108</v>
      </c>
      <c r="B1757" s="5" t="s">
        <v>48</v>
      </c>
      <c r="C1757" s="26">
        <v>44000</v>
      </c>
      <c r="D1757" s="4">
        <v>4</v>
      </c>
      <c r="E1757" s="29">
        <v>37</v>
      </c>
      <c r="G1757" s="4"/>
      <c r="H1757" s="93">
        <f t="shared" si="94"/>
        <v>37</v>
      </c>
      <c r="I1757" s="93">
        <f t="shared" si="95"/>
        <v>3.6109179126442243</v>
      </c>
      <c r="J1757" s="158" t="e">
        <f t="shared" si="93"/>
        <v>#NUM!</v>
      </c>
    </row>
    <row r="1758" spans="1:10" hidden="1" x14ac:dyDescent="0.25">
      <c r="A1758" s="93">
        <v>109</v>
      </c>
      <c r="B1758" s="5" t="s">
        <v>48</v>
      </c>
      <c r="C1758" s="26">
        <v>44001</v>
      </c>
      <c r="D1758" s="4">
        <v>0</v>
      </c>
      <c r="E1758" s="29">
        <v>37</v>
      </c>
      <c r="G1758" s="4"/>
      <c r="H1758" s="93">
        <f t="shared" si="94"/>
        <v>37</v>
      </c>
      <c r="I1758" s="93">
        <f t="shared" si="95"/>
        <v>3.6109179126442243</v>
      </c>
      <c r="J1758" s="158">
        <f t="shared" si="93"/>
        <v>2.1683573081964265</v>
      </c>
    </row>
    <row r="1759" spans="1:10" hidden="1" x14ac:dyDescent="0.25">
      <c r="A1759" s="93">
        <v>110</v>
      </c>
      <c r="B1759" s="5" t="s">
        <v>48</v>
      </c>
      <c r="C1759" s="26">
        <v>44002</v>
      </c>
      <c r="D1759" s="4">
        <v>2</v>
      </c>
      <c r="E1759" s="29">
        <v>39</v>
      </c>
      <c r="G1759" s="4"/>
      <c r="H1759" s="93">
        <f t="shared" si="94"/>
        <v>39</v>
      </c>
      <c r="I1759" s="93">
        <f t="shared" si="95"/>
        <v>3.6635616461296463</v>
      </c>
      <c r="J1759" s="158">
        <f t="shared" si="93"/>
        <v>16.686276395056478</v>
      </c>
    </row>
    <row r="1760" spans="1:10" hidden="1" x14ac:dyDescent="0.25">
      <c r="A1760" s="93">
        <v>111</v>
      </c>
      <c r="B1760" s="5" t="s">
        <v>48</v>
      </c>
      <c r="C1760" s="26">
        <v>44003</v>
      </c>
      <c r="D1760" s="4">
        <v>0</v>
      </c>
      <c r="E1760" s="29">
        <v>39</v>
      </c>
      <c r="G1760" s="4"/>
      <c r="H1760" s="93">
        <f t="shared" si="94"/>
        <v>39</v>
      </c>
      <c r="I1760" s="93">
        <f t="shared" si="95"/>
        <v>3.6635616461296463</v>
      </c>
      <c r="J1760" s="158">
        <f t="shared" si="93"/>
        <v>23.646423946699461</v>
      </c>
    </row>
    <row r="1761" spans="1:10" hidden="1" x14ac:dyDescent="0.25">
      <c r="A1761" s="93">
        <v>112</v>
      </c>
      <c r="B1761" s="5" t="s">
        <v>48</v>
      </c>
      <c r="C1761" s="26">
        <v>44004</v>
      </c>
      <c r="D1761" s="4">
        <v>0</v>
      </c>
      <c r="E1761" s="29">
        <v>39</v>
      </c>
      <c r="G1761" s="4"/>
      <c r="H1761" s="93">
        <f t="shared" si="94"/>
        <v>39</v>
      </c>
      <c r="I1761" s="93">
        <f t="shared" si="95"/>
        <v>3.6635616461296463</v>
      </c>
      <c r="J1761" s="158">
        <f t="shared" si="93"/>
        <v>23.235733618619847</v>
      </c>
    </row>
    <row r="1762" spans="1:10" hidden="1" x14ac:dyDescent="0.25">
      <c r="A1762" s="93">
        <v>113</v>
      </c>
      <c r="B1762" s="5" t="s">
        <v>48</v>
      </c>
      <c r="C1762" s="26">
        <v>44005</v>
      </c>
      <c r="D1762" s="4">
        <v>6</v>
      </c>
      <c r="E1762" s="29">
        <v>45</v>
      </c>
      <c r="G1762" s="4"/>
      <c r="H1762" s="93">
        <f t="shared" si="94"/>
        <v>45</v>
      </c>
      <c r="I1762" s="93">
        <f t="shared" si="95"/>
        <v>3.8066624897703196</v>
      </c>
      <c r="J1762" s="158">
        <f t="shared" si="93"/>
        <v>18.099357394933971</v>
      </c>
    </row>
    <row r="1763" spans="1:10" hidden="1" x14ac:dyDescent="0.25">
      <c r="A1763" s="93">
        <v>114</v>
      </c>
      <c r="B1763" s="5" t="s">
        <v>48</v>
      </c>
      <c r="C1763" s="26">
        <v>44006</v>
      </c>
      <c r="D1763" s="4">
        <v>0</v>
      </c>
      <c r="E1763" s="29">
        <v>45</v>
      </c>
      <c r="G1763" s="4"/>
      <c r="H1763" s="93">
        <f t="shared" si="94"/>
        <v>45</v>
      </c>
      <c r="I1763" s="93">
        <f t="shared" si="95"/>
        <v>3.8066624897703196</v>
      </c>
      <c r="J1763" s="158">
        <f t="shared" si="93"/>
        <v>17.602468177175393</v>
      </c>
    </row>
    <row r="1764" spans="1:10" hidden="1" x14ac:dyDescent="0.25">
      <c r="A1764" s="93">
        <v>115</v>
      </c>
      <c r="B1764" s="5" t="s">
        <v>48</v>
      </c>
      <c r="C1764" s="26">
        <v>44007</v>
      </c>
      <c r="D1764" s="4">
        <v>0</v>
      </c>
      <c r="E1764" s="29">
        <v>45</v>
      </c>
      <c r="G1764" s="4"/>
      <c r="H1764" s="93">
        <f t="shared" si="94"/>
        <v>45</v>
      </c>
      <c r="I1764" s="93">
        <f t="shared" si="95"/>
        <v>3.8066624897703196</v>
      </c>
      <c r="J1764" s="158">
        <f t="shared" si="93"/>
        <v>20.957302635227144</v>
      </c>
    </row>
    <row r="1765" spans="1:10" hidden="1" x14ac:dyDescent="0.25">
      <c r="A1765" s="93">
        <v>116</v>
      </c>
      <c r="B1765" s="5" t="s">
        <v>48</v>
      </c>
      <c r="C1765" s="26">
        <v>44008</v>
      </c>
      <c r="D1765" s="4">
        <v>25</v>
      </c>
      <c r="E1765" s="29">
        <v>70</v>
      </c>
      <c r="G1765" s="4"/>
      <c r="H1765" s="93">
        <f t="shared" si="94"/>
        <v>70</v>
      </c>
      <c r="I1765" s="93">
        <f t="shared" si="95"/>
        <v>4.2484952420493594</v>
      </c>
      <c r="J1765" s="158">
        <f t="shared" si="93"/>
        <v>10.124305430915781</v>
      </c>
    </row>
    <row r="1766" spans="1:10" hidden="1" x14ac:dyDescent="0.25">
      <c r="A1766" s="93">
        <v>117</v>
      </c>
      <c r="B1766" s="5" t="s">
        <v>48</v>
      </c>
      <c r="C1766" s="26">
        <v>44009</v>
      </c>
      <c r="D1766" s="4">
        <v>1</v>
      </c>
      <c r="E1766" s="29">
        <v>71</v>
      </c>
      <c r="G1766" s="4"/>
      <c r="H1766" s="93">
        <f t="shared" si="94"/>
        <v>71</v>
      </c>
      <c r="I1766" s="93">
        <f t="shared" si="95"/>
        <v>4.2626798770413155</v>
      </c>
      <c r="J1766" s="158">
        <f t="shared" si="93"/>
        <v>7.714085907982752</v>
      </c>
    </row>
    <row r="1767" spans="1:10" hidden="1" x14ac:dyDescent="0.25">
      <c r="A1767" s="93">
        <v>118</v>
      </c>
      <c r="B1767" s="5" t="s">
        <v>48</v>
      </c>
      <c r="C1767" s="26">
        <v>44010</v>
      </c>
      <c r="D1767" s="4">
        <v>0</v>
      </c>
      <c r="E1767" s="29">
        <v>71</v>
      </c>
      <c r="G1767" s="4"/>
      <c r="H1767" s="93">
        <f t="shared" si="94"/>
        <v>71</v>
      </c>
      <c r="I1767" s="93">
        <f t="shared" si="95"/>
        <v>4.2626798770413155</v>
      </c>
      <c r="J1767" s="158">
        <f t="shared" si="93"/>
        <v>6.8379249001601954</v>
      </c>
    </row>
    <row r="1768" spans="1:10" hidden="1" x14ac:dyDescent="0.25">
      <c r="A1768" s="93">
        <v>119</v>
      </c>
      <c r="B1768" s="5" t="s">
        <v>48</v>
      </c>
      <c r="C1768" s="26">
        <v>44011</v>
      </c>
      <c r="D1768" s="4">
        <v>0</v>
      </c>
      <c r="E1768" s="29">
        <v>71</v>
      </c>
      <c r="G1768" s="4"/>
      <c r="H1768" s="93">
        <f t="shared" si="94"/>
        <v>71</v>
      </c>
      <c r="I1768" s="93">
        <f t="shared" si="95"/>
        <v>4.2626798770413155</v>
      </c>
      <c r="J1768" s="158">
        <f t="shared" si="93"/>
        <v>7.0287026382261759</v>
      </c>
    </row>
    <row r="1769" spans="1:10" hidden="1" x14ac:dyDescent="0.25">
      <c r="A1769" s="93">
        <v>120</v>
      </c>
      <c r="B1769" s="5" t="s">
        <v>48</v>
      </c>
      <c r="C1769" s="26">
        <v>44012</v>
      </c>
      <c r="D1769" s="4">
        <v>0</v>
      </c>
      <c r="E1769" s="29">
        <v>71</v>
      </c>
      <c r="G1769" s="4"/>
      <c r="H1769" s="93">
        <f t="shared" si="94"/>
        <v>71</v>
      </c>
      <c r="I1769" s="93">
        <f t="shared" si="95"/>
        <v>4.2626798770413155</v>
      </c>
      <c r="J1769" s="158">
        <f t="shared" si="93"/>
        <v>8.4943944250834313</v>
      </c>
    </row>
    <row r="1770" spans="1:10" hidden="1" x14ac:dyDescent="0.25">
      <c r="A1770" s="93">
        <v>121</v>
      </c>
      <c r="B1770" s="5" t="s">
        <v>48</v>
      </c>
      <c r="C1770" s="26">
        <v>44013</v>
      </c>
      <c r="D1770" s="4">
        <v>4</v>
      </c>
      <c r="E1770" s="29">
        <v>75</v>
      </c>
      <c r="G1770" s="4"/>
      <c r="H1770" s="93">
        <f t="shared" si="94"/>
        <v>75</v>
      </c>
      <c r="I1770" s="93">
        <f t="shared" si="95"/>
        <v>4.3174881135363101</v>
      </c>
      <c r="J1770" s="158">
        <f t="shared" si="93"/>
        <v>9.8711792508608642</v>
      </c>
    </row>
    <row r="1771" spans="1:10" hidden="1" x14ac:dyDescent="0.25">
      <c r="A1771" s="93">
        <v>122</v>
      </c>
      <c r="B1771" s="5" t="s">
        <v>48</v>
      </c>
      <c r="C1771" s="26">
        <v>44014</v>
      </c>
      <c r="D1771" s="4">
        <v>1</v>
      </c>
      <c r="E1771" s="29">
        <v>76</v>
      </c>
      <c r="G1771" s="4"/>
      <c r="H1771" s="93">
        <f t="shared" si="94"/>
        <v>76</v>
      </c>
      <c r="I1771" s="93">
        <f t="shared" si="95"/>
        <v>4.3307333402863311</v>
      </c>
      <c r="J1771" s="158">
        <f t="shared" si="93"/>
        <v>14.50727269104318</v>
      </c>
    </row>
    <row r="1772" spans="1:10" hidden="1" x14ac:dyDescent="0.25">
      <c r="A1772" s="93">
        <v>123</v>
      </c>
      <c r="B1772" s="5" t="s">
        <v>48</v>
      </c>
      <c r="C1772" s="26">
        <v>44015</v>
      </c>
      <c r="D1772" s="4">
        <v>0</v>
      </c>
      <c r="E1772" s="29">
        <v>76</v>
      </c>
      <c r="G1772" s="4"/>
      <c r="H1772" s="93">
        <f t="shared" si="94"/>
        <v>76</v>
      </c>
      <c r="I1772" s="93">
        <f t="shared" si="95"/>
        <v>4.3307333402863311</v>
      </c>
      <c r="J1772" s="158">
        <f t="shared" si="93"/>
        <v>53.893547065932736</v>
      </c>
    </row>
    <row r="1773" spans="1:10" hidden="1" x14ac:dyDescent="0.25">
      <c r="A1773" s="93">
        <v>124</v>
      </c>
      <c r="B1773" s="5" t="s">
        <v>48</v>
      </c>
      <c r="C1773" s="26">
        <v>44016</v>
      </c>
      <c r="D1773" s="4">
        <v>0</v>
      </c>
      <c r="E1773" s="29">
        <v>76</v>
      </c>
      <c r="G1773" s="4"/>
      <c r="H1773" s="93">
        <f t="shared" si="94"/>
        <v>76</v>
      </c>
      <c r="I1773" s="93">
        <f t="shared" si="95"/>
        <v>4.3307333402863311</v>
      </c>
      <c r="J1773" s="158">
        <f t="shared" si="93"/>
        <v>54.131472507226846</v>
      </c>
    </row>
    <row r="1774" spans="1:10" hidden="1" x14ac:dyDescent="0.25">
      <c r="A1774" s="93">
        <v>125</v>
      </c>
      <c r="B1774" s="5" t="s">
        <v>48</v>
      </c>
      <c r="C1774" s="26">
        <v>44017</v>
      </c>
      <c r="D1774" s="4">
        <v>0</v>
      </c>
      <c r="E1774" s="29">
        <v>76</v>
      </c>
      <c r="G1774" s="4"/>
      <c r="H1774" s="93">
        <f t="shared" si="94"/>
        <v>76</v>
      </c>
      <c r="I1774" s="93">
        <f t="shared" si="95"/>
        <v>4.3307333402863311</v>
      </c>
      <c r="J1774" s="158">
        <f t="shared" si="93"/>
        <v>56.307260007833264</v>
      </c>
    </row>
    <row r="1775" spans="1:10" hidden="1" x14ac:dyDescent="0.25">
      <c r="A1775" s="93">
        <v>126</v>
      </c>
      <c r="B1775" s="5" t="s">
        <v>48</v>
      </c>
      <c r="C1775" s="26">
        <v>44018</v>
      </c>
      <c r="D1775" s="4">
        <v>0</v>
      </c>
      <c r="E1775" s="29">
        <v>76</v>
      </c>
      <c r="G1775" s="4"/>
      <c r="H1775" s="93">
        <f t="shared" si="94"/>
        <v>76</v>
      </c>
      <c r="I1775" s="93">
        <f t="shared" si="95"/>
        <v>4.3307333402863311</v>
      </c>
      <c r="J1775" s="158">
        <f t="shared" si="93"/>
        <v>67.989153030374354</v>
      </c>
    </row>
    <row r="1776" spans="1:10" hidden="1" x14ac:dyDescent="0.25">
      <c r="A1776" s="93">
        <v>127</v>
      </c>
      <c r="B1776" s="5" t="s">
        <v>48</v>
      </c>
      <c r="C1776" s="26">
        <v>44019</v>
      </c>
      <c r="D1776" s="4">
        <v>0</v>
      </c>
      <c r="E1776" s="29">
        <v>76</v>
      </c>
      <c r="G1776" s="4"/>
      <c r="H1776" s="93">
        <f t="shared" si="94"/>
        <v>76</v>
      </c>
      <c r="I1776" s="93">
        <f t="shared" si="95"/>
        <v>4.3307333402863311</v>
      </c>
      <c r="J1776" s="158">
        <f t="shared" si="93"/>
        <v>107.30616065241188</v>
      </c>
    </row>
    <row r="1777" spans="1:10" hidden="1" x14ac:dyDescent="0.25">
      <c r="A1777" s="93">
        <v>128</v>
      </c>
      <c r="B1777" s="5" t="s">
        <v>48</v>
      </c>
      <c r="C1777" s="26">
        <v>44020</v>
      </c>
      <c r="D1777" s="4">
        <v>0</v>
      </c>
      <c r="E1777" s="29">
        <v>76</v>
      </c>
      <c r="G1777" s="4"/>
      <c r="H1777" s="93">
        <f t="shared" si="94"/>
        <v>76</v>
      </c>
      <c r="I1777" s="93">
        <f t="shared" si="95"/>
        <v>4.3307333402863311</v>
      </c>
      <c r="J1777" s="158">
        <f t="shared" si="93"/>
        <v>627.98216472256297</v>
      </c>
    </row>
    <row r="1778" spans="1:10" hidden="1" x14ac:dyDescent="0.25">
      <c r="A1778" s="93">
        <v>129</v>
      </c>
      <c r="B1778" s="5" t="s">
        <v>48</v>
      </c>
      <c r="C1778" s="26">
        <v>44021</v>
      </c>
      <c r="D1778" s="4">
        <v>0</v>
      </c>
      <c r="E1778" s="29">
        <v>76</v>
      </c>
      <c r="G1778" s="4"/>
      <c r="H1778" s="93">
        <f t="shared" si="94"/>
        <v>76</v>
      </c>
      <c r="I1778" s="93">
        <f t="shared" si="95"/>
        <v>4.3307333402863311</v>
      </c>
      <c r="J1778" s="158" t="e">
        <f t="shared" si="93"/>
        <v>#DIV/0!</v>
      </c>
    </row>
    <row r="1779" spans="1:10" hidden="1" x14ac:dyDescent="0.25">
      <c r="A1779" s="93">
        <v>130</v>
      </c>
      <c r="B1779" s="5" t="s">
        <v>48</v>
      </c>
      <c r="C1779" s="26">
        <v>44022</v>
      </c>
      <c r="D1779" s="4">
        <v>0</v>
      </c>
      <c r="E1779" s="29">
        <v>76</v>
      </c>
      <c r="G1779" s="4"/>
      <c r="H1779" s="93">
        <f t="shared" si="94"/>
        <v>76</v>
      </c>
      <c r="I1779" s="93">
        <f t="shared" si="95"/>
        <v>4.3307333402863311</v>
      </c>
      <c r="J1779" s="158" t="e">
        <f t="shared" si="93"/>
        <v>#DIV/0!</v>
      </c>
    </row>
    <row r="1780" spans="1:10" hidden="1" x14ac:dyDescent="0.25">
      <c r="A1780" s="93">
        <v>131</v>
      </c>
      <c r="B1780" s="5" t="s">
        <v>48</v>
      </c>
      <c r="C1780" s="26">
        <v>44023</v>
      </c>
      <c r="D1780" s="4">
        <v>0</v>
      </c>
      <c r="E1780" s="29">
        <v>76</v>
      </c>
      <c r="G1780" s="4"/>
      <c r="H1780" s="93">
        <f t="shared" si="94"/>
        <v>76</v>
      </c>
      <c r="I1780" s="93">
        <f t="shared" si="95"/>
        <v>4.3307333402863311</v>
      </c>
      <c r="J1780" s="158" t="e">
        <f t="shared" si="93"/>
        <v>#DIV/0!</v>
      </c>
    </row>
    <row r="1781" spans="1:10" hidden="1" x14ac:dyDescent="0.25">
      <c r="A1781" s="93">
        <v>132</v>
      </c>
      <c r="B1781" s="5" t="s">
        <v>48</v>
      </c>
      <c r="C1781" s="26">
        <v>44024</v>
      </c>
      <c r="D1781" s="4">
        <v>0</v>
      </c>
      <c r="E1781" s="29">
        <v>76</v>
      </c>
      <c r="G1781" s="4"/>
      <c r="H1781" s="93">
        <f t="shared" si="94"/>
        <v>76</v>
      </c>
      <c r="I1781" s="93">
        <f t="shared" si="95"/>
        <v>4.3307333402863311</v>
      </c>
      <c r="J1781" s="158" t="e">
        <f t="shared" si="93"/>
        <v>#DIV/0!</v>
      </c>
    </row>
    <row r="1782" spans="1:10" hidden="1" x14ac:dyDescent="0.25">
      <c r="A1782" s="93">
        <v>133</v>
      </c>
      <c r="B1782" s="5" t="s">
        <v>48</v>
      </c>
      <c r="C1782" s="26">
        <v>44025</v>
      </c>
      <c r="D1782" s="4">
        <v>2</v>
      </c>
      <c r="E1782" s="29">
        <v>78</v>
      </c>
      <c r="G1782" s="4"/>
      <c r="H1782" s="93">
        <f t="shared" si="94"/>
        <v>78</v>
      </c>
      <c r="I1782" s="93">
        <f t="shared" si="95"/>
        <v>4.3567088266895917</v>
      </c>
      <c r="J1782" s="158">
        <f t="shared" si="93"/>
        <v>320.21599278599973</v>
      </c>
    </row>
    <row r="1783" spans="1:10" hidden="1" x14ac:dyDescent="0.25">
      <c r="A1783" s="93">
        <v>134</v>
      </c>
      <c r="B1783" s="5" t="s">
        <v>48</v>
      </c>
      <c r="C1783" s="26">
        <v>44026</v>
      </c>
      <c r="D1783" s="4">
        <v>0</v>
      </c>
      <c r="E1783" s="29">
        <v>78</v>
      </c>
      <c r="G1783" s="4"/>
      <c r="H1783" s="93">
        <f t="shared" si="94"/>
        <v>78</v>
      </c>
      <c r="I1783" s="93">
        <f t="shared" si="95"/>
        <v>4.3567088266895917</v>
      </c>
      <c r="J1783" s="158">
        <f t="shared" si="93"/>
        <v>186.79266245849985</v>
      </c>
    </row>
    <row r="1784" spans="1:10" hidden="1" x14ac:dyDescent="0.25">
      <c r="A1784" s="93">
        <v>135</v>
      </c>
      <c r="B1784" s="5" t="s">
        <v>48</v>
      </c>
      <c r="C1784" s="26">
        <v>44027</v>
      </c>
      <c r="D1784" s="4">
        <v>0</v>
      </c>
      <c r="E1784" s="29">
        <v>78</v>
      </c>
      <c r="G1784" s="4"/>
      <c r="H1784" s="93">
        <f t="shared" si="94"/>
        <v>78</v>
      </c>
      <c r="I1784" s="93">
        <f t="shared" si="95"/>
        <v>4.3567088266895917</v>
      </c>
      <c r="J1784" s="158">
        <f t="shared" si="93"/>
        <v>149.43412996679987</v>
      </c>
    </row>
    <row r="1785" spans="1:10" hidden="1" x14ac:dyDescent="0.25">
      <c r="A1785" s="93">
        <v>136</v>
      </c>
      <c r="B1785" s="5" t="s">
        <v>48</v>
      </c>
      <c r="C1785" s="26">
        <v>44028</v>
      </c>
      <c r="D1785" s="4">
        <v>0</v>
      </c>
      <c r="E1785" s="29">
        <v>78</v>
      </c>
      <c r="G1785" s="4"/>
      <c r="H1785" s="93">
        <f t="shared" si="94"/>
        <v>78</v>
      </c>
      <c r="I1785" s="93">
        <f t="shared" si="95"/>
        <v>4.3567088266895917</v>
      </c>
      <c r="J1785" s="158">
        <f t="shared" si="93"/>
        <v>140.09449684387488</v>
      </c>
    </row>
    <row r="1786" spans="1:10" hidden="1" x14ac:dyDescent="0.25">
      <c r="A1786" s="93">
        <v>137</v>
      </c>
      <c r="B1786" s="5" t="s">
        <v>48</v>
      </c>
      <c r="C1786" s="26">
        <v>44029</v>
      </c>
      <c r="D1786" s="4">
        <v>0</v>
      </c>
      <c r="E1786" s="29">
        <v>78</v>
      </c>
      <c r="G1786" s="4"/>
      <c r="H1786" s="93">
        <f t="shared" si="94"/>
        <v>78</v>
      </c>
      <c r="I1786" s="93">
        <f t="shared" si="95"/>
        <v>4.3567088266895917</v>
      </c>
      <c r="J1786" s="158">
        <f t="shared" si="93"/>
        <v>149.43412996679987</v>
      </c>
    </row>
    <row r="1787" spans="1:10" hidden="1" x14ac:dyDescent="0.25">
      <c r="A1787" s="93">
        <v>138</v>
      </c>
      <c r="B1787" s="5" t="s">
        <v>48</v>
      </c>
      <c r="C1787" s="26">
        <v>44030</v>
      </c>
      <c r="D1787" s="4">
        <v>0</v>
      </c>
      <c r="E1787" s="29">
        <v>78</v>
      </c>
      <c r="G1787" s="4"/>
      <c r="H1787" s="93">
        <f t="shared" si="94"/>
        <v>78</v>
      </c>
      <c r="I1787" s="93">
        <f t="shared" si="95"/>
        <v>4.3567088266895917</v>
      </c>
      <c r="J1787" s="158">
        <f t="shared" si="93"/>
        <v>186.79266245849985</v>
      </c>
    </row>
    <row r="1788" spans="1:10" hidden="1" x14ac:dyDescent="0.25">
      <c r="A1788" s="93">
        <v>139</v>
      </c>
      <c r="B1788" s="5" t="s">
        <v>48</v>
      </c>
      <c r="C1788" s="26">
        <v>44031</v>
      </c>
      <c r="D1788" s="4">
        <v>0</v>
      </c>
      <c r="E1788" s="29">
        <v>78</v>
      </c>
      <c r="G1788" s="4"/>
      <c r="H1788" s="93">
        <f t="shared" si="94"/>
        <v>78</v>
      </c>
      <c r="I1788" s="93">
        <f t="shared" si="95"/>
        <v>4.3567088266895917</v>
      </c>
      <c r="J1788" s="158">
        <f t="shared" si="93"/>
        <v>320.21599278599973</v>
      </c>
    </row>
    <row r="1789" spans="1:10" hidden="1" x14ac:dyDescent="0.25">
      <c r="A1789" s="93">
        <v>140</v>
      </c>
      <c r="B1789" s="5" t="s">
        <v>48</v>
      </c>
      <c r="C1789" s="26">
        <v>44032</v>
      </c>
      <c r="D1789" s="4">
        <v>0</v>
      </c>
      <c r="E1789" s="29">
        <v>78</v>
      </c>
      <c r="G1789" s="4"/>
      <c r="H1789" s="93">
        <f t="shared" si="94"/>
        <v>78</v>
      </c>
      <c r="I1789" s="93">
        <f t="shared" si="95"/>
        <v>4.3567088266895917</v>
      </c>
      <c r="J1789" s="158" t="e">
        <f t="shared" si="93"/>
        <v>#DIV/0!</v>
      </c>
    </row>
    <row r="1790" spans="1:10" hidden="1" x14ac:dyDescent="0.25">
      <c r="A1790" s="93">
        <v>141</v>
      </c>
      <c r="B1790" s="5" t="s">
        <v>48</v>
      </c>
      <c r="C1790" s="26">
        <v>44033</v>
      </c>
      <c r="D1790" s="4">
        <v>0</v>
      </c>
      <c r="E1790" s="29">
        <v>78</v>
      </c>
      <c r="G1790" s="4"/>
      <c r="H1790" s="93">
        <f t="shared" si="94"/>
        <v>78</v>
      </c>
      <c r="I1790" s="93">
        <f t="shared" si="95"/>
        <v>4.3567088266895917</v>
      </c>
      <c r="J1790" s="158" t="e">
        <f t="shared" si="93"/>
        <v>#DIV/0!</v>
      </c>
    </row>
    <row r="1791" spans="1:10" hidden="1" x14ac:dyDescent="0.25">
      <c r="A1791" s="93">
        <v>142</v>
      </c>
      <c r="B1791" s="5" t="s">
        <v>48</v>
      </c>
      <c r="C1791" s="26">
        <v>44034</v>
      </c>
      <c r="D1791" s="4">
        <v>1</v>
      </c>
      <c r="E1791" s="29">
        <v>79</v>
      </c>
      <c r="G1791" s="4"/>
      <c r="H1791" s="93">
        <f t="shared" si="94"/>
        <v>79</v>
      </c>
      <c r="I1791" s="93">
        <f t="shared" si="95"/>
        <v>4.3694478524670215</v>
      </c>
      <c r="J1791" s="158">
        <f t="shared" si="93"/>
        <v>652.93581409154808</v>
      </c>
    </row>
    <row r="1792" spans="1:10" hidden="1" x14ac:dyDescent="0.25">
      <c r="A1792" s="93">
        <v>143</v>
      </c>
      <c r="B1792" s="5" t="s">
        <v>48</v>
      </c>
      <c r="C1792" s="26">
        <v>44035</v>
      </c>
      <c r="D1792" s="4">
        <v>1</v>
      </c>
      <c r="E1792" s="29">
        <v>80</v>
      </c>
      <c r="G1792" s="4"/>
      <c r="H1792" s="93">
        <f t="shared" si="94"/>
        <v>80</v>
      </c>
      <c r="I1792" s="93">
        <f t="shared" si="95"/>
        <v>4.3820266346738812</v>
      </c>
      <c r="J1792" s="158">
        <f t="shared" si="93"/>
        <v>241.67530790751189</v>
      </c>
    </row>
    <row r="1793" spans="1:10" hidden="1" x14ac:dyDescent="0.25">
      <c r="A1793" s="93">
        <v>144</v>
      </c>
      <c r="B1793" s="5" t="s">
        <v>48</v>
      </c>
      <c r="C1793" s="26">
        <v>44036</v>
      </c>
      <c r="D1793" s="4">
        <v>1</v>
      </c>
      <c r="E1793" s="29">
        <v>81</v>
      </c>
      <c r="G1793" s="4"/>
      <c r="H1793" s="93">
        <f t="shared" si="94"/>
        <v>81</v>
      </c>
      <c r="I1793" s="93">
        <f t="shared" si="95"/>
        <v>4.3944491546724391</v>
      </c>
      <c r="J1793" s="158">
        <f t="shared" ref="J1793:J1855" si="96">LN(2)/SLOPE(I1786:I1793,A1786:A1793)</f>
        <v>135.72479205608104</v>
      </c>
    </row>
    <row r="1794" spans="1:10" hidden="1" x14ac:dyDescent="0.25">
      <c r="A1794" s="93">
        <v>145</v>
      </c>
      <c r="B1794" s="5" t="s">
        <v>48</v>
      </c>
      <c r="C1794" s="26">
        <v>44037</v>
      </c>
      <c r="D1794" s="4">
        <v>0</v>
      </c>
      <c r="E1794" s="29">
        <v>81</v>
      </c>
      <c r="G1794" s="4"/>
      <c r="H1794" s="93">
        <f t="shared" si="94"/>
        <v>81</v>
      </c>
      <c r="I1794" s="93">
        <f t="shared" si="95"/>
        <v>4.3944491546724391</v>
      </c>
      <c r="J1794" s="158">
        <f t="shared" si="96"/>
        <v>107.50905084358581</v>
      </c>
    </row>
    <row r="1795" spans="1:10" hidden="1" x14ac:dyDescent="0.25">
      <c r="A1795" s="93">
        <v>146</v>
      </c>
      <c r="B1795" s="5" t="s">
        <v>48</v>
      </c>
      <c r="C1795" s="26">
        <v>44038</v>
      </c>
      <c r="D1795" s="4">
        <v>0</v>
      </c>
      <c r="E1795" s="29">
        <v>81</v>
      </c>
      <c r="G1795" s="4"/>
      <c r="H1795" s="93">
        <f t="shared" ref="H1795:H1858" si="97">IF(EXACT(B1795,B1794),D1795+E1794,E1795)</f>
        <v>81</v>
      </c>
      <c r="I1795" s="93">
        <f t="shared" si="95"/>
        <v>4.3944491546724391</v>
      </c>
      <c r="J1795" s="158">
        <f t="shared" si="96"/>
        <v>100.61517711813717</v>
      </c>
    </row>
    <row r="1796" spans="1:10" hidden="1" x14ac:dyDescent="0.25">
      <c r="A1796" s="93">
        <v>147</v>
      </c>
      <c r="B1796" s="5" t="s">
        <v>48</v>
      </c>
      <c r="C1796" s="26">
        <v>44039</v>
      </c>
      <c r="D1796" s="4">
        <v>0</v>
      </c>
      <c r="E1796" s="29">
        <v>81</v>
      </c>
      <c r="G1796" s="4"/>
      <c r="H1796" s="93">
        <f t="shared" si="97"/>
        <v>81</v>
      </c>
      <c r="I1796" s="93">
        <f t="shared" si="95"/>
        <v>4.3944491546724391</v>
      </c>
      <c r="J1796" s="158">
        <f t="shared" si="96"/>
        <v>107.76095965926214</v>
      </c>
    </row>
    <row r="1797" spans="1:10" hidden="1" x14ac:dyDescent="0.25">
      <c r="A1797" s="93">
        <v>148</v>
      </c>
      <c r="B1797" s="5" t="s">
        <v>48</v>
      </c>
      <c r="C1797" s="26">
        <v>44040</v>
      </c>
      <c r="D1797" s="4">
        <v>0</v>
      </c>
      <c r="E1797" s="29">
        <v>81</v>
      </c>
      <c r="G1797" s="4"/>
      <c r="H1797" s="93">
        <f t="shared" si="97"/>
        <v>81</v>
      </c>
      <c r="I1797" s="93">
        <f t="shared" si="95"/>
        <v>4.3944491546724391</v>
      </c>
      <c r="J1797" s="158">
        <f t="shared" si="96"/>
        <v>136.53064577253846</v>
      </c>
    </row>
    <row r="1798" spans="1:10" hidden="1" x14ac:dyDescent="0.25">
      <c r="A1798" s="93">
        <v>149</v>
      </c>
      <c r="B1798" s="5" t="s">
        <v>48</v>
      </c>
      <c r="C1798" s="26">
        <v>44041</v>
      </c>
      <c r="D1798" s="4">
        <v>1</v>
      </c>
      <c r="E1798" s="29">
        <v>82</v>
      </c>
      <c r="G1798" s="4"/>
      <c r="H1798" s="93">
        <f t="shared" si="97"/>
        <v>82</v>
      </c>
      <c r="I1798" s="93">
        <f t="shared" si="95"/>
        <v>4.4067192472642533</v>
      </c>
      <c r="J1798" s="158">
        <f t="shared" si="96"/>
        <v>180.25428662516961</v>
      </c>
    </row>
    <row r="1799" spans="1:10" hidden="1" x14ac:dyDescent="0.25">
      <c r="A1799" s="93">
        <v>150</v>
      </c>
      <c r="B1799" s="5" t="s">
        <v>48</v>
      </c>
      <c r="C1799" s="26">
        <v>44042</v>
      </c>
      <c r="D1799" s="4">
        <v>0</v>
      </c>
      <c r="E1799" s="29">
        <v>82</v>
      </c>
      <c r="G1799" s="4"/>
      <c r="H1799" s="93">
        <f t="shared" si="97"/>
        <v>82</v>
      </c>
      <c r="I1799" s="93">
        <f t="shared" si="95"/>
        <v>4.4067192472642533</v>
      </c>
      <c r="J1799" s="158">
        <f t="shared" si="96"/>
        <v>248.61090375432329</v>
      </c>
    </row>
    <row r="1800" spans="1:10" hidden="1" x14ac:dyDescent="0.25">
      <c r="A1800" s="93">
        <v>151</v>
      </c>
      <c r="B1800" s="5" t="s">
        <v>48</v>
      </c>
      <c r="C1800" s="26">
        <v>44043</v>
      </c>
      <c r="D1800" s="4">
        <v>0</v>
      </c>
      <c r="E1800" s="29">
        <v>82</v>
      </c>
      <c r="G1800" s="4"/>
      <c r="H1800" s="93">
        <f t="shared" si="97"/>
        <v>82</v>
      </c>
      <c r="I1800" s="93">
        <f t="shared" si="95"/>
        <v>4.4067192472642533</v>
      </c>
      <c r="J1800" s="158">
        <f t="shared" si="96"/>
        <v>316.34840422681509</v>
      </c>
    </row>
    <row r="1801" spans="1:10" hidden="1" x14ac:dyDescent="0.25">
      <c r="A1801" s="93">
        <v>152</v>
      </c>
      <c r="B1801" s="5" t="s">
        <v>48</v>
      </c>
      <c r="C1801" s="26">
        <v>44044</v>
      </c>
      <c r="D1801" s="4">
        <v>0</v>
      </c>
      <c r="E1801" s="29">
        <v>82</v>
      </c>
      <c r="G1801" s="4"/>
      <c r="H1801" s="93">
        <f t="shared" si="97"/>
        <v>82</v>
      </c>
      <c r="I1801" s="93">
        <f t="shared" si="95"/>
        <v>4.4067192472642533</v>
      </c>
      <c r="J1801" s="158">
        <f t="shared" si="96"/>
        <v>296.57662896263912</v>
      </c>
    </row>
    <row r="1802" spans="1:10" hidden="1" x14ac:dyDescent="0.25">
      <c r="A1802" s="93">
        <v>153</v>
      </c>
      <c r="B1802" s="5" t="s">
        <v>48</v>
      </c>
      <c r="C1802" s="26">
        <v>44045</v>
      </c>
      <c r="D1802" s="4">
        <v>0</v>
      </c>
      <c r="E1802" s="29">
        <v>82</v>
      </c>
      <c r="G1802" s="4"/>
      <c r="H1802" s="93">
        <f t="shared" si="97"/>
        <v>82</v>
      </c>
      <c r="I1802" s="93">
        <f t="shared" si="95"/>
        <v>4.4067192472642533</v>
      </c>
      <c r="J1802" s="158">
        <f t="shared" si="96"/>
        <v>316.34840422681509</v>
      </c>
    </row>
    <row r="1803" spans="1:10" hidden="1" x14ac:dyDescent="0.25">
      <c r="A1803" s="93">
        <v>154</v>
      </c>
      <c r="B1803" s="5" t="s">
        <v>48</v>
      </c>
      <c r="C1803" s="26">
        <v>44046</v>
      </c>
      <c r="D1803" s="4">
        <v>2</v>
      </c>
      <c r="E1803" s="29">
        <v>84</v>
      </c>
      <c r="G1803" s="4"/>
      <c r="H1803" s="93">
        <f t="shared" si="97"/>
        <v>84</v>
      </c>
      <c r="I1803" s="93">
        <f t="shared" si="95"/>
        <v>4.4308167988433134</v>
      </c>
      <c r="J1803" s="158">
        <f t="shared" si="96"/>
        <v>184.29865505246926</v>
      </c>
    </row>
    <row r="1804" spans="1:10" hidden="1" x14ac:dyDescent="0.25">
      <c r="A1804" s="93">
        <v>155</v>
      </c>
      <c r="B1804" s="5" t="s">
        <v>48</v>
      </c>
      <c r="C1804" s="26">
        <v>44047</v>
      </c>
      <c r="D1804" s="4">
        <v>1</v>
      </c>
      <c r="E1804" s="29">
        <v>85</v>
      </c>
      <c r="G1804" s="4"/>
      <c r="H1804" s="93">
        <f t="shared" si="97"/>
        <v>85</v>
      </c>
      <c r="I1804" s="93">
        <f t="shared" si="95"/>
        <v>4.4426512564903167</v>
      </c>
      <c r="J1804" s="158">
        <f t="shared" si="96"/>
        <v>127.15450757045117</v>
      </c>
    </row>
    <row r="1805" spans="1:10" hidden="1" x14ac:dyDescent="0.25">
      <c r="A1805" s="93">
        <v>156</v>
      </c>
      <c r="B1805" s="5" t="s">
        <v>48</v>
      </c>
      <c r="C1805" s="26">
        <v>44048</v>
      </c>
      <c r="D1805" s="4">
        <v>-2</v>
      </c>
      <c r="E1805" s="29">
        <v>83</v>
      </c>
      <c r="G1805" s="4"/>
      <c r="H1805" s="93">
        <f t="shared" si="97"/>
        <v>83</v>
      </c>
      <c r="I1805" s="93">
        <f t="shared" si="95"/>
        <v>4.4188406077965983</v>
      </c>
      <c r="J1805" s="158">
        <f t="shared" si="96"/>
        <v>172.87404570215543</v>
      </c>
    </row>
    <row r="1806" spans="1:10" hidden="1" x14ac:dyDescent="0.25">
      <c r="A1806" s="93">
        <v>157</v>
      </c>
      <c r="B1806" s="5" t="s">
        <v>48</v>
      </c>
      <c r="C1806" s="26">
        <v>44049</v>
      </c>
      <c r="D1806" s="4">
        <v>1</v>
      </c>
      <c r="E1806" s="29">
        <v>84</v>
      </c>
      <c r="G1806" s="4"/>
      <c r="H1806" s="93">
        <f t="shared" si="97"/>
        <v>84</v>
      </c>
      <c r="I1806" s="93">
        <f t="shared" si="95"/>
        <v>4.4308167988433134</v>
      </c>
      <c r="J1806" s="158">
        <f t="shared" si="96"/>
        <v>161.20449743978156</v>
      </c>
    </row>
    <row r="1807" spans="1:10" hidden="1" x14ac:dyDescent="0.25">
      <c r="A1807" s="93">
        <v>158</v>
      </c>
      <c r="B1807" s="5" t="s">
        <v>48</v>
      </c>
      <c r="C1807" s="26">
        <v>44050</v>
      </c>
      <c r="D1807" s="4">
        <v>0</v>
      </c>
      <c r="E1807" s="29">
        <v>84</v>
      </c>
      <c r="G1807" s="4"/>
      <c r="H1807" s="93">
        <f t="shared" si="97"/>
        <v>84</v>
      </c>
      <c r="I1807" s="93">
        <f t="shared" si="95"/>
        <v>4.4308167988433134</v>
      </c>
      <c r="J1807" s="158">
        <f t="shared" si="96"/>
        <v>172.58353869374301</v>
      </c>
    </row>
    <row r="1808" spans="1:10" hidden="1" x14ac:dyDescent="0.25">
      <c r="A1808" s="93">
        <v>159</v>
      </c>
      <c r="B1808" s="5" t="s">
        <v>48</v>
      </c>
      <c r="C1808" s="26">
        <v>44051</v>
      </c>
      <c r="D1808" s="4">
        <v>1</v>
      </c>
      <c r="E1808" s="29">
        <v>85</v>
      </c>
      <c r="G1808" s="4"/>
      <c r="H1808" s="93">
        <f t="shared" si="97"/>
        <v>85</v>
      </c>
      <c r="I1808" s="93">
        <f t="shared" si="95"/>
        <v>4.4426512564903167</v>
      </c>
      <c r="J1808" s="158">
        <f t="shared" si="96"/>
        <v>167.21472398926952</v>
      </c>
    </row>
    <row r="1809" spans="1:10" hidden="1" x14ac:dyDescent="0.25">
      <c r="A1809" s="93">
        <v>160</v>
      </c>
      <c r="B1809" s="5" t="s">
        <v>48</v>
      </c>
      <c r="C1809" s="26">
        <v>44052</v>
      </c>
      <c r="D1809" s="4">
        <v>1</v>
      </c>
      <c r="E1809" s="29">
        <v>86</v>
      </c>
      <c r="G1809" s="4"/>
      <c r="H1809" s="93">
        <f t="shared" si="97"/>
        <v>86</v>
      </c>
      <c r="I1809" s="93">
        <f t="shared" ref="I1809:I1872" si="98">LN(H1809)</f>
        <v>4.4543472962535073</v>
      </c>
      <c r="J1809" s="158">
        <f t="shared" si="96"/>
        <v>157.77187977913837</v>
      </c>
    </row>
    <row r="1810" spans="1:10" hidden="1" x14ac:dyDescent="0.25">
      <c r="A1810" s="93">
        <v>161</v>
      </c>
      <c r="B1810" s="5" t="s">
        <v>48</v>
      </c>
      <c r="C1810" s="26">
        <v>44053</v>
      </c>
      <c r="D1810" s="4">
        <v>1</v>
      </c>
      <c r="E1810" s="29">
        <v>87</v>
      </c>
      <c r="G1810" s="4"/>
      <c r="H1810" s="93">
        <f t="shared" si="97"/>
        <v>87</v>
      </c>
      <c r="I1810" s="93">
        <f t="shared" si="98"/>
        <v>4.4659081186545837</v>
      </c>
      <c r="J1810" s="158">
        <f t="shared" si="96"/>
        <v>155.03700881786912</v>
      </c>
    </row>
    <row r="1811" spans="1:10" hidden="1" x14ac:dyDescent="0.25">
      <c r="A1811" s="93">
        <v>162</v>
      </c>
      <c r="B1811" s="5" t="s">
        <v>48</v>
      </c>
      <c r="C1811" s="26">
        <v>44054</v>
      </c>
      <c r="D1811" s="4">
        <v>-4</v>
      </c>
      <c r="E1811" s="29">
        <v>83</v>
      </c>
      <c r="G1811" s="4"/>
      <c r="H1811" s="93">
        <f t="shared" si="97"/>
        <v>83</v>
      </c>
      <c r="I1811" s="93">
        <f t="shared" si="98"/>
        <v>4.4188406077965983</v>
      </c>
      <c r="J1811" s="158">
        <f t="shared" si="96"/>
        <v>385.3647671603955</v>
      </c>
    </row>
    <row r="1812" spans="1:10" hidden="1" x14ac:dyDescent="0.25">
      <c r="A1812" s="93">
        <v>163</v>
      </c>
      <c r="B1812" s="5" t="s">
        <v>48</v>
      </c>
      <c r="C1812" s="26">
        <v>44055</v>
      </c>
      <c r="D1812" s="4">
        <v>0</v>
      </c>
      <c r="E1812" s="29">
        <f t="shared" ref="E1812:E1817" si="99">D1812+E1788</f>
        <v>78</v>
      </c>
      <c r="G1812" s="4"/>
      <c r="H1812" s="93">
        <f t="shared" si="97"/>
        <v>83</v>
      </c>
      <c r="I1812" s="93">
        <f t="shared" si="98"/>
        <v>4.4188406077965983</v>
      </c>
      <c r="J1812" s="158">
        <f t="shared" si="96"/>
        <v>1019.8868140853184</v>
      </c>
    </row>
    <row r="1813" spans="1:10" hidden="1" x14ac:dyDescent="0.25">
      <c r="A1813" s="93">
        <v>164</v>
      </c>
      <c r="B1813" s="5" t="s">
        <v>48</v>
      </c>
      <c r="C1813" s="26">
        <v>44056</v>
      </c>
      <c r="D1813" s="4">
        <v>-2</v>
      </c>
      <c r="E1813" s="29">
        <f t="shared" si="99"/>
        <v>76</v>
      </c>
      <c r="G1813" s="4"/>
      <c r="H1813" s="93">
        <f t="shared" si="97"/>
        <v>76</v>
      </c>
      <c r="I1813" s="93">
        <f t="shared" si="98"/>
        <v>4.3307333402863311</v>
      </c>
      <c r="J1813" s="158">
        <f t="shared" si="96"/>
        <v>-70.976213000789571</v>
      </c>
    </row>
    <row r="1814" spans="1:10" hidden="1" x14ac:dyDescent="0.25">
      <c r="A1814" s="93">
        <v>165</v>
      </c>
      <c r="B1814" s="5" t="s">
        <v>48</v>
      </c>
      <c r="C1814" s="26">
        <v>44057</v>
      </c>
      <c r="D1814" s="4">
        <v>0</v>
      </c>
      <c r="E1814" s="29">
        <f t="shared" si="99"/>
        <v>78</v>
      </c>
      <c r="G1814" s="4"/>
      <c r="H1814" s="93">
        <f t="shared" si="97"/>
        <v>76</v>
      </c>
      <c r="I1814" s="93">
        <f t="shared" si="98"/>
        <v>4.3307333402863311</v>
      </c>
      <c r="J1814" s="158">
        <f t="shared" si="96"/>
        <v>-41.184010625861212</v>
      </c>
    </row>
    <row r="1815" spans="1:10" hidden="1" x14ac:dyDescent="0.25">
      <c r="A1815" s="93">
        <v>166</v>
      </c>
      <c r="B1815" s="5" t="s">
        <v>48</v>
      </c>
      <c r="C1815" s="26">
        <v>44058</v>
      </c>
      <c r="D1815" s="4">
        <v>1</v>
      </c>
      <c r="E1815" s="29">
        <f t="shared" si="99"/>
        <v>80</v>
      </c>
      <c r="G1815" s="4"/>
      <c r="H1815" s="93">
        <f t="shared" si="97"/>
        <v>79</v>
      </c>
      <c r="I1815" s="93">
        <f t="shared" si="98"/>
        <v>4.3694478524670215</v>
      </c>
      <c r="J1815" s="158">
        <f t="shared" si="96"/>
        <v>-37.906043629533528</v>
      </c>
    </row>
    <row r="1816" spans="1:10" hidden="1" x14ac:dyDescent="0.25">
      <c r="A1816" s="93">
        <v>167</v>
      </c>
      <c r="B1816" s="5" t="s">
        <v>48</v>
      </c>
      <c r="C1816" s="26">
        <v>44059</v>
      </c>
      <c r="D1816" s="4">
        <v>1</v>
      </c>
      <c r="E1816" s="29">
        <f t="shared" si="99"/>
        <v>81</v>
      </c>
      <c r="G1816" s="4"/>
      <c r="H1816" s="93">
        <f t="shared" si="97"/>
        <v>81</v>
      </c>
      <c r="I1816" s="93">
        <f t="shared" si="98"/>
        <v>4.3944491546724391</v>
      </c>
      <c r="J1816" s="158">
        <f t="shared" si="96"/>
        <v>-46.430267663211978</v>
      </c>
    </row>
    <row r="1817" spans="1:10" hidden="1" x14ac:dyDescent="0.25">
      <c r="A1817" s="93">
        <v>168</v>
      </c>
      <c r="B1817" s="5" t="s">
        <v>48</v>
      </c>
      <c r="C1817" s="26">
        <v>44060</v>
      </c>
      <c r="D1817" s="4">
        <v>0</v>
      </c>
      <c r="E1817" s="29">
        <f t="shared" si="99"/>
        <v>81</v>
      </c>
      <c r="G1817" s="4"/>
      <c r="H1817" s="93">
        <f t="shared" si="97"/>
        <v>81</v>
      </c>
      <c r="I1817" s="93">
        <f t="shared" si="98"/>
        <v>4.3944491546724391</v>
      </c>
      <c r="J1817" s="158">
        <f t="shared" si="96"/>
        <v>-75.581869548660492</v>
      </c>
    </row>
    <row r="1818" spans="1:10" hidden="1" x14ac:dyDescent="0.25">
      <c r="A1818" s="93">
        <v>169</v>
      </c>
      <c r="B1818" s="5" t="s">
        <v>48</v>
      </c>
      <c r="C1818" s="26">
        <v>44061</v>
      </c>
      <c r="D1818" s="4">
        <v>-1</v>
      </c>
      <c r="E1818" s="29">
        <v>79</v>
      </c>
      <c r="F1818" s="4">
        <v>1</v>
      </c>
      <c r="G1818" s="4"/>
      <c r="H1818" s="93">
        <f t="shared" si="97"/>
        <v>80</v>
      </c>
      <c r="I1818" s="93">
        <f t="shared" si="98"/>
        <v>4.3820266346738812</v>
      </c>
      <c r="J1818" s="158">
        <f t="shared" si="96"/>
        <v>-388.698508549054</v>
      </c>
    </row>
    <row r="1819" spans="1:10" hidden="1" x14ac:dyDescent="0.25">
      <c r="A1819" s="93">
        <v>170</v>
      </c>
      <c r="B1819" s="5" t="s">
        <v>48</v>
      </c>
      <c r="C1819" s="26">
        <v>44062</v>
      </c>
      <c r="D1819" s="4">
        <v>0</v>
      </c>
      <c r="E1819" s="29">
        <f t="shared" ref="E1819:E1855" si="100">D1819+E1795</f>
        <v>81</v>
      </c>
      <c r="G1819" s="4"/>
      <c r="H1819" s="93">
        <f t="shared" si="97"/>
        <v>79</v>
      </c>
      <c r="I1819" s="93">
        <f t="shared" si="98"/>
        <v>4.3694478524670215</v>
      </c>
      <c r="J1819" s="158">
        <f t="shared" si="96"/>
        <v>458.94404565181645</v>
      </c>
    </row>
    <row r="1820" spans="1:10" hidden="1" x14ac:dyDescent="0.25">
      <c r="A1820" s="93">
        <v>171</v>
      </c>
      <c r="B1820" s="5" t="s">
        <v>48</v>
      </c>
      <c r="C1820" s="26">
        <v>44063</v>
      </c>
      <c r="D1820" s="4">
        <v>1</v>
      </c>
      <c r="E1820" s="29">
        <f t="shared" si="100"/>
        <v>82</v>
      </c>
      <c r="G1820" s="4"/>
      <c r="H1820" s="93">
        <f t="shared" si="97"/>
        <v>82</v>
      </c>
      <c r="I1820" s="93">
        <f t="shared" si="98"/>
        <v>4.4067192472642533</v>
      </c>
      <c r="J1820" s="158">
        <f t="shared" si="96"/>
        <v>76.288758806783747</v>
      </c>
    </row>
    <row r="1821" spans="1:10" hidden="1" x14ac:dyDescent="0.25">
      <c r="A1821" s="93">
        <v>172</v>
      </c>
      <c r="B1821" s="5" t="s">
        <v>48</v>
      </c>
      <c r="C1821" s="26">
        <v>44064</v>
      </c>
      <c r="D1821" s="4">
        <v>-1</v>
      </c>
      <c r="E1821" s="29">
        <f t="shared" si="100"/>
        <v>80</v>
      </c>
      <c r="G1821" s="4"/>
      <c r="H1821" s="93">
        <f t="shared" si="97"/>
        <v>81</v>
      </c>
      <c r="I1821" s="93">
        <f t="shared" si="98"/>
        <v>4.3944491546724391</v>
      </c>
      <c r="J1821" s="158">
        <f t="shared" si="96"/>
        <v>106.84521197983833</v>
      </c>
    </row>
    <row r="1822" spans="1:10" hidden="1" x14ac:dyDescent="0.25">
      <c r="A1822" s="93">
        <v>173</v>
      </c>
      <c r="B1822" s="5" t="s">
        <v>48</v>
      </c>
      <c r="C1822" s="26">
        <v>44065</v>
      </c>
      <c r="D1822" s="4">
        <v>1</v>
      </c>
      <c r="E1822" s="29">
        <f t="shared" si="100"/>
        <v>83</v>
      </c>
      <c r="G1822" s="4"/>
      <c r="H1822" s="93">
        <f t="shared" si="97"/>
        <v>81</v>
      </c>
      <c r="I1822" s="93">
        <f t="shared" si="98"/>
        <v>4.3944491546724391</v>
      </c>
      <c r="J1822" s="158">
        <f t="shared" si="96"/>
        <v>292.23140238780962</v>
      </c>
    </row>
    <row r="1823" spans="1:10" hidden="1" x14ac:dyDescent="0.25">
      <c r="A1823" s="93">
        <v>174</v>
      </c>
      <c r="B1823" s="5" t="s">
        <v>48</v>
      </c>
      <c r="C1823" s="26">
        <v>44066</v>
      </c>
      <c r="D1823" s="4">
        <v>2</v>
      </c>
      <c r="E1823" s="29">
        <f t="shared" si="100"/>
        <v>84</v>
      </c>
      <c r="G1823" s="4"/>
      <c r="H1823" s="93">
        <f t="shared" si="97"/>
        <v>85</v>
      </c>
      <c r="I1823" s="93">
        <f t="shared" si="98"/>
        <v>4.4426512564903167</v>
      </c>
      <c r="J1823" s="158">
        <f t="shared" si="96"/>
        <v>141.33716424428846</v>
      </c>
    </row>
    <row r="1824" spans="1:10" hidden="1" x14ac:dyDescent="0.25">
      <c r="A1824" s="93">
        <v>175</v>
      </c>
      <c r="B1824" s="5" t="s">
        <v>48</v>
      </c>
      <c r="C1824" s="26">
        <v>44067</v>
      </c>
      <c r="D1824" s="4">
        <v>2</v>
      </c>
      <c r="E1824" s="29">
        <f t="shared" si="100"/>
        <v>84</v>
      </c>
      <c r="G1824" s="4"/>
      <c r="H1824" s="93">
        <f t="shared" si="97"/>
        <v>86</v>
      </c>
      <c r="I1824" s="93">
        <f t="shared" si="98"/>
        <v>4.4543472962535073</v>
      </c>
      <c r="J1824" s="158">
        <f t="shared" si="96"/>
        <v>74.157567951453373</v>
      </c>
    </row>
    <row r="1825" spans="1:10" hidden="1" x14ac:dyDescent="0.25">
      <c r="A1825" s="93">
        <v>176</v>
      </c>
      <c r="B1825" s="5" t="s">
        <v>48</v>
      </c>
      <c r="C1825" s="26">
        <v>44068</v>
      </c>
      <c r="D1825" s="4">
        <v>-1</v>
      </c>
      <c r="E1825" s="29">
        <f t="shared" si="100"/>
        <v>81</v>
      </c>
      <c r="G1825" s="4"/>
      <c r="H1825" s="93">
        <f t="shared" si="97"/>
        <v>83</v>
      </c>
      <c r="I1825" s="93">
        <f t="shared" si="98"/>
        <v>4.4188406077965983</v>
      </c>
      <c r="J1825" s="158">
        <f t="shared" si="96"/>
        <v>73.70255972241884</v>
      </c>
    </row>
    <row r="1826" spans="1:10" hidden="1" x14ac:dyDescent="0.25">
      <c r="A1826" s="93">
        <v>177</v>
      </c>
      <c r="B1826" s="5" t="s">
        <v>48</v>
      </c>
      <c r="C1826" s="26">
        <v>44069</v>
      </c>
      <c r="D1826" s="4">
        <v>-1</v>
      </c>
      <c r="E1826" s="29">
        <f t="shared" si="100"/>
        <v>81</v>
      </c>
      <c r="G1826" s="4"/>
      <c r="H1826" s="93">
        <f t="shared" si="97"/>
        <v>80</v>
      </c>
      <c r="I1826" s="93">
        <f t="shared" si="98"/>
        <v>4.3820266346738812</v>
      </c>
      <c r="J1826" s="158">
        <f t="shared" si="96"/>
        <v>154.6238753159285</v>
      </c>
    </row>
    <row r="1827" spans="1:10" hidden="1" x14ac:dyDescent="0.25">
      <c r="A1827" s="93">
        <v>178</v>
      </c>
      <c r="B1827" s="5" t="s">
        <v>48</v>
      </c>
      <c r="C1827" s="26">
        <v>44070</v>
      </c>
      <c r="D1827" s="4">
        <v>0</v>
      </c>
      <c r="E1827" s="29">
        <f t="shared" si="100"/>
        <v>84</v>
      </c>
      <c r="G1827" s="4"/>
      <c r="H1827" s="93">
        <f t="shared" si="97"/>
        <v>81</v>
      </c>
      <c r="I1827" s="93">
        <f t="shared" si="98"/>
        <v>4.3944491546724391</v>
      </c>
      <c r="J1827" s="158">
        <f t="shared" si="96"/>
        <v>-922.25147588698894</v>
      </c>
    </row>
    <row r="1828" spans="1:10" hidden="1" x14ac:dyDescent="0.25">
      <c r="A1828" s="93">
        <v>179</v>
      </c>
      <c r="B1828" s="5" t="s">
        <v>48</v>
      </c>
      <c r="C1828" s="26">
        <v>44071</v>
      </c>
      <c r="D1828" s="4">
        <v>2</v>
      </c>
      <c r="E1828" s="29">
        <f t="shared" si="100"/>
        <v>87</v>
      </c>
      <c r="G1828" s="4"/>
      <c r="H1828" s="93">
        <f t="shared" si="97"/>
        <v>86</v>
      </c>
      <c r="I1828" s="93">
        <f t="shared" si="98"/>
        <v>4.4543472962535073</v>
      </c>
      <c r="J1828" s="158">
        <f t="shared" si="96"/>
        <v>288.37299090435533</v>
      </c>
    </row>
    <row r="1829" spans="1:10" hidden="1" x14ac:dyDescent="0.25">
      <c r="A1829" s="93">
        <v>180</v>
      </c>
      <c r="B1829" s="5" t="s">
        <v>48</v>
      </c>
      <c r="C1829" s="26">
        <v>44072</v>
      </c>
      <c r="D1829" s="4">
        <v>0</v>
      </c>
      <c r="E1829" s="29">
        <f t="shared" si="100"/>
        <v>83</v>
      </c>
      <c r="G1829" s="4"/>
      <c r="H1829" s="93">
        <f t="shared" si="97"/>
        <v>87</v>
      </c>
      <c r="I1829" s="93">
        <f t="shared" si="98"/>
        <v>4.4659081186545837</v>
      </c>
      <c r="J1829" s="158">
        <f t="shared" si="96"/>
        <v>170.15485756723947</v>
      </c>
    </row>
    <row r="1830" spans="1:10" hidden="1" x14ac:dyDescent="0.25">
      <c r="A1830" s="93">
        <v>181</v>
      </c>
      <c r="B1830" s="5" t="s">
        <v>48</v>
      </c>
      <c r="C1830" s="26">
        <v>44073</v>
      </c>
      <c r="D1830" s="4">
        <v>-1</v>
      </c>
      <c r="E1830" s="29">
        <f t="shared" si="100"/>
        <v>83</v>
      </c>
      <c r="G1830" s="4"/>
      <c r="H1830" s="93">
        <f t="shared" si="97"/>
        <v>82</v>
      </c>
      <c r="I1830" s="93">
        <f t="shared" si="98"/>
        <v>4.4067192472642533</v>
      </c>
      <c r="J1830" s="158">
        <f t="shared" si="96"/>
        <v>-778.63617483687653</v>
      </c>
    </row>
    <row r="1831" spans="1:10" hidden="1" x14ac:dyDescent="0.25">
      <c r="A1831" s="93">
        <v>182</v>
      </c>
      <c r="B1831" s="5" t="s">
        <v>48</v>
      </c>
      <c r="C1831" s="26">
        <v>44074</v>
      </c>
      <c r="D1831" s="4">
        <v>1</v>
      </c>
      <c r="E1831" s="29">
        <f t="shared" si="100"/>
        <v>85</v>
      </c>
      <c r="G1831" s="4"/>
      <c r="H1831" s="93">
        <f t="shared" si="97"/>
        <v>84</v>
      </c>
      <c r="I1831" s="93">
        <f t="shared" si="98"/>
        <v>4.4308167988433134</v>
      </c>
      <c r="J1831" s="158">
        <f t="shared" si="96"/>
        <v>675.28188294893846</v>
      </c>
    </row>
    <row r="1832" spans="1:10" hidden="1" x14ac:dyDescent="0.25">
      <c r="A1832" s="93">
        <v>183</v>
      </c>
      <c r="B1832" s="5" t="s">
        <v>48</v>
      </c>
      <c r="C1832" s="26">
        <v>44075</v>
      </c>
      <c r="D1832" s="4">
        <v>-1</v>
      </c>
      <c r="E1832" s="29">
        <f t="shared" si="100"/>
        <v>84</v>
      </c>
      <c r="G1832" s="4"/>
      <c r="H1832" s="93">
        <f t="shared" si="97"/>
        <v>84</v>
      </c>
      <c r="I1832" s="93">
        <f t="shared" si="98"/>
        <v>4.4308167988433134</v>
      </c>
      <c r="J1832" s="158">
        <f t="shared" si="96"/>
        <v>154.78811441405784</v>
      </c>
    </row>
    <row r="1833" spans="1:10" hidden="1" x14ac:dyDescent="0.25">
      <c r="A1833" s="93">
        <v>184</v>
      </c>
      <c r="B1833" s="5" t="s">
        <v>48</v>
      </c>
      <c r="C1833" s="26">
        <v>44076</v>
      </c>
      <c r="D1833" s="4">
        <v>1</v>
      </c>
      <c r="E1833" s="29">
        <f t="shared" si="100"/>
        <v>87</v>
      </c>
      <c r="G1833" s="4"/>
      <c r="H1833" s="93">
        <f t="shared" si="97"/>
        <v>85</v>
      </c>
      <c r="I1833" s="93">
        <f t="shared" si="98"/>
        <v>4.4426512564903167</v>
      </c>
      <c r="J1833" s="158">
        <f t="shared" si="96"/>
        <v>122.20963732196648</v>
      </c>
    </row>
    <row r="1834" spans="1:10" hidden="1" x14ac:dyDescent="0.25">
      <c r="A1834" s="93">
        <v>185</v>
      </c>
      <c r="B1834" s="5" t="s">
        <v>48</v>
      </c>
      <c r="C1834" s="26">
        <v>44077</v>
      </c>
      <c r="D1834" s="4">
        <v>4</v>
      </c>
      <c r="E1834" s="29">
        <f t="shared" si="100"/>
        <v>91</v>
      </c>
      <c r="G1834" s="4"/>
      <c r="H1834" s="93">
        <f t="shared" si="97"/>
        <v>91</v>
      </c>
      <c r="I1834" s="93">
        <f t="shared" si="98"/>
        <v>4.5108595065168497</v>
      </c>
      <c r="J1834" s="158">
        <f t="shared" si="96"/>
        <v>86.230740331319112</v>
      </c>
    </row>
    <row r="1835" spans="1:10" hidden="1" x14ac:dyDescent="0.25">
      <c r="A1835" s="93">
        <v>186</v>
      </c>
      <c r="B1835" s="5" t="s">
        <v>48</v>
      </c>
      <c r="C1835" s="26">
        <v>44078</v>
      </c>
      <c r="D1835" s="4">
        <v>2</v>
      </c>
      <c r="E1835" s="29">
        <f t="shared" si="100"/>
        <v>85</v>
      </c>
      <c r="G1835" s="4"/>
      <c r="H1835" s="93">
        <f t="shared" si="97"/>
        <v>93</v>
      </c>
      <c r="I1835" s="93">
        <f t="shared" si="98"/>
        <v>4.5325994931532563</v>
      </c>
      <c r="J1835" s="158">
        <f t="shared" si="96"/>
        <v>66.140122466722801</v>
      </c>
    </row>
    <row r="1836" spans="1:10" hidden="1" x14ac:dyDescent="0.25">
      <c r="A1836" s="93">
        <v>187</v>
      </c>
      <c r="B1836" s="5" t="s">
        <v>48</v>
      </c>
      <c r="C1836" s="26">
        <v>44079</v>
      </c>
      <c r="D1836" s="4">
        <v>-1</v>
      </c>
      <c r="E1836" s="29">
        <f t="shared" si="100"/>
        <v>77</v>
      </c>
      <c r="G1836" s="4"/>
      <c r="H1836" s="93">
        <f t="shared" si="97"/>
        <v>84</v>
      </c>
      <c r="I1836" s="93">
        <f t="shared" si="98"/>
        <v>4.4308167988433134</v>
      </c>
      <c r="J1836" s="158">
        <f t="shared" si="96"/>
        <v>91.587404016370428</v>
      </c>
    </row>
    <row r="1837" spans="1:10" hidden="1" x14ac:dyDescent="0.25">
      <c r="A1837" s="93">
        <v>188</v>
      </c>
      <c r="B1837" s="5" t="s">
        <v>48</v>
      </c>
      <c r="C1837" s="26">
        <v>44080</v>
      </c>
      <c r="D1837" s="4">
        <v>1</v>
      </c>
      <c r="E1837" s="29">
        <f t="shared" si="100"/>
        <v>77</v>
      </c>
      <c r="G1837" s="4"/>
      <c r="H1837" s="93">
        <f t="shared" si="97"/>
        <v>78</v>
      </c>
      <c r="I1837" s="93">
        <f t="shared" si="98"/>
        <v>4.3567088266895917</v>
      </c>
      <c r="J1837" s="158">
        <f t="shared" si="96"/>
        <v>2479.3850381366856</v>
      </c>
    </row>
    <row r="1838" spans="1:10" hidden="1" x14ac:dyDescent="0.25">
      <c r="A1838" s="93">
        <v>189</v>
      </c>
      <c r="B1838" s="5" t="s">
        <v>48</v>
      </c>
      <c r="C1838" s="26">
        <v>44081</v>
      </c>
      <c r="D1838" s="4">
        <v>0</v>
      </c>
      <c r="E1838" s="29">
        <f t="shared" si="100"/>
        <v>78</v>
      </c>
      <c r="G1838" s="4"/>
      <c r="H1838" s="93">
        <f t="shared" si="97"/>
        <v>77</v>
      </c>
      <c r="I1838" s="93">
        <f t="shared" si="98"/>
        <v>4.3438054218536841</v>
      </c>
      <c r="J1838" s="158">
        <f t="shared" si="96"/>
        <v>-58.612206821327582</v>
      </c>
    </row>
    <row r="1839" spans="1:10" hidden="1" x14ac:dyDescent="0.25">
      <c r="A1839" s="93">
        <v>190</v>
      </c>
      <c r="B1839" s="5" t="s">
        <v>48</v>
      </c>
      <c r="C1839" s="26">
        <v>44082</v>
      </c>
      <c r="D1839" s="4">
        <v>0</v>
      </c>
      <c r="E1839" s="29">
        <f t="shared" si="100"/>
        <v>80</v>
      </c>
      <c r="G1839" s="4"/>
      <c r="H1839" s="93">
        <f t="shared" si="97"/>
        <v>78</v>
      </c>
      <c r="I1839" s="93">
        <f t="shared" si="98"/>
        <v>4.3567088266895917</v>
      </c>
      <c r="J1839" s="158">
        <f t="shared" si="96"/>
        <v>-36.915822648021297</v>
      </c>
    </row>
    <row r="1840" spans="1:10" hidden="1" x14ac:dyDescent="0.25">
      <c r="A1840" s="93">
        <v>191</v>
      </c>
      <c r="B1840" s="5" t="s">
        <v>48</v>
      </c>
      <c r="C1840" s="26">
        <v>44083</v>
      </c>
      <c r="D1840" s="4">
        <v>1</v>
      </c>
      <c r="E1840" s="29">
        <f t="shared" si="100"/>
        <v>82</v>
      </c>
      <c r="G1840" s="4"/>
      <c r="H1840" s="93">
        <f t="shared" si="97"/>
        <v>81</v>
      </c>
      <c r="I1840" s="93">
        <f t="shared" si="98"/>
        <v>4.3944491546724391</v>
      </c>
      <c r="J1840" s="158">
        <f t="shared" si="96"/>
        <v>-33.296592728548731</v>
      </c>
    </row>
    <row r="1841" spans="1:10" hidden="1" x14ac:dyDescent="0.25">
      <c r="A1841" s="93">
        <v>192</v>
      </c>
      <c r="B1841" s="5" t="s">
        <v>48</v>
      </c>
      <c r="C1841" s="26">
        <v>44084</v>
      </c>
      <c r="D1841" s="1">
        <v>1</v>
      </c>
      <c r="E1841" s="29">
        <f t="shared" si="100"/>
        <v>82</v>
      </c>
      <c r="G1841" s="4"/>
      <c r="H1841" s="93">
        <f t="shared" si="97"/>
        <v>83</v>
      </c>
      <c r="I1841" s="93">
        <f t="shared" si="98"/>
        <v>4.4188406077965983</v>
      </c>
      <c r="J1841" s="158">
        <f t="shared" si="96"/>
        <v>-37.082952648741511</v>
      </c>
    </row>
    <row r="1842" spans="1:10" hidden="1" x14ac:dyDescent="0.25">
      <c r="A1842" s="93">
        <v>193</v>
      </c>
      <c r="B1842" s="5" t="s">
        <v>48</v>
      </c>
      <c r="C1842" s="26">
        <v>44085</v>
      </c>
      <c r="D1842" s="4">
        <v>4</v>
      </c>
      <c r="E1842" s="29">
        <f t="shared" si="100"/>
        <v>83</v>
      </c>
      <c r="G1842" s="4"/>
      <c r="H1842" s="93">
        <f t="shared" si="97"/>
        <v>86</v>
      </c>
      <c r="I1842" s="93">
        <f t="shared" si="98"/>
        <v>4.4543472962535073</v>
      </c>
      <c r="J1842" s="158">
        <f t="shared" si="96"/>
        <v>-120.91736171563889</v>
      </c>
    </row>
    <row r="1843" spans="1:10" hidden="1" x14ac:dyDescent="0.25">
      <c r="A1843" s="93">
        <v>194</v>
      </c>
      <c r="B1843" s="5" t="s">
        <v>48</v>
      </c>
      <c r="C1843" s="26">
        <v>44086</v>
      </c>
      <c r="D1843" s="4">
        <v>-1</v>
      </c>
      <c r="E1843" s="29">
        <f t="shared" si="100"/>
        <v>80</v>
      </c>
      <c r="G1843" s="4"/>
      <c r="H1843" s="93">
        <f t="shared" si="97"/>
        <v>82</v>
      </c>
      <c r="I1843" s="93">
        <f t="shared" si="98"/>
        <v>4.4067192472642533</v>
      </c>
      <c r="J1843" s="158">
        <f t="shared" si="96"/>
        <v>99.980812247528647</v>
      </c>
    </row>
    <row r="1844" spans="1:10" hidden="1" x14ac:dyDescent="0.25">
      <c r="A1844" s="93">
        <v>195</v>
      </c>
      <c r="B1844" s="5" t="s">
        <v>48</v>
      </c>
      <c r="C1844" s="26">
        <v>44087</v>
      </c>
      <c r="D1844" s="4">
        <v>-1</v>
      </c>
      <c r="E1844" s="29">
        <f t="shared" si="100"/>
        <v>81</v>
      </c>
      <c r="G1844" s="4"/>
      <c r="H1844" s="93">
        <f t="shared" si="97"/>
        <v>79</v>
      </c>
      <c r="I1844" s="93">
        <f t="shared" si="98"/>
        <v>4.3694478524670215</v>
      </c>
      <c r="J1844" s="158">
        <f t="shared" si="96"/>
        <v>80.749504534747786</v>
      </c>
    </row>
    <row r="1845" spans="1:10" hidden="1" x14ac:dyDescent="0.25">
      <c r="A1845" s="93">
        <v>196</v>
      </c>
      <c r="B1845" s="5" t="s">
        <v>48</v>
      </c>
      <c r="C1845" s="26">
        <v>44088</v>
      </c>
      <c r="D1845" s="4">
        <v>1</v>
      </c>
      <c r="E1845" s="29">
        <f t="shared" si="100"/>
        <v>81</v>
      </c>
      <c r="G1845" s="4"/>
      <c r="H1845" s="93">
        <f t="shared" si="97"/>
        <v>82</v>
      </c>
      <c r="I1845" s="93">
        <f t="shared" si="98"/>
        <v>4.4067192472642533</v>
      </c>
      <c r="J1845" s="158">
        <f t="shared" si="96"/>
        <v>101.01226038498798</v>
      </c>
    </row>
    <row r="1846" spans="1:10" hidden="1" x14ac:dyDescent="0.25">
      <c r="A1846" s="93">
        <v>197</v>
      </c>
      <c r="B1846" s="62" t="s">
        <v>48</v>
      </c>
      <c r="C1846" s="26">
        <v>44089</v>
      </c>
      <c r="D1846" s="4">
        <v>3</v>
      </c>
      <c r="E1846" s="29">
        <f t="shared" si="100"/>
        <v>86</v>
      </c>
      <c r="G1846" s="4"/>
      <c r="H1846" s="93">
        <f t="shared" si="97"/>
        <v>84</v>
      </c>
      <c r="I1846" s="93">
        <f t="shared" si="98"/>
        <v>4.4308167988433134</v>
      </c>
      <c r="J1846" s="158">
        <f t="shared" si="96"/>
        <v>151.50759895715754</v>
      </c>
    </row>
    <row r="1847" spans="1:10" hidden="1" x14ac:dyDescent="0.25">
      <c r="A1847" s="93">
        <v>198</v>
      </c>
      <c r="B1847" s="62" t="s">
        <v>48</v>
      </c>
      <c r="C1847" s="26">
        <v>44090</v>
      </c>
      <c r="D1847" s="4">
        <v>-2</v>
      </c>
      <c r="E1847" s="29">
        <f t="shared" si="100"/>
        <v>82</v>
      </c>
      <c r="G1847" s="4"/>
      <c r="H1847" s="93">
        <f t="shared" si="97"/>
        <v>84</v>
      </c>
      <c r="I1847" s="93">
        <f t="shared" si="98"/>
        <v>4.4308167988433134</v>
      </c>
      <c r="J1847" s="158">
        <f t="shared" si="96"/>
        <v>433.54303974873875</v>
      </c>
    </row>
    <row r="1848" spans="1:10" hidden="1" x14ac:dyDescent="0.25">
      <c r="A1848" s="93">
        <v>199</v>
      </c>
      <c r="B1848" s="62" t="s">
        <v>48</v>
      </c>
      <c r="C1848" s="26">
        <v>44091</v>
      </c>
      <c r="D1848" s="4">
        <v>-3</v>
      </c>
      <c r="E1848" s="29">
        <f t="shared" si="100"/>
        <v>81</v>
      </c>
      <c r="G1848" s="4"/>
      <c r="H1848" s="93">
        <f t="shared" si="97"/>
        <v>79</v>
      </c>
      <c r="I1848" s="93">
        <f t="shared" si="98"/>
        <v>4.3694478524670215</v>
      </c>
      <c r="J1848" s="158">
        <f t="shared" si="96"/>
        <v>-164.55103309310215</v>
      </c>
    </row>
    <row r="1849" spans="1:10" hidden="1" x14ac:dyDescent="0.25">
      <c r="A1849" s="93">
        <v>200</v>
      </c>
      <c r="B1849" s="62" t="s">
        <v>48</v>
      </c>
      <c r="C1849" s="26">
        <v>44092</v>
      </c>
      <c r="D1849" s="4">
        <v>-1</v>
      </c>
      <c r="E1849" s="29">
        <f t="shared" si="100"/>
        <v>80</v>
      </c>
      <c r="G1849" s="4"/>
      <c r="H1849" s="93">
        <f t="shared" si="97"/>
        <v>80</v>
      </c>
      <c r="I1849" s="93">
        <f t="shared" si="98"/>
        <v>4.3820266346738812</v>
      </c>
      <c r="J1849" s="158">
        <f t="shared" si="96"/>
        <v>-120.1996242833379</v>
      </c>
    </row>
    <row r="1850" spans="1:10" hidden="1" x14ac:dyDescent="0.25">
      <c r="A1850" s="93">
        <v>201</v>
      </c>
      <c r="B1850" s="62" t="s">
        <v>48</v>
      </c>
      <c r="C1850" s="26">
        <v>44093</v>
      </c>
      <c r="D1850" s="4">
        <v>9</v>
      </c>
      <c r="E1850" s="29">
        <f t="shared" si="100"/>
        <v>90</v>
      </c>
      <c r="G1850" s="4"/>
      <c r="H1850" s="93">
        <f t="shared" si="97"/>
        <v>89</v>
      </c>
      <c r="I1850" s="93">
        <f t="shared" si="98"/>
        <v>4.4886363697321396</v>
      </c>
      <c r="J1850" s="158">
        <f t="shared" si="96"/>
        <v>111.00936006873857</v>
      </c>
    </row>
    <row r="1851" spans="1:10" hidden="1" x14ac:dyDescent="0.25">
      <c r="A1851" s="93">
        <v>202</v>
      </c>
      <c r="B1851" s="62" t="s">
        <v>48</v>
      </c>
      <c r="C1851" s="26">
        <v>44094</v>
      </c>
      <c r="D1851" s="4">
        <v>0</v>
      </c>
      <c r="E1851" s="29">
        <f t="shared" si="100"/>
        <v>84</v>
      </c>
      <c r="G1851" s="4"/>
      <c r="H1851" s="93">
        <f t="shared" si="97"/>
        <v>90</v>
      </c>
      <c r="I1851" s="93">
        <f t="shared" si="98"/>
        <v>4.499809670330265</v>
      </c>
      <c r="J1851" s="158">
        <f t="shared" si="96"/>
        <v>52.248264253330646</v>
      </c>
    </row>
    <row r="1852" spans="1:10" hidden="1" x14ac:dyDescent="0.25">
      <c r="A1852" s="93">
        <v>203</v>
      </c>
      <c r="B1852" s="62" t="s">
        <v>48</v>
      </c>
      <c r="C1852" s="26">
        <v>44095</v>
      </c>
      <c r="D1852" s="4">
        <v>0</v>
      </c>
      <c r="E1852" s="29">
        <f t="shared" si="100"/>
        <v>87</v>
      </c>
      <c r="G1852" s="4"/>
      <c r="H1852" s="93">
        <f t="shared" si="97"/>
        <v>84</v>
      </c>
      <c r="I1852" s="93">
        <f t="shared" si="98"/>
        <v>4.4308167988433134</v>
      </c>
      <c r="J1852" s="158">
        <f t="shared" si="96"/>
        <v>83.215142556575657</v>
      </c>
    </row>
    <row r="1853" spans="1:10" hidden="1" x14ac:dyDescent="0.25">
      <c r="A1853" s="93">
        <v>204</v>
      </c>
      <c r="B1853" s="62" t="s">
        <v>48</v>
      </c>
      <c r="C1853" s="26">
        <v>44096</v>
      </c>
      <c r="D1853" s="4">
        <v>0</v>
      </c>
      <c r="E1853" s="29">
        <f t="shared" si="100"/>
        <v>83</v>
      </c>
      <c r="G1853" s="4"/>
      <c r="H1853" s="93">
        <f t="shared" si="97"/>
        <v>87</v>
      </c>
      <c r="I1853" s="93">
        <f t="shared" si="98"/>
        <v>4.4659081186545837</v>
      </c>
      <c r="J1853" s="158">
        <f t="shared" si="96"/>
        <v>78.328624407209432</v>
      </c>
    </row>
    <row r="1854" spans="1:10" hidden="1" x14ac:dyDescent="0.25">
      <c r="A1854" s="93">
        <v>205</v>
      </c>
      <c r="B1854" s="62" t="s">
        <v>48</v>
      </c>
      <c r="C1854" s="26">
        <v>44097</v>
      </c>
      <c r="D1854" s="4">
        <v>1</v>
      </c>
      <c r="E1854" s="29">
        <f t="shared" si="100"/>
        <v>84</v>
      </c>
      <c r="G1854" s="4"/>
      <c r="H1854" s="93">
        <f t="shared" si="97"/>
        <v>84</v>
      </c>
      <c r="I1854" s="93">
        <f t="shared" si="98"/>
        <v>4.4308167988433134</v>
      </c>
      <c r="J1854" s="158">
        <f t="shared" si="96"/>
        <v>90.997588289834837</v>
      </c>
    </row>
    <row r="1855" spans="1:10" hidden="1" x14ac:dyDescent="0.25">
      <c r="A1855" s="93">
        <v>206</v>
      </c>
      <c r="B1855" s="62" t="s">
        <v>48</v>
      </c>
      <c r="C1855" s="26">
        <v>44098</v>
      </c>
      <c r="D1855" s="4">
        <v>0</v>
      </c>
      <c r="E1855" s="29">
        <f t="shared" si="100"/>
        <v>85</v>
      </c>
      <c r="G1855" s="4"/>
      <c r="H1855" s="93">
        <f t="shared" si="97"/>
        <v>84</v>
      </c>
      <c r="I1855" s="93">
        <f t="shared" si="98"/>
        <v>4.4308167988433134</v>
      </c>
      <c r="J1855" s="158">
        <f t="shared" si="96"/>
        <v>108.55547924204727</v>
      </c>
    </row>
    <row r="1856" spans="1:10" hidden="1" x14ac:dyDescent="0.25">
      <c r="A1856" s="93">
        <v>1</v>
      </c>
      <c r="B1856" s="5" t="s">
        <v>39</v>
      </c>
      <c r="C1856" s="26">
        <v>43893</v>
      </c>
      <c r="D1856" s="4">
        <v>0</v>
      </c>
      <c r="E1856" s="29">
        <v>0</v>
      </c>
      <c r="G1856" s="4"/>
      <c r="H1856" s="93">
        <f t="shared" si="97"/>
        <v>0</v>
      </c>
      <c r="I1856" s="93" t="e">
        <f t="shared" si="98"/>
        <v>#NUM!</v>
      </c>
    </row>
    <row r="1857" spans="1:10" hidden="1" x14ac:dyDescent="0.25">
      <c r="A1857" s="93">
        <v>2</v>
      </c>
      <c r="B1857" s="5" t="s">
        <v>39</v>
      </c>
      <c r="C1857" s="26">
        <v>43894</v>
      </c>
      <c r="D1857" s="4">
        <v>0</v>
      </c>
      <c r="E1857" s="29">
        <v>0</v>
      </c>
      <c r="G1857" s="4"/>
      <c r="H1857" s="93">
        <f t="shared" si="97"/>
        <v>0</v>
      </c>
      <c r="I1857" s="93" t="e">
        <f t="shared" si="98"/>
        <v>#NUM!</v>
      </c>
    </row>
    <row r="1858" spans="1:10" hidden="1" x14ac:dyDescent="0.25">
      <c r="A1858" s="93">
        <v>3</v>
      </c>
      <c r="B1858" s="5" t="s">
        <v>39</v>
      </c>
      <c r="C1858" s="26">
        <v>43895</v>
      </c>
      <c r="D1858" s="4">
        <v>0</v>
      </c>
      <c r="E1858" s="29">
        <v>0</v>
      </c>
      <c r="G1858" s="4"/>
      <c r="H1858" s="93">
        <f t="shared" si="97"/>
        <v>0</v>
      </c>
      <c r="I1858" s="93" t="e">
        <f t="shared" si="98"/>
        <v>#NUM!</v>
      </c>
    </row>
    <row r="1859" spans="1:10" hidden="1" x14ac:dyDescent="0.25">
      <c r="A1859" s="93">
        <v>4</v>
      </c>
      <c r="B1859" s="5" t="s">
        <v>39</v>
      </c>
      <c r="C1859" s="26">
        <v>43896</v>
      </c>
      <c r="D1859" s="4">
        <v>0</v>
      </c>
      <c r="E1859" s="29">
        <v>0</v>
      </c>
      <c r="G1859" s="4"/>
      <c r="H1859" s="93">
        <f t="shared" ref="H1859:H1922" si="101">IF(EXACT(B1859,B1858),D1859+E1858,E1859)</f>
        <v>0</v>
      </c>
      <c r="I1859" s="93" t="e">
        <f t="shared" si="98"/>
        <v>#NUM!</v>
      </c>
    </row>
    <row r="1860" spans="1:10" hidden="1" x14ac:dyDescent="0.25">
      <c r="A1860" s="93">
        <v>5</v>
      </c>
      <c r="B1860" s="5" t="s">
        <v>39</v>
      </c>
      <c r="C1860" s="26">
        <v>43897</v>
      </c>
      <c r="D1860" s="4">
        <v>0</v>
      </c>
      <c r="E1860" s="29">
        <v>0</v>
      </c>
      <c r="G1860" s="4"/>
      <c r="H1860" s="93">
        <f t="shared" si="101"/>
        <v>0</v>
      </c>
      <c r="I1860" s="93" t="e">
        <f t="shared" si="98"/>
        <v>#NUM!</v>
      </c>
    </row>
    <row r="1861" spans="1:10" hidden="1" x14ac:dyDescent="0.25">
      <c r="A1861" s="93">
        <v>6</v>
      </c>
      <c r="B1861" s="5" t="s">
        <v>39</v>
      </c>
      <c r="C1861" s="26">
        <v>43898</v>
      </c>
      <c r="D1861" s="4">
        <v>0</v>
      </c>
      <c r="E1861" s="29">
        <v>0</v>
      </c>
      <c r="G1861" s="4"/>
      <c r="H1861" s="93">
        <f t="shared" si="101"/>
        <v>0</v>
      </c>
      <c r="I1861" s="93" t="e">
        <f t="shared" si="98"/>
        <v>#NUM!</v>
      </c>
    </row>
    <row r="1862" spans="1:10" hidden="1" x14ac:dyDescent="0.25">
      <c r="A1862" s="93">
        <v>7</v>
      </c>
      <c r="B1862" s="5" t="s">
        <v>39</v>
      </c>
      <c r="C1862" s="26">
        <v>43899</v>
      </c>
      <c r="D1862" s="4">
        <v>0</v>
      </c>
      <c r="E1862" s="29">
        <v>0</v>
      </c>
      <c r="G1862" s="4"/>
      <c r="H1862" s="93">
        <f t="shared" si="101"/>
        <v>0</v>
      </c>
      <c r="I1862" s="93" t="e">
        <f t="shared" si="98"/>
        <v>#NUM!</v>
      </c>
    </row>
    <row r="1863" spans="1:10" hidden="1" x14ac:dyDescent="0.25">
      <c r="A1863" s="93">
        <v>8</v>
      </c>
      <c r="B1863" s="5" t="s">
        <v>39</v>
      </c>
      <c r="C1863" s="26">
        <v>43900</v>
      </c>
      <c r="D1863" s="4">
        <v>0</v>
      </c>
      <c r="E1863" s="29">
        <v>0</v>
      </c>
      <c r="G1863" s="4"/>
      <c r="H1863" s="93">
        <f t="shared" si="101"/>
        <v>0</v>
      </c>
      <c r="I1863" s="93" t="e">
        <f t="shared" si="98"/>
        <v>#NUM!</v>
      </c>
    </row>
    <row r="1864" spans="1:10" hidden="1" x14ac:dyDescent="0.25">
      <c r="A1864" s="93">
        <v>9</v>
      </c>
      <c r="B1864" s="5" t="s">
        <v>39</v>
      </c>
      <c r="C1864" s="26">
        <v>43901</v>
      </c>
      <c r="D1864" s="4">
        <v>0</v>
      </c>
      <c r="E1864" s="29">
        <v>0</v>
      </c>
      <c r="G1864" s="4"/>
      <c r="H1864" s="93">
        <f t="shared" si="101"/>
        <v>0</v>
      </c>
      <c r="I1864" s="93" t="e">
        <f t="shared" si="98"/>
        <v>#NUM!</v>
      </c>
    </row>
    <row r="1865" spans="1:10" hidden="1" x14ac:dyDescent="0.25">
      <c r="A1865" s="93">
        <v>10</v>
      </c>
      <c r="B1865" s="5" t="s">
        <v>39</v>
      </c>
      <c r="C1865" s="26">
        <v>43902</v>
      </c>
      <c r="D1865" s="4">
        <v>0</v>
      </c>
      <c r="E1865" s="29">
        <v>0</v>
      </c>
      <c r="G1865" s="4"/>
      <c r="H1865" s="93">
        <f t="shared" si="101"/>
        <v>0</v>
      </c>
      <c r="I1865" s="93" t="e">
        <f t="shared" si="98"/>
        <v>#NUM!</v>
      </c>
    </row>
    <row r="1866" spans="1:10" hidden="1" x14ac:dyDescent="0.25">
      <c r="A1866" s="93">
        <v>11</v>
      </c>
      <c r="B1866" s="5" t="s">
        <v>39</v>
      </c>
      <c r="C1866" s="26">
        <v>43903</v>
      </c>
      <c r="D1866" s="4">
        <v>0</v>
      </c>
      <c r="E1866" s="29">
        <v>0</v>
      </c>
      <c r="G1866" s="4"/>
      <c r="H1866" s="93">
        <f t="shared" si="101"/>
        <v>0</v>
      </c>
      <c r="I1866" s="93" t="e">
        <f t="shared" si="98"/>
        <v>#NUM!</v>
      </c>
    </row>
    <row r="1867" spans="1:10" hidden="1" x14ac:dyDescent="0.25">
      <c r="A1867" s="93">
        <v>12</v>
      </c>
      <c r="B1867" s="5" t="s">
        <v>39</v>
      </c>
      <c r="C1867" s="26">
        <v>43904</v>
      </c>
      <c r="D1867" s="4">
        <v>0</v>
      </c>
      <c r="E1867" s="29">
        <v>0</v>
      </c>
      <c r="G1867" s="4"/>
      <c r="H1867" s="93">
        <f t="shared" si="101"/>
        <v>0</v>
      </c>
      <c r="I1867" s="93" t="e">
        <f t="shared" si="98"/>
        <v>#NUM!</v>
      </c>
    </row>
    <row r="1868" spans="1:10" hidden="1" x14ac:dyDescent="0.25">
      <c r="A1868" s="93">
        <v>13</v>
      </c>
      <c r="B1868" s="5" t="s">
        <v>39</v>
      </c>
      <c r="C1868" s="26">
        <v>43905</v>
      </c>
      <c r="D1868" s="4">
        <v>0</v>
      </c>
      <c r="E1868" s="29">
        <v>0</v>
      </c>
      <c r="G1868" s="4"/>
      <c r="H1868" s="93">
        <f t="shared" si="101"/>
        <v>0</v>
      </c>
      <c r="I1868" s="93" t="e">
        <f t="shared" si="98"/>
        <v>#NUM!</v>
      </c>
    </row>
    <row r="1869" spans="1:10" hidden="1" x14ac:dyDescent="0.25">
      <c r="A1869" s="93">
        <v>14</v>
      </c>
      <c r="B1869" s="5" t="s">
        <v>39</v>
      </c>
      <c r="C1869" s="26">
        <v>43906</v>
      </c>
      <c r="D1869" s="4">
        <v>0</v>
      </c>
      <c r="E1869" s="29">
        <v>0</v>
      </c>
      <c r="G1869" s="4"/>
      <c r="H1869" s="93">
        <f t="shared" si="101"/>
        <v>0</v>
      </c>
      <c r="I1869" s="93" t="e">
        <f t="shared" si="98"/>
        <v>#NUM!</v>
      </c>
    </row>
    <row r="1870" spans="1:10" hidden="1" x14ac:dyDescent="0.25">
      <c r="A1870" s="93">
        <v>15</v>
      </c>
      <c r="B1870" s="5" t="s">
        <v>39</v>
      </c>
      <c r="C1870" s="26">
        <v>43907</v>
      </c>
      <c r="D1870" s="4">
        <v>1</v>
      </c>
      <c r="E1870" s="29">
        <v>1</v>
      </c>
      <c r="G1870" s="4"/>
      <c r="H1870" s="93">
        <f t="shared" si="101"/>
        <v>1</v>
      </c>
      <c r="I1870" s="93">
        <f t="shared" si="98"/>
        <v>0</v>
      </c>
      <c r="J1870" s="158" t="e">
        <f>LN(2)/SLOPE(I1863:I1870,A1863:A1870)</f>
        <v>#NUM!</v>
      </c>
    </row>
    <row r="1871" spans="1:10" hidden="1" x14ac:dyDescent="0.25">
      <c r="A1871" s="93">
        <v>16</v>
      </c>
      <c r="B1871" s="5" t="s">
        <v>39</v>
      </c>
      <c r="C1871" s="26">
        <v>43908</v>
      </c>
      <c r="D1871" s="4">
        <v>0</v>
      </c>
      <c r="E1871" s="29">
        <v>1</v>
      </c>
      <c r="G1871" s="4"/>
      <c r="H1871" s="93">
        <f t="shared" si="101"/>
        <v>1</v>
      </c>
      <c r="I1871" s="93">
        <f t="shared" si="98"/>
        <v>0</v>
      </c>
      <c r="J1871" s="158" t="e">
        <f t="shared" ref="J1871:J1934" si="102">LN(2)/SLOPE(I1864:I1871,A1864:A1871)</f>
        <v>#NUM!</v>
      </c>
    </row>
    <row r="1872" spans="1:10" hidden="1" x14ac:dyDescent="0.25">
      <c r="A1872" s="93">
        <v>17</v>
      </c>
      <c r="B1872" s="5" t="s">
        <v>39</v>
      </c>
      <c r="C1872" s="26">
        <v>43909</v>
      </c>
      <c r="D1872" s="4">
        <v>0</v>
      </c>
      <c r="E1872" s="29">
        <v>1</v>
      </c>
      <c r="G1872" s="4"/>
      <c r="H1872" s="93">
        <f t="shared" si="101"/>
        <v>1</v>
      </c>
      <c r="I1872" s="93">
        <f t="shared" si="98"/>
        <v>0</v>
      </c>
      <c r="J1872" s="158" t="e">
        <f t="shared" si="102"/>
        <v>#NUM!</v>
      </c>
    </row>
    <row r="1873" spans="1:10" hidden="1" x14ac:dyDescent="0.25">
      <c r="A1873" s="93">
        <v>18</v>
      </c>
      <c r="B1873" s="5" t="s">
        <v>39</v>
      </c>
      <c r="C1873" s="26">
        <v>43910</v>
      </c>
      <c r="D1873" s="4">
        <v>0</v>
      </c>
      <c r="E1873" s="29">
        <v>1</v>
      </c>
      <c r="G1873" s="4"/>
      <c r="H1873" s="93">
        <f t="shared" si="101"/>
        <v>1</v>
      </c>
      <c r="I1873" s="93">
        <f t="shared" ref="I1873:I1936" si="103">LN(H1873)</f>
        <v>0</v>
      </c>
      <c r="J1873" s="158" t="e">
        <f t="shared" si="102"/>
        <v>#NUM!</v>
      </c>
    </row>
    <row r="1874" spans="1:10" hidden="1" x14ac:dyDescent="0.25">
      <c r="A1874" s="93">
        <v>19</v>
      </c>
      <c r="B1874" s="5" t="s">
        <v>39</v>
      </c>
      <c r="C1874" s="26">
        <v>43911</v>
      </c>
      <c r="D1874" s="4">
        <v>0</v>
      </c>
      <c r="E1874" s="29">
        <v>1</v>
      </c>
      <c r="G1874" s="4"/>
      <c r="H1874" s="93">
        <f t="shared" si="101"/>
        <v>1</v>
      </c>
      <c r="I1874" s="93">
        <f t="shared" si="103"/>
        <v>0</v>
      </c>
      <c r="J1874" s="158" t="e">
        <f t="shared" si="102"/>
        <v>#NUM!</v>
      </c>
    </row>
    <row r="1875" spans="1:10" hidden="1" x14ac:dyDescent="0.25">
      <c r="A1875" s="93">
        <v>20</v>
      </c>
      <c r="B1875" s="5" t="s">
        <v>39</v>
      </c>
      <c r="C1875" s="26">
        <v>43912</v>
      </c>
      <c r="D1875" s="4">
        <v>0</v>
      </c>
      <c r="E1875" s="29">
        <v>1</v>
      </c>
      <c r="G1875" s="4"/>
      <c r="H1875" s="93">
        <f t="shared" si="101"/>
        <v>1</v>
      </c>
      <c r="I1875" s="93">
        <f t="shared" si="103"/>
        <v>0</v>
      </c>
      <c r="J1875" s="158" t="e">
        <f t="shared" si="102"/>
        <v>#NUM!</v>
      </c>
    </row>
    <row r="1876" spans="1:10" hidden="1" x14ac:dyDescent="0.25">
      <c r="A1876" s="93">
        <v>21</v>
      </c>
      <c r="B1876" s="5" t="s">
        <v>39</v>
      </c>
      <c r="C1876" s="26">
        <v>43913</v>
      </c>
      <c r="D1876" s="4">
        <v>0</v>
      </c>
      <c r="E1876" s="29">
        <v>1</v>
      </c>
      <c r="G1876" s="4"/>
      <c r="H1876" s="93">
        <f t="shared" si="101"/>
        <v>1</v>
      </c>
      <c r="I1876" s="93">
        <f t="shared" si="103"/>
        <v>0</v>
      </c>
      <c r="J1876" s="158" t="e">
        <f t="shared" si="102"/>
        <v>#NUM!</v>
      </c>
    </row>
    <row r="1877" spans="1:10" hidden="1" x14ac:dyDescent="0.25">
      <c r="A1877" s="93">
        <v>22</v>
      </c>
      <c r="B1877" s="5" t="s">
        <v>39</v>
      </c>
      <c r="C1877" s="26">
        <v>43914</v>
      </c>
      <c r="D1877" s="4">
        <v>0</v>
      </c>
      <c r="E1877" s="29">
        <v>1</v>
      </c>
      <c r="G1877" s="4"/>
      <c r="H1877" s="93">
        <f t="shared" si="101"/>
        <v>1</v>
      </c>
      <c r="I1877" s="93">
        <f t="shared" si="103"/>
        <v>0</v>
      </c>
      <c r="J1877" s="158" t="e">
        <f t="shared" si="102"/>
        <v>#DIV/0!</v>
      </c>
    </row>
    <row r="1878" spans="1:10" hidden="1" x14ac:dyDescent="0.25">
      <c r="A1878" s="93">
        <v>23</v>
      </c>
      <c r="B1878" s="5" t="s">
        <v>39</v>
      </c>
      <c r="C1878" s="26">
        <v>43915</v>
      </c>
      <c r="D1878" s="4">
        <v>0</v>
      </c>
      <c r="E1878" s="29">
        <v>1</v>
      </c>
      <c r="G1878" s="4"/>
      <c r="H1878" s="93">
        <f t="shared" si="101"/>
        <v>1</v>
      </c>
      <c r="I1878" s="93">
        <f t="shared" si="103"/>
        <v>0</v>
      </c>
      <c r="J1878" s="158" t="e">
        <f t="shared" si="102"/>
        <v>#DIV/0!</v>
      </c>
    </row>
    <row r="1879" spans="1:10" hidden="1" x14ac:dyDescent="0.25">
      <c r="A1879" s="93">
        <v>24</v>
      </c>
      <c r="B1879" s="5" t="s">
        <v>39</v>
      </c>
      <c r="C1879" s="26">
        <v>43916</v>
      </c>
      <c r="D1879" s="4">
        <v>2</v>
      </c>
      <c r="E1879" s="29">
        <v>3</v>
      </c>
      <c r="G1879" s="4"/>
      <c r="H1879" s="93">
        <f t="shared" si="101"/>
        <v>3</v>
      </c>
      <c r="I1879" s="93">
        <f t="shared" si="103"/>
        <v>1.0986122886681098</v>
      </c>
      <c r="J1879" s="158">
        <f t="shared" si="102"/>
        <v>7.5711570428574895</v>
      </c>
    </row>
    <row r="1880" spans="1:10" hidden="1" x14ac:dyDescent="0.25">
      <c r="A1880" s="93">
        <v>25</v>
      </c>
      <c r="B1880" s="5" t="s">
        <v>39</v>
      </c>
      <c r="C1880" s="26">
        <v>43917</v>
      </c>
      <c r="D1880" s="4">
        <v>0</v>
      </c>
      <c r="E1880" s="29">
        <v>3</v>
      </c>
      <c r="G1880" s="4"/>
      <c r="H1880" s="93">
        <f t="shared" si="101"/>
        <v>3</v>
      </c>
      <c r="I1880" s="93">
        <f t="shared" si="103"/>
        <v>1.0986122886681098</v>
      </c>
      <c r="J1880" s="158">
        <f t="shared" si="102"/>
        <v>4.4165082750002016</v>
      </c>
    </row>
    <row r="1881" spans="1:10" hidden="1" x14ac:dyDescent="0.25">
      <c r="A1881" s="93">
        <v>26</v>
      </c>
      <c r="B1881" s="5" t="s">
        <v>39</v>
      </c>
      <c r="C1881" s="26">
        <v>43918</v>
      </c>
      <c r="D1881" s="4">
        <v>0</v>
      </c>
      <c r="E1881" s="29">
        <v>3</v>
      </c>
      <c r="G1881" s="4"/>
      <c r="H1881" s="93">
        <f t="shared" si="101"/>
        <v>3</v>
      </c>
      <c r="I1881" s="93">
        <f t="shared" si="103"/>
        <v>1.0986122886681098</v>
      </c>
      <c r="J1881" s="158">
        <f t="shared" si="102"/>
        <v>3.5332066200001617</v>
      </c>
    </row>
    <row r="1882" spans="1:10" hidden="1" x14ac:dyDescent="0.25">
      <c r="A1882" s="93">
        <v>27</v>
      </c>
      <c r="B1882" s="5" t="s">
        <v>39</v>
      </c>
      <c r="C1882" s="26">
        <v>43919</v>
      </c>
      <c r="D1882" s="4">
        <v>0</v>
      </c>
      <c r="E1882" s="29">
        <v>3</v>
      </c>
      <c r="G1882" s="4"/>
      <c r="H1882" s="93">
        <f t="shared" si="101"/>
        <v>3</v>
      </c>
      <c r="I1882" s="93">
        <f t="shared" si="103"/>
        <v>1.0986122886681098</v>
      </c>
      <c r="J1882" s="158">
        <f t="shared" si="102"/>
        <v>3.312381206250151</v>
      </c>
    </row>
    <row r="1883" spans="1:10" hidden="1" x14ac:dyDescent="0.25">
      <c r="A1883" s="93">
        <v>28</v>
      </c>
      <c r="B1883" s="5" t="s">
        <v>39</v>
      </c>
      <c r="C1883" s="26">
        <v>43920</v>
      </c>
      <c r="D1883" s="4">
        <v>0</v>
      </c>
      <c r="E1883" s="29">
        <v>3</v>
      </c>
      <c r="G1883" s="4"/>
      <c r="H1883" s="93">
        <f t="shared" si="101"/>
        <v>3</v>
      </c>
      <c r="I1883" s="93">
        <f t="shared" si="103"/>
        <v>1.0986122886681098</v>
      </c>
      <c r="J1883" s="158">
        <f t="shared" si="102"/>
        <v>3.5332066200001617</v>
      </c>
    </row>
    <row r="1884" spans="1:10" hidden="1" x14ac:dyDescent="0.25">
      <c r="A1884" s="93">
        <v>29</v>
      </c>
      <c r="B1884" s="5" t="s">
        <v>39</v>
      </c>
      <c r="C1884" s="26">
        <v>43921</v>
      </c>
      <c r="D1884" s="4">
        <v>0</v>
      </c>
      <c r="E1884" s="29">
        <v>3</v>
      </c>
      <c r="G1884" s="4"/>
      <c r="H1884" s="93">
        <f t="shared" si="101"/>
        <v>3</v>
      </c>
      <c r="I1884" s="93">
        <f t="shared" si="103"/>
        <v>1.0986122886681098</v>
      </c>
      <c r="J1884" s="158">
        <f t="shared" si="102"/>
        <v>4.4165082750002016</v>
      </c>
    </row>
    <row r="1885" spans="1:10" hidden="1" x14ac:dyDescent="0.25">
      <c r="A1885" s="93">
        <v>30</v>
      </c>
      <c r="B1885" s="5" t="s">
        <v>39</v>
      </c>
      <c r="C1885" s="26">
        <v>43922</v>
      </c>
      <c r="D1885" s="4">
        <v>0</v>
      </c>
      <c r="E1885" s="29">
        <v>3</v>
      </c>
      <c r="G1885" s="4"/>
      <c r="H1885" s="93">
        <f t="shared" si="101"/>
        <v>3</v>
      </c>
      <c r="I1885" s="93">
        <f t="shared" si="103"/>
        <v>1.0986122886681098</v>
      </c>
      <c r="J1885" s="158">
        <f t="shared" si="102"/>
        <v>7.5711570428574877</v>
      </c>
    </row>
    <row r="1886" spans="1:10" hidden="1" x14ac:dyDescent="0.25">
      <c r="A1886" s="93">
        <v>31</v>
      </c>
      <c r="B1886" s="5" t="s">
        <v>39</v>
      </c>
      <c r="C1886" s="26">
        <v>43923</v>
      </c>
      <c r="D1886" s="4">
        <v>2</v>
      </c>
      <c r="E1886" s="29">
        <v>5</v>
      </c>
      <c r="G1886" s="4"/>
      <c r="H1886" s="93">
        <f t="shared" si="101"/>
        <v>5</v>
      </c>
      <c r="I1886" s="93">
        <f t="shared" si="103"/>
        <v>1.6094379124341003</v>
      </c>
      <c r="J1886" s="158">
        <f t="shared" si="102"/>
        <v>16.282985386280696</v>
      </c>
    </row>
    <row r="1887" spans="1:10" hidden="1" x14ac:dyDescent="0.25">
      <c r="A1887" s="93">
        <v>32</v>
      </c>
      <c r="B1887" s="5" t="s">
        <v>39</v>
      </c>
      <c r="C1887" s="26">
        <v>43924</v>
      </c>
      <c r="D1887" s="4">
        <v>0</v>
      </c>
      <c r="E1887" s="29">
        <v>5</v>
      </c>
      <c r="G1887" s="4"/>
      <c r="H1887" s="93">
        <f t="shared" si="101"/>
        <v>5</v>
      </c>
      <c r="I1887" s="93">
        <f t="shared" si="103"/>
        <v>1.6094379124341003</v>
      </c>
      <c r="J1887" s="158">
        <f t="shared" si="102"/>
        <v>9.4984081419970714</v>
      </c>
    </row>
    <row r="1888" spans="1:10" hidden="1" x14ac:dyDescent="0.25">
      <c r="A1888" s="93">
        <v>33</v>
      </c>
      <c r="B1888" s="5" t="s">
        <v>39</v>
      </c>
      <c r="C1888" s="26">
        <v>43925</v>
      </c>
      <c r="D1888" s="4">
        <v>0</v>
      </c>
      <c r="E1888" s="29">
        <v>5</v>
      </c>
      <c r="G1888" s="4"/>
      <c r="H1888" s="93">
        <f t="shared" si="101"/>
        <v>5</v>
      </c>
      <c r="I1888" s="93">
        <f t="shared" si="103"/>
        <v>1.6094379124341003</v>
      </c>
      <c r="J1888" s="158">
        <f t="shared" si="102"/>
        <v>7.5987265135976569</v>
      </c>
    </row>
    <row r="1889" spans="1:10" hidden="1" x14ac:dyDescent="0.25">
      <c r="A1889" s="93">
        <v>34</v>
      </c>
      <c r="B1889" s="5" t="s">
        <v>39</v>
      </c>
      <c r="C1889" s="26">
        <v>43926</v>
      </c>
      <c r="D1889" s="4">
        <v>0</v>
      </c>
      <c r="E1889" s="29">
        <v>5</v>
      </c>
      <c r="G1889" s="4"/>
      <c r="H1889" s="93">
        <f t="shared" si="101"/>
        <v>5</v>
      </c>
      <c r="I1889" s="93">
        <f t="shared" si="103"/>
        <v>1.6094379124341003</v>
      </c>
      <c r="J1889" s="158">
        <f t="shared" si="102"/>
        <v>7.1238061064978044</v>
      </c>
    </row>
    <row r="1890" spans="1:10" hidden="1" x14ac:dyDescent="0.25">
      <c r="A1890" s="93">
        <v>35</v>
      </c>
      <c r="B1890" s="5" t="s">
        <v>39</v>
      </c>
      <c r="C1890" s="26">
        <v>43927</v>
      </c>
      <c r="D1890" s="4">
        <v>0</v>
      </c>
      <c r="E1890" s="29">
        <v>5</v>
      </c>
      <c r="G1890" s="4"/>
      <c r="H1890" s="93">
        <f t="shared" si="101"/>
        <v>5</v>
      </c>
      <c r="I1890" s="93">
        <f t="shared" si="103"/>
        <v>1.6094379124341003</v>
      </c>
      <c r="J1890" s="158">
        <f t="shared" si="102"/>
        <v>7.5987265135976569</v>
      </c>
    </row>
    <row r="1891" spans="1:10" hidden="1" x14ac:dyDescent="0.25">
      <c r="A1891" s="93">
        <v>36</v>
      </c>
      <c r="B1891" s="5" t="s">
        <v>39</v>
      </c>
      <c r="C1891" s="26">
        <v>43928</v>
      </c>
      <c r="D1891" s="4">
        <v>0</v>
      </c>
      <c r="E1891" s="29">
        <v>5</v>
      </c>
      <c r="G1891" s="4"/>
      <c r="H1891" s="93">
        <f t="shared" si="101"/>
        <v>5</v>
      </c>
      <c r="I1891" s="93">
        <f t="shared" si="103"/>
        <v>1.6094379124341003</v>
      </c>
      <c r="J1891" s="158">
        <f t="shared" si="102"/>
        <v>9.4984081419970714</v>
      </c>
    </row>
    <row r="1892" spans="1:10" hidden="1" x14ac:dyDescent="0.25">
      <c r="A1892" s="93">
        <v>37</v>
      </c>
      <c r="B1892" s="5" t="s">
        <v>39</v>
      </c>
      <c r="C1892" s="26">
        <v>43929</v>
      </c>
      <c r="D1892" s="4">
        <v>0</v>
      </c>
      <c r="E1892" s="29">
        <v>5</v>
      </c>
      <c r="G1892" s="4"/>
      <c r="H1892" s="93">
        <f t="shared" si="101"/>
        <v>5</v>
      </c>
      <c r="I1892" s="93">
        <f t="shared" si="103"/>
        <v>1.6094379124341003</v>
      </c>
      <c r="J1892" s="158">
        <f t="shared" si="102"/>
        <v>16.282985386280696</v>
      </c>
    </row>
    <row r="1893" spans="1:10" hidden="1" x14ac:dyDescent="0.25">
      <c r="A1893" s="93">
        <v>38</v>
      </c>
      <c r="B1893" s="5" t="s">
        <v>39</v>
      </c>
      <c r="C1893" s="26">
        <v>43930</v>
      </c>
      <c r="D1893" s="4">
        <v>0</v>
      </c>
      <c r="E1893" s="29">
        <v>5</v>
      </c>
      <c r="G1893" s="4"/>
      <c r="H1893" s="93">
        <f t="shared" si="101"/>
        <v>5</v>
      </c>
      <c r="I1893" s="93">
        <f t="shared" si="103"/>
        <v>1.6094379124341003</v>
      </c>
      <c r="J1893" s="158" t="e">
        <f t="shared" si="102"/>
        <v>#DIV/0!</v>
      </c>
    </row>
    <row r="1894" spans="1:10" hidden="1" x14ac:dyDescent="0.25">
      <c r="A1894" s="93">
        <v>39</v>
      </c>
      <c r="B1894" s="5" t="s">
        <v>39</v>
      </c>
      <c r="C1894" s="26">
        <v>43931</v>
      </c>
      <c r="D1894" s="4">
        <v>0</v>
      </c>
      <c r="E1894" s="29">
        <v>5</v>
      </c>
      <c r="G1894" s="4"/>
      <c r="H1894" s="93">
        <f t="shared" si="101"/>
        <v>5</v>
      </c>
      <c r="I1894" s="93">
        <f t="shared" si="103"/>
        <v>1.6094379124341003</v>
      </c>
      <c r="J1894" s="158" t="e">
        <f t="shared" si="102"/>
        <v>#DIV/0!</v>
      </c>
    </row>
    <row r="1895" spans="1:10" hidden="1" x14ac:dyDescent="0.25">
      <c r="A1895" s="93">
        <v>40</v>
      </c>
      <c r="B1895" s="5" t="s">
        <v>39</v>
      </c>
      <c r="C1895" s="26">
        <v>43932</v>
      </c>
      <c r="D1895" s="4">
        <v>0</v>
      </c>
      <c r="E1895" s="29">
        <v>5</v>
      </c>
      <c r="G1895" s="4"/>
      <c r="H1895" s="93">
        <f t="shared" si="101"/>
        <v>5</v>
      </c>
      <c r="I1895" s="93">
        <f t="shared" si="103"/>
        <v>1.6094379124341003</v>
      </c>
      <c r="J1895" s="158" t="e">
        <f t="shared" si="102"/>
        <v>#DIV/0!</v>
      </c>
    </row>
    <row r="1896" spans="1:10" hidden="1" x14ac:dyDescent="0.25">
      <c r="A1896" s="93">
        <v>41</v>
      </c>
      <c r="B1896" s="5" t="s">
        <v>39</v>
      </c>
      <c r="C1896" s="26">
        <v>43933</v>
      </c>
      <c r="D1896" s="4">
        <v>0</v>
      </c>
      <c r="E1896" s="29">
        <v>5</v>
      </c>
      <c r="G1896" s="4"/>
      <c r="H1896" s="93">
        <f t="shared" si="101"/>
        <v>5</v>
      </c>
      <c r="I1896" s="93">
        <f t="shared" si="103"/>
        <v>1.6094379124341003</v>
      </c>
      <c r="J1896" s="158" t="e">
        <f t="shared" si="102"/>
        <v>#DIV/0!</v>
      </c>
    </row>
    <row r="1897" spans="1:10" hidden="1" x14ac:dyDescent="0.25">
      <c r="A1897" s="93">
        <v>42</v>
      </c>
      <c r="B1897" s="5" t="s">
        <v>39</v>
      </c>
      <c r="C1897" s="26">
        <v>43934</v>
      </c>
      <c r="D1897" s="4">
        <v>0</v>
      </c>
      <c r="E1897" s="29">
        <v>5</v>
      </c>
      <c r="G1897" s="4"/>
      <c r="H1897" s="93">
        <f t="shared" si="101"/>
        <v>5</v>
      </c>
      <c r="I1897" s="93">
        <f t="shared" si="103"/>
        <v>1.6094379124341003</v>
      </c>
      <c r="J1897" s="158" t="e">
        <f t="shared" si="102"/>
        <v>#DIV/0!</v>
      </c>
    </row>
    <row r="1898" spans="1:10" hidden="1" x14ac:dyDescent="0.25">
      <c r="A1898" s="93">
        <v>43</v>
      </c>
      <c r="B1898" s="5" t="s">
        <v>39</v>
      </c>
      <c r="C1898" s="26">
        <v>43935</v>
      </c>
      <c r="D1898" s="4">
        <v>0</v>
      </c>
      <c r="E1898" s="29">
        <v>5</v>
      </c>
      <c r="G1898" s="4"/>
      <c r="H1898" s="93">
        <f t="shared" si="101"/>
        <v>5</v>
      </c>
      <c r="I1898" s="93">
        <f t="shared" si="103"/>
        <v>1.6094379124341003</v>
      </c>
      <c r="J1898" s="158" t="e">
        <f t="shared" si="102"/>
        <v>#DIV/0!</v>
      </c>
    </row>
    <row r="1899" spans="1:10" hidden="1" x14ac:dyDescent="0.25">
      <c r="A1899" s="93">
        <v>44</v>
      </c>
      <c r="B1899" s="5" t="s">
        <v>39</v>
      </c>
      <c r="C1899" s="26">
        <v>43936</v>
      </c>
      <c r="D1899" s="4">
        <v>0</v>
      </c>
      <c r="E1899" s="29">
        <v>5</v>
      </c>
      <c r="G1899" s="4"/>
      <c r="H1899" s="93">
        <f t="shared" si="101"/>
        <v>5</v>
      </c>
      <c r="I1899" s="93">
        <f t="shared" si="103"/>
        <v>1.6094379124341003</v>
      </c>
      <c r="J1899" s="158" t="e">
        <f t="shared" si="102"/>
        <v>#DIV/0!</v>
      </c>
    </row>
    <row r="1900" spans="1:10" hidden="1" x14ac:dyDescent="0.25">
      <c r="A1900" s="93">
        <v>45</v>
      </c>
      <c r="B1900" s="5" t="s">
        <v>39</v>
      </c>
      <c r="C1900" s="26">
        <v>43937</v>
      </c>
      <c r="D1900" s="4">
        <v>0</v>
      </c>
      <c r="E1900" s="29">
        <v>5</v>
      </c>
      <c r="G1900" s="4"/>
      <c r="H1900" s="93">
        <f t="shared" si="101"/>
        <v>5</v>
      </c>
      <c r="I1900" s="93">
        <f t="shared" si="103"/>
        <v>1.6094379124341003</v>
      </c>
      <c r="J1900" s="158" t="e">
        <f t="shared" si="102"/>
        <v>#DIV/0!</v>
      </c>
    </row>
    <row r="1901" spans="1:10" hidden="1" x14ac:dyDescent="0.25">
      <c r="A1901" s="93">
        <v>46</v>
      </c>
      <c r="B1901" s="5" t="s">
        <v>39</v>
      </c>
      <c r="C1901" s="26">
        <v>43938</v>
      </c>
      <c r="D1901" s="4">
        <v>0</v>
      </c>
      <c r="E1901" s="29">
        <v>5</v>
      </c>
      <c r="G1901" s="4"/>
      <c r="H1901" s="93">
        <f t="shared" si="101"/>
        <v>5</v>
      </c>
      <c r="I1901" s="93">
        <f t="shared" si="103"/>
        <v>1.6094379124341003</v>
      </c>
      <c r="J1901" s="158" t="e">
        <f t="shared" si="102"/>
        <v>#DIV/0!</v>
      </c>
    </row>
    <row r="1902" spans="1:10" hidden="1" x14ac:dyDescent="0.25">
      <c r="A1902" s="93">
        <v>47</v>
      </c>
      <c r="B1902" s="5" t="s">
        <v>39</v>
      </c>
      <c r="C1902" s="26">
        <v>43939</v>
      </c>
      <c r="D1902" s="4">
        <v>0</v>
      </c>
      <c r="E1902" s="29">
        <v>5</v>
      </c>
      <c r="G1902" s="4"/>
      <c r="H1902" s="93">
        <f t="shared" si="101"/>
        <v>5</v>
      </c>
      <c r="I1902" s="93">
        <f t="shared" si="103"/>
        <v>1.6094379124341003</v>
      </c>
      <c r="J1902" s="158" t="e">
        <f t="shared" si="102"/>
        <v>#DIV/0!</v>
      </c>
    </row>
    <row r="1903" spans="1:10" hidden="1" x14ac:dyDescent="0.25">
      <c r="A1903" s="93">
        <v>48</v>
      </c>
      <c r="B1903" s="5" t="s">
        <v>39</v>
      </c>
      <c r="C1903" s="26">
        <v>43940</v>
      </c>
      <c r="D1903" s="4">
        <v>0</v>
      </c>
      <c r="E1903" s="29">
        <v>5</v>
      </c>
      <c r="G1903" s="4"/>
      <c r="H1903" s="93">
        <f t="shared" si="101"/>
        <v>5</v>
      </c>
      <c r="I1903" s="93">
        <f t="shared" si="103"/>
        <v>1.6094379124341003</v>
      </c>
      <c r="J1903" s="158" t="e">
        <f t="shared" si="102"/>
        <v>#DIV/0!</v>
      </c>
    </row>
    <row r="1904" spans="1:10" hidden="1" x14ac:dyDescent="0.25">
      <c r="A1904" s="93">
        <v>49</v>
      </c>
      <c r="B1904" s="5" t="s">
        <v>39</v>
      </c>
      <c r="C1904" s="26">
        <v>43941</v>
      </c>
      <c r="D1904" s="4">
        <v>0</v>
      </c>
      <c r="E1904" s="29">
        <v>5</v>
      </c>
      <c r="G1904" s="4"/>
      <c r="H1904" s="93">
        <f t="shared" si="101"/>
        <v>5</v>
      </c>
      <c r="I1904" s="93">
        <f t="shared" si="103"/>
        <v>1.6094379124341003</v>
      </c>
      <c r="J1904" s="158" t="e">
        <f t="shared" si="102"/>
        <v>#DIV/0!</v>
      </c>
    </row>
    <row r="1905" spans="1:10" hidden="1" x14ac:dyDescent="0.25">
      <c r="A1905" s="93">
        <v>50</v>
      </c>
      <c r="B1905" s="5" t="s">
        <v>39</v>
      </c>
      <c r="C1905" s="26">
        <v>43942</v>
      </c>
      <c r="D1905" s="4">
        <v>0</v>
      </c>
      <c r="E1905" s="29">
        <v>5</v>
      </c>
      <c r="G1905" s="4"/>
      <c r="H1905" s="93">
        <f t="shared" si="101"/>
        <v>5</v>
      </c>
      <c r="I1905" s="93">
        <f t="shared" si="103"/>
        <v>1.6094379124341003</v>
      </c>
      <c r="J1905" s="158" t="e">
        <f t="shared" si="102"/>
        <v>#DIV/0!</v>
      </c>
    </row>
    <row r="1906" spans="1:10" hidden="1" x14ac:dyDescent="0.25">
      <c r="A1906" s="93">
        <v>51</v>
      </c>
      <c r="B1906" s="5" t="s">
        <v>39</v>
      </c>
      <c r="C1906" s="26">
        <v>43943</v>
      </c>
      <c r="D1906" s="4">
        <v>0</v>
      </c>
      <c r="E1906" s="29">
        <v>5</v>
      </c>
      <c r="G1906" s="4"/>
      <c r="H1906" s="93">
        <f t="shared" si="101"/>
        <v>5</v>
      </c>
      <c r="I1906" s="93">
        <f t="shared" si="103"/>
        <v>1.6094379124341003</v>
      </c>
      <c r="J1906" s="158" t="e">
        <f t="shared" si="102"/>
        <v>#DIV/0!</v>
      </c>
    </row>
    <row r="1907" spans="1:10" hidden="1" x14ac:dyDescent="0.25">
      <c r="A1907" s="93">
        <v>52</v>
      </c>
      <c r="B1907" s="5" t="s">
        <v>39</v>
      </c>
      <c r="C1907" s="26">
        <v>43944</v>
      </c>
      <c r="D1907" s="4">
        <v>0</v>
      </c>
      <c r="E1907" s="29">
        <v>5</v>
      </c>
      <c r="G1907" s="4"/>
      <c r="H1907" s="93">
        <f t="shared" si="101"/>
        <v>5</v>
      </c>
      <c r="I1907" s="93">
        <f t="shared" si="103"/>
        <v>1.6094379124341003</v>
      </c>
      <c r="J1907" s="158" t="e">
        <f t="shared" si="102"/>
        <v>#DIV/0!</v>
      </c>
    </row>
    <row r="1908" spans="1:10" hidden="1" x14ac:dyDescent="0.25">
      <c r="A1908" s="93">
        <v>53</v>
      </c>
      <c r="B1908" s="5" t="s">
        <v>39</v>
      </c>
      <c r="C1908" s="26">
        <v>43945</v>
      </c>
      <c r="D1908" s="4">
        <v>0</v>
      </c>
      <c r="E1908" s="29">
        <v>5</v>
      </c>
      <c r="G1908" s="4"/>
      <c r="H1908" s="93">
        <f t="shared" si="101"/>
        <v>5</v>
      </c>
      <c r="I1908" s="93">
        <f t="shared" si="103"/>
        <v>1.6094379124341003</v>
      </c>
      <c r="J1908" s="158" t="e">
        <f t="shared" si="102"/>
        <v>#DIV/0!</v>
      </c>
    </row>
    <row r="1909" spans="1:10" hidden="1" x14ac:dyDescent="0.25">
      <c r="A1909" s="93">
        <v>54</v>
      </c>
      <c r="B1909" s="5" t="s">
        <v>39</v>
      </c>
      <c r="C1909" s="26">
        <v>43946</v>
      </c>
      <c r="D1909" s="4">
        <v>0</v>
      </c>
      <c r="E1909" s="29">
        <v>5</v>
      </c>
      <c r="G1909" s="4"/>
      <c r="H1909" s="93">
        <f t="shared" si="101"/>
        <v>5</v>
      </c>
      <c r="I1909" s="93">
        <f t="shared" si="103"/>
        <v>1.6094379124341003</v>
      </c>
      <c r="J1909" s="158" t="e">
        <f t="shared" si="102"/>
        <v>#DIV/0!</v>
      </c>
    </row>
    <row r="1910" spans="1:10" hidden="1" x14ac:dyDescent="0.25">
      <c r="A1910" s="93">
        <v>55</v>
      </c>
      <c r="B1910" s="5" t="s">
        <v>39</v>
      </c>
      <c r="C1910" s="26">
        <v>43947</v>
      </c>
      <c r="D1910" s="4">
        <v>0</v>
      </c>
      <c r="E1910" s="29">
        <v>5</v>
      </c>
      <c r="G1910" s="4"/>
      <c r="H1910" s="93">
        <f t="shared" si="101"/>
        <v>5</v>
      </c>
      <c r="I1910" s="93">
        <f t="shared" si="103"/>
        <v>1.6094379124341003</v>
      </c>
      <c r="J1910" s="158" t="e">
        <f t="shared" si="102"/>
        <v>#DIV/0!</v>
      </c>
    </row>
    <row r="1911" spans="1:10" hidden="1" x14ac:dyDescent="0.25">
      <c r="A1911" s="93">
        <v>56</v>
      </c>
      <c r="B1911" s="5" t="s">
        <v>39</v>
      </c>
      <c r="C1911" s="26">
        <v>43948</v>
      </c>
      <c r="D1911" s="4">
        <v>0</v>
      </c>
      <c r="E1911" s="29">
        <v>5</v>
      </c>
      <c r="G1911" s="4"/>
      <c r="H1911" s="93">
        <f t="shared" si="101"/>
        <v>5</v>
      </c>
      <c r="I1911" s="93">
        <f t="shared" si="103"/>
        <v>1.6094379124341003</v>
      </c>
      <c r="J1911" s="158" t="e">
        <f t="shared" si="102"/>
        <v>#DIV/0!</v>
      </c>
    </row>
    <row r="1912" spans="1:10" hidden="1" x14ac:dyDescent="0.25">
      <c r="A1912" s="93">
        <v>57</v>
      </c>
      <c r="B1912" s="5" t="s">
        <v>39</v>
      </c>
      <c r="C1912" s="26">
        <v>43949</v>
      </c>
      <c r="D1912" s="4">
        <v>0</v>
      </c>
      <c r="E1912" s="29">
        <v>5</v>
      </c>
      <c r="G1912" s="4"/>
      <c r="H1912" s="93">
        <f t="shared" si="101"/>
        <v>5</v>
      </c>
      <c r="I1912" s="93">
        <f t="shared" si="103"/>
        <v>1.6094379124341003</v>
      </c>
      <c r="J1912" s="158" t="e">
        <f t="shared" si="102"/>
        <v>#DIV/0!</v>
      </c>
    </row>
    <row r="1913" spans="1:10" hidden="1" x14ac:dyDescent="0.25">
      <c r="A1913" s="93">
        <v>58</v>
      </c>
      <c r="B1913" s="5" t="s">
        <v>39</v>
      </c>
      <c r="C1913" s="26">
        <v>43950</v>
      </c>
      <c r="D1913" s="4">
        <v>0</v>
      </c>
      <c r="E1913" s="29">
        <v>5</v>
      </c>
      <c r="G1913" s="4"/>
      <c r="H1913" s="93">
        <f t="shared" si="101"/>
        <v>5</v>
      </c>
      <c r="I1913" s="93">
        <f t="shared" si="103"/>
        <v>1.6094379124341003</v>
      </c>
      <c r="J1913" s="158" t="e">
        <f t="shared" si="102"/>
        <v>#DIV/0!</v>
      </c>
    </row>
    <row r="1914" spans="1:10" hidden="1" x14ac:dyDescent="0.25">
      <c r="A1914" s="93">
        <v>59</v>
      </c>
      <c r="B1914" s="5" t="s">
        <v>39</v>
      </c>
      <c r="C1914" s="26">
        <v>43951</v>
      </c>
      <c r="D1914" s="4">
        <v>0</v>
      </c>
      <c r="E1914" s="29">
        <v>5</v>
      </c>
      <c r="G1914" s="4"/>
      <c r="H1914" s="93">
        <f t="shared" si="101"/>
        <v>5</v>
      </c>
      <c r="I1914" s="93">
        <f t="shared" si="103"/>
        <v>1.6094379124341003</v>
      </c>
      <c r="J1914" s="158" t="e">
        <f t="shared" si="102"/>
        <v>#DIV/0!</v>
      </c>
    </row>
    <row r="1915" spans="1:10" hidden="1" x14ac:dyDescent="0.25">
      <c r="A1915" s="93">
        <v>60</v>
      </c>
      <c r="B1915" s="5" t="s">
        <v>39</v>
      </c>
      <c r="C1915" s="26">
        <v>43952</v>
      </c>
      <c r="D1915" s="4">
        <v>0</v>
      </c>
      <c r="E1915" s="29">
        <v>5</v>
      </c>
      <c r="G1915" s="4"/>
      <c r="H1915" s="93">
        <f t="shared" si="101"/>
        <v>5</v>
      </c>
      <c r="I1915" s="93">
        <f t="shared" si="103"/>
        <v>1.6094379124341003</v>
      </c>
      <c r="J1915" s="158" t="e">
        <f t="shared" si="102"/>
        <v>#DIV/0!</v>
      </c>
    </row>
    <row r="1916" spans="1:10" hidden="1" x14ac:dyDescent="0.25">
      <c r="A1916" s="93">
        <v>61</v>
      </c>
      <c r="B1916" s="5" t="s">
        <v>39</v>
      </c>
      <c r="C1916" s="26">
        <v>43953</v>
      </c>
      <c r="D1916" s="4">
        <v>0</v>
      </c>
      <c r="E1916" s="29">
        <v>5</v>
      </c>
      <c r="G1916" s="4"/>
      <c r="H1916" s="93">
        <f t="shared" si="101"/>
        <v>5</v>
      </c>
      <c r="I1916" s="93">
        <f t="shared" si="103"/>
        <v>1.6094379124341003</v>
      </c>
      <c r="J1916" s="158" t="e">
        <f t="shared" si="102"/>
        <v>#DIV/0!</v>
      </c>
    </row>
    <row r="1917" spans="1:10" hidden="1" x14ac:dyDescent="0.25">
      <c r="A1917" s="93">
        <v>62</v>
      </c>
      <c r="B1917" s="5" t="s">
        <v>39</v>
      </c>
      <c r="C1917" s="26">
        <v>43954</v>
      </c>
      <c r="D1917" s="4">
        <v>0</v>
      </c>
      <c r="E1917" s="29">
        <v>5</v>
      </c>
      <c r="G1917" s="4"/>
      <c r="H1917" s="93">
        <f t="shared" si="101"/>
        <v>5</v>
      </c>
      <c r="I1917" s="93">
        <f t="shared" si="103"/>
        <v>1.6094379124341003</v>
      </c>
      <c r="J1917" s="158" t="e">
        <f t="shared" si="102"/>
        <v>#DIV/0!</v>
      </c>
    </row>
    <row r="1918" spans="1:10" hidden="1" x14ac:dyDescent="0.25">
      <c r="A1918" s="93">
        <v>63</v>
      </c>
      <c r="B1918" s="5" t="s">
        <v>39</v>
      </c>
      <c r="C1918" s="26">
        <v>43955</v>
      </c>
      <c r="D1918" s="4">
        <v>0</v>
      </c>
      <c r="E1918" s="29">
        <v>5</v>
      </c>
      <c r="G1918" s="4"/>
      <c r="H1918" s="93">
        <f t="shared" si="101"/>
        <v>5</v>
      </c>
      <c r="I1918" s="93">
        <f t="shared" si="103"/>
        <v>1.6094379124341003</v>
      </c>
      <c r="J1918" s="158" t="e">
        <f t="shared" si="102"/>
        <v>#DIV/0!</v>
      </c>
    </row>
    <row r="1919" spans="1:10" hidden="1" x14ac:dyDescent="0.25">
      <c r="A1919" s="93">
        <v>64</v>
      </c>
      <c r="B1919" s="5" t="s">
        <v>39</v>
      </c>
      <c r="C1919" s="26">
        <v>43956</v>
      </c>
      <c r="D1919" s="4">
        <v>0</v>
      </c>
      <c r="E1919" s="29">
        <v>5</v>
      </c>
      <c r="G1919" s="4"/>
      <c r="H1919" s="93">
        <f t="shared" si="101"/>
        <v>5</v>
      </c>
      <c r="I1919" s="93">
        <f t="shared" si="103"/>
        <v>1.6094379124341003</v>
      </c>
      <c r="J1919" s="158" t="e">
        <f t="shared" si="102"/>
        <v>#DIV/0!</v>
      </c>
    </row>
    <row r="1920" spans="1:10" hidden="1" x14ac:dyDescent="0.25">
      <c r="A1920" s="93">
        <v>65</v>
      </c>
      <c r="B1920" s="5" t="s">
        <v>39</v>
      </c>
      <c r="C1920" s="26">
        <v>43957</v>
      </c>
      <c r="D1920" s="4">
        <v>0</v>
      </c>
      <c r="E1920" s="29">
        <v>5</v>
      </c>
      <c r="G1920" s="4"/>
      <c r="H1920" s="93">
        <f t="shared" si="101"/>
        <v>5</v>
      </c>
      <c r="I1920" s="93">
        <f t="shared" si="103"/>
        <v>1.6094379124341003</v>
      </c>
      <c r="J1920" s="158" t="e">
        <f t="shared" si="102"/>
        <v>#DIV/0!</v>
      </c>
    </row>
    <row r="1921" spans="1:10" hidden="1" x14ac:dyDescent="0.25">
      <c r="A1921" s="93">
        <v>66</v>
      </c>
      <c r="B1921" s="5" t="s">
        <v>39</v>
      </c>
      <c r="C1921" s="26">
        <v>43958</v>
      </c>
      <c r="D1921" s="4">
        <v>0</v>
      </c>
      <c r="E1921" s="29">
        <v>5</v>
      </c>
      <c r="G1921" s="4"/>
      <c r="H1921" s="93">
        <f t="shared" si="101"/>
        <v>5</v>
      </c>
      <c r="I1921" s="93">
        <f t="shared" si="103"/>
        <v>1.6094379124341003</v>
      </c>
      <c r="J1921" s="158" t="e">
        <f t="shared" si="102"/>
        <v>#DIV/0!</v>
      </c>
    </row>
    <row r="1922" spans="1:10" hidden="1" x14ac:dyDescent="0.25">
      <c r="A1922" s="93">
        <v>67</v>
      </c>
      <c r="B1922" s="5" t="s">
        <v>39</v>
      </c>
      <c r="C1922" s="26">
        <v>43959</v>
      </c>
      <c r="D1922" s="4">
        <v>0</v>
      </c>
      <c r="E1922" s="29">
        <v>5</v>
      </c>
      <c r="G1922" s="4"/>
      <c r="H1922" s="93">
        <f t="shared" si="101"/>
        <v>5</v>
      </c>
      <c r="I1922" s="93">
        <f t="shared" si="103"/>
        <v>1.6094379124341003</v>
      </c>
      <c r="J1922" s="158" t="e">
        <f t="shared" si="102"/>
        <v>#DIV/0!</v>
      </c>
    </row>
    <row r="1923" spans="1:10" hidden="1" x14ac:dyDescent="0.25">
      <c r="A1923" s="93">
        <v>68</v>
      </c>
      <c r="B1923" s="5" t="s">
        <v>39</v>
      </c>
      <c r="C1923" s="26">
        <v>43960</v>
      </c>
      <c r="D1923" s="4">
        <v>0</v>
      </c>
      <c r="E1923" s="29">
        <v>5</v>
      </c>
      <c r="G1923" s="4"/>
      <c r="H1923" s="93">
        <f t="shared" ref="H1923:H1986" si="104">IF(EXACT(B1923,B1922),D1923+E1922,E1923)</f>
        <v>5</v>
      </c>
      <c r="I1923" s="93">
        <f t="shared" si="103"/>
        <v>1.6094379124341003</v>
      </c>
      <c r="J1923" s="158" t="e">
        <f t="shared" si="102"/>
        <v>#DIV/0!</v>
      </c>
    </row>
    <row r="1924" spans="1:10" hidden="1" x14ac:dyDescent="0.25">
      <c r="A1924" s="93">
        <v>69</v>
      </c>
      <c r="B1924" s="5" t="s">
        <v>39</v>
      </c>
      <c r="C1924" s="26">
        <v>43961</v>
      </c>
      <c r="D1924" s="4">
        <v>0</v>
      </c>
      <c r="E1924" s="29">
        <v>5</v>
      </c>
      <c r="G1924" s="4"/>
      <c r="H1924" s="93">
        <f t="shared" si="104"/>
        <v>5</v>
      </c>
      <c r="I1924" s="93">
        <f t="shared" si="103"/>
        <v>1.6094379124341003</v>
      </c>
      <c r="J1924" s="158" t="e">
        <f t="shared" si="102"/>
        <v>#DIV/0!</v>
      </c>
    </row>
    <row r="1925" spans="1:10" hidden="1" x14ac:dyDescent="0.25">
      <c r="A1925" s="93">
        <v>70</v>
      </c>
      <c r="B1925" s="5" t="s">
        <v>39</v>
      </c>
      <c r="C1925" s="26">
        <v>43962</v>
      </c>
      <c r="D1925" s="4">
        <v>0</v>
      </c>
      <c r="E1925" s="29">
        <v>5</v>
      </c>
      <c r="G1925" s="4"/>
      <c r="H1925" s="93">
        <f t="shared" si="104"/>
        <v>5</v>
      </c>
      <c r="I1925" s="93">
        <f t="shared" si="103"/>
        <v>1.6094379124341003</v>
      </c>
      <c r="J1925" s="158" t="e">
        <f t="shared" si="102"/>
        <v>#DIV/0!</v>
      </c>
    </row>
    <row r="1926" spans="1:10" hidden="1" x14ac:dyDescent="0.25">
      <c r="A1926" s="93">
        <v>71</v>
      </c>
      <c r="B1926" s="5" t="s">
        <v>39</v>
      </c>
      <c r="C1926" s="26">
        <v>43963</v>
      </c>
      <c r="D1926" s="4">
        <v>0</v>
      </c>
      <c r="E1926" s="29">
        <v>5</v>
      </c>
      <c r="G1926" s="4"/>
      <c r="H1926" s="93">
        <f t="shared" si="104"/>
        <v>5</v>
      </c>
      <c r="I1926" s="93">
        <f t="shared" si="103"/>
        <v>1.6094379124341003</v>
      </c>
      <c r="J1926" s="158" t="e">
        <f t="shared" si="102"/>
        <v>#DIV/0!</v>
      </c>
    </row>
    <row r="1927" spans="1:10" hidden="1" x14ac:dyDescent="0.25">
      <c r="A1927" s="93">
        <v>72</v>
      </c>
      <c r="B1927" s="5" t="s">
        <v>39</v>
      </c>
      <c r="C1927" s="26">
        <v>43964</v>
      </c>
      <c r="D1927" s="4">
        <v>0</v>
      </c>
      <c r="E1927" s="29">
        <v>5</v>
      </c>
      <c r="G1927" s="4"/>
      <c r="H1927" s="93">
        <f t="shared" si="104"/>
        <v>5</v>
      </c>
      <c r="I1927" s="93">
        <f t="shared" si="103"/>
        <v>1.6094379124341003</v>
      </c>
      <c r="J1927" s="158" t="e">
        <f t="shared" si="102"/>
        <v>#DIV/0!</v>
      </c>
    </row>
    <row r="1928" spans="1:10" hidden="1" x14ac:dyDescent="0.25">
      <c r="A1928" s="93">
        <v>73</v>
      </c>
      <c r="B1928" s="5" t="s">
        <v>39</v>
      </c>
      <c r="C1928" s="26">
        <v>43965</v>
      </c>
      <c r="D1928" s="4">
        <v>0</v>
      </c>
      <c r="E1928" s="29">
        <v>5</v>
      </c>
      <c r="G1928" s="4"/>
      <c r="H1928" s="93">
        <f t="shared" si="104"/>
        <v>5</v>
      </c>
      <c r="I1928" s="93">
        <f t="shared" si="103"/>
        <v>1.6094379124341003</v>
      </c>
      <c r="J1928" s="158" t="e">
        <f t="shared" si="102"/>
        <v>#DIV/0!</v>
      </c>
    </row>
    <row r="1929" spans="1:10" hidden="1" x14ac:dyDescent="0.25">
      <c r="A1929" s="93">
        <v>74</v>
      </c>
      <c r="B1929" s="5" t="s">
        <v>39</v>
      </c>
      <c r="C1929" s="26">
        <v>43966</v>
      </c>
      <c r="D1929" s="4">
        <v>0</v>
      </c>
      <c r="E1929" s="29">
        <v>5</v>
      </c>
      <c r="G1929" s="4"/>
      <c r="H1929" s="93">
        <f t="shared" si="104"/>
        <v>5</v>
      </c>
      <c r="I1929" s="93">
        <f t="shared" si="103"/>
        <v>1.6094379124341003</v>
      </c>
      <c r="J1929" s="158" t="e">
        <f t="shared" si="102"/>
        <v>#DIV/0!</v>
      </c>
    </row>
    <row r="1930" spans="1:10" hidden="1" x14ac:dyDescent="0.25">
      <c r="A1930" s="93">
        <v>75</v>
      </c>
      <c r="B1930" s="5" t="s">
        <v>39</v>
      </c>
      <c r="C1930" s="26">
        <v>43967</v>
      </c>
      <c r="D1930" s="4">
        <v>0</v>
      </c>
      <c r="E1930" s="29">
        <v>5</v>
      </c>
      <c r="G1930" s="4"/>
      <c r="H1930" s="93">
        <f t="shared" si="104"/>
        <v>5</v>
      </c>
      <c r="I1930" s="93">
        <f t="shared" si="103"/>
        <v>1.6094379124341003</v>
      </c>
      <c r="J1930" s="158" t="e">
        <f t="shared" si="102"/>
        <v>#DIV/0!</v>
      </c>
    </row>
    <row r="1931" spans="1:10" hidden="1" x14ac:dyDescent="0.25">
      <c r="A1931" s="93">
        <v>76</v>
      </c>
      <c r="B1931" s="5" t="s">
        <v>39</v>
      </c>
      <c r="C1931" s="26">
        <v>43968</v>
      </c>
      <c r="D1931" s="4">
        <v>0</v>
      </c>
      <c r="E1931" s="29">
        <v>5</v>
      </c>
      <c r="G1931" s="4"/>
      <c r="H1931" s="93">
        <f t="shared" si="104"/>
        <v>5</v>
      </c>
      <c r="I1931" s="93">
        <f t="shared" si="103"/>
        <v>1.6094379124341003</v>
      </c>
      <c r="J1931" s="158" t="e">
        <f t="shared" si="102"/>
        <v>#DIV/0!</v>
      </c>
    </row>
    <row r="1932" spans="1:10" hidden="1" x14ac:dyDescent="0.25">
      <c r="A1932" s="93">
        <v>77</v>
      </c>
      <c r="B1932" s="5" t="s">
        <v>39</v>
      </c>
      <c r="C1932" s="26">
        <v>43969</v>
      </c>
      <c r="D1932" s="4">
        <v>0</v>
      </c>
      <c r="E1932" s="29">
        <v>5</v>
      </c>
      <c r="G1932" s="4"/>
      <c r="H1932" s="93">
        <f t="shared" si="104"/>
        <v>5</v>
      </c>
      <c r="I1932" s="93">
        <f t="shared" si="103"/>
        <v>1.6094379124341003</v>
      </c>
      <c r="J1932" s="158" t="e">
        <f t="shared" si="102"/>
        <v>#DIV/0!</v>
      </c>
    </row>
    <row r="1933" spans="1:10" hidden="1" x14ac:dyDescent="0.25">
      <c r="A1933" s="93">
        <v>78</v>
      </c>
      <c r="B1933" s="5" t="s">
        <v>39</v>
      </c>
      <c r="C1933" s="26">
        <v>43970</v>
      </c>
      <c r="D1933" s="4">
        <v>0</v>
      </c>
      <c r="E1933" s="29">
        <v>5</v>
      </c>
      <c r="G1933" s="4"/>
      <c r="H1933" s="93">
        <f t="shared" si="104"/>
        <v>5</v>
      </c>
      <c r="I1933" s="93">
        <f t="shared" si="103"/>
        <v>1.6094379124341003</v>
      </c>
      <c r="J1933" s="158" t="e">
        <f t="shared" si="102"/>
        <v>#DIV/0!</v>
      </c>
    </row>
    <row r="1934" spans="1:10" hidden="1" x14ac:dyDescent="0.25">
      <c r="A1934" s="93">
        <v>79</v>
      </c>
      <c r="B1934" s="5" t="s">
        <v>39</v>
      </c>
      <c r="C1934" s="26">
        <v>43971</v>
      </c>
      <c r="D1934" s="4">
        <v>0</v>
      </c>
      <c r="E1934" s="29">
        <v>5</v>
      </c>
      <c r="G1934" s="4"/>
      <c r="H1934" s="93">
        <f t="shared" si="104"/>
        <v>5</v>
      </c>
      <c r="I1934" s="93">
        <f t="shared" si="103"/>
        <v>1.6094379124341003</v>
      </c>
      <c r="J1934" s="158" t="e">
        <f t="shared" si="102"/>
        <v>#DIV/0!</v>
      </c>
    </row>
    <row r="1935" spans="1:10" hidden="1" x14ac:dyDescent="0.25">
      <c r="A1935" s="93">
        <v>80</v>
      </c>
      <c r="B1935" s="5" t="s">
        <v>39</v>
      </c>
      <c r="C1935" s="26">
        <v>43972</v>
      </c>
      <c r="D1935" s="4">
        <v>0</v>
      </c>
      <c r="E1935" s="29">
        <v>5</v>
      </c>
      <c r="G1935" s="4"/>
      <c r="H1935" s="93">
        <f t="shared" si="104"/>
        <v>5</v>
      </c>
      <c r="I1935" s="93">
        <f t="shared" si="103"/>
        <v>1.6094379124341003</v>
      </c>
      <c r="J1935" s="158" t="e">
        <f t="shared" ref="J1935:J1998" si="105">LN(2)/SLOPE(I1928:I1935,A1928:A1935)</f>
        <v>#DIV/0!</v>
      </c>
    </row>
    <row r="1936" spans="1:10" hidden="1" x14ac:dyDescent="0.25">
      <c r="A1936" s="93">
        <v>81</v>
      </c>
      <c r="B1936" s="5" t="s">
        <v>39</v>
      </c>
      <c r="C1936" s="26">
        <v>43973</v>
      </c>
      <c r="D1936" s="4">
        <v>0</v>
      </c>
      <c r="E1936" s="29">
        <v>5</v>
      </c>
      <c r="G1936" s="4"/>
      <c r="H1936" s="93">
        <f t="shared" si="104"/>
        <v>5</v>
      </c>
      <c r="I1936" s="93">
        <f t="shared" si="103"/>
        <v>1.6094379124341003</v>
      </c>
      <c r="J1936" s="158" t="e">
        <f t="shared" si="105"/>
        <v>#DIV/0!</v>
      </c>
    </row>
    <row r="1937" spans="1:10" hidden="1" x14ac:dyDescent="0.25">
      <c r="A1937" s="93">
        <v>82</v>
      </c>
      <c r="B1937" s="5" t="s">
        <v>39</v>
      </c>
      <c r="C1937" s="26">
        <v>43974</v>
      </c>
      <c r="D1937" s="4">
        <v>0</v>
      </c>
      <c r="E1937" s="29">
        <v>5</v>
      </c>
      <c r="G1937" s="4"/>
      <c r="H1937" s="93">
        <f t="shared" si="104"/>
        <v>5</v>
      </c>
      <c r="I1937" s="93">
        <f t="shared" ref="I1937:I2000" si="106">LN(H1937)</f>
        <v>1.6094379124341003</v>
      </c>
      <c r="J1937" s="158" t="e">
        <f t="shared" si="105"/>
        <v>#DIV/0!</v>
      </c>
    </row>
    <row r="1938" spans="1:10" hidden="1" x14ac:dyDescent="0.25">
      <c r="A1938" s="93">
        <v>83</v>
      </c>
      <c r="B1938" s="5" t="s">
        <v>39</v>
      </c>
      <c r="C1938" s="26">
        <v>43975</v>
      </c>
      <c r="D1938" s="4">
        <v>0</v>
      </c>
      <c r="E1938" s="29">
        <v>5</v>
      </c>
      <c r="G1938" s="4"/>
      <c r="H1938" s="93">
        <f t="shared" si="104"/>
        <v>5</v>
      </c>
      <c r="I1938" s="93">
        <f t="shared" si="106"/>
        <v>1.6094379124341003</v>
      </c>
      <c r="J1938" s="158" t="e">
        <f t="shared" si="105"/>
        <v>#DIV/0!</v>
      </c>
    </row>
    <row r="1939" spans="1:10" hidden="1" x14ac:dyDescent="0.25">
      <c r="A1939" s="93">
        <v>84</v>
      </c>
      <c r="B1939" s="5" t="s">
        <v>39</v>
      </c>
      <c r="C1939" s="26">
        <v>43976</v>
      </c>
      <c r="D1939" s="4">
        <v>0</v>
      </c>
      <c r="E1939" s="29">
        <v>5</v>
      </c>
      <c r="G1939" s="4"/>
      <c r="H1939" s="93">
        <f t="shared" si="104"/>
        <v>5</v>
      </c>
      <c r="I1939" s="93">
        <f t="shared" si="106"/>
        <v>1.6094379124341003</v>
      </c>
      <c r="J1939" s="158" t="e">
        <f t="shared" si="105"/>
        <v>#DIV/0!</v>
      </c>
    </row>
    <row r="1940" spans="1:10" hidden="1" x14ac:dyDescent="0.25">
      <c r="A1940" s="93">
        <v>85</v>
      </c>
      <c r="B1940" s="5" t="s">
        <v>39</v>
      </c>
      <c r="C1940" s="26">
        <v>43977</v>
      </c>
      <c r="D1940" s="4">
        <v>0</v>
      </c>
      <c r="E1940" s="29">
        <v>5</v>
      </c>
      <c r="G1940" s="4"/>
      <c r="H1940" s="93">
        <f t="shared" si="104"/>
        <v>5</v>
      </c>
      <c r="I1940" s="93">
        <f t="shared" si="106"/>
        <v>1.6094379124341003</v>
      </c>
      <c r="J1940" s="158" t="e">
        <f t="shared" si="105"/>
        <v>#DIV/0!</v>
      </c>
    </row>
    <row r="1941" spans="1:10" hidden="1" x14ac:dyDescent="0.25">
      <c r="A1941" s="93">
        <v>86</v>
      </c>
      <c r="B1941" s="5" t="s">
        <v>39</v>
      </c>
      <c r="C1941" s="26">
        <v>43978</v>
      </c>
      <c r="D1941" s="4">
        <v>0</v>
      </c>
      <c r="E1941" s="29">
        <v>5</v>
      </c>
      <c r="G1941" s="4"/>
      <c r="H1941" s="93">
        <f t="shared" si="104"/>
        <v>5</v>
      </c>
      <c r="I1941" s="93">
        <f t="shared" si="106"/>
        <v>1.6094379124341003</v>
      </c>
      <c r="J1941" s="158" t="e">
        <f t="shared" si="105"/>
        <v>#DIV/0!</v>
      </c>
    </row>
    <row r="1942" spans="1:10" hidden="1" x14ac:dyDescent="0.25">
      <c r="A1942" s="93">
        <v>87</v>
      </c>
      <c r="B1942" s="5" t="s">
        <v>39</v>
      </c>
      <c r="C1942" s="26">
        <v>43979</v>
      </c>
      <c r="D1942" s="4">
        <v>1</v>
      </c>
      <c r="E1942" s="29">
        <v>6</v>
      </c>
      <c r="G1942" s="4"/>
      <c r="H1942" s="93">
        <f t="shared" si="104"/>
        <v>6</v>
      </c>
      <c r="I1942" s="93">
        <f t="shared" si="106"/>
        <v>1.791759469228055</v>
      </c>
      <c r="J1942" s="158">
        <f t="shared" si="105"/>
        <v>45.62140820308715</v>
      </c>
    </row>
    <row r="1943" spans="1:10" hidden="1" x14ac:dyDescent="0.25">
      <c r="A1943" s="93">
        <v>88</v>
      </c>
      <c r="B1943" s="5" t="s">
        <v>39</v>
      </c>
      <c r="C1943" s="26">
        <v>43980</v>
      </c>
      <c r="D1943" s="4">
        <v>0</v>
      </c>
      <c r="E1943" s="29">
        <v>6</v>
      </c>
      <c r="G1943" s="4"/>
      <c r="H1943" s="93">
        <f t="shared" si="104"/>
        <v>6</v>
      </c>
      <c r="I1943" s="93">
        <f t="shared" si="106"/>
        <v>1.791759469228055</v>
      </c>
      <c r="J1943" s="158">
        <f t="shared" si="105"/>
        <v>26.612488118467503</v>
      </c>
    </row>
    <row r="1944" spans="1:10" hidden="1" x14ac:dyDescent="0.25">
      <c r="A1944" s="93">
        <v>89</v>
      </c>
      <c r="B1944" s="5" t="s">
        <v>39</v>
      </c>
      <c r="C1944" s="26">
        <v>43981</v>
      </c>
      <c r="D1944" s="4">
        <v>0</v>
      </c>
      <c r="E1944" s="29">
        <v>6</v>
      </c>
      <c r="G1944" s="4"/>
      <c r="H1944" s="93">
        <f t="shared" si="104"/>
        <v>6</v>
      </c>
      <c r="I1944" s="93">
        <f t="shared" si="106"/>
        <v>1.791759469228055</v>
      </c>
      <c r="J1944" s="158">
        <f t="shared" si="105"/>
        <v>21.289990494774003</v>
      </c>
    </row>
    <row r="1945" spans="1:10" hidden="1" x14ac:dyDescent="0.25">
      <c r="A1945" s="93">
        <v>90</v>
      </c>
      <c r="B1945" s="5" t="s">
        <v>39</v>
      </c>
      <c r="C1945" s="26">
        <v>43982</v>
      </c>
      <c r="D1945" s="4">
        <v>0</v>
      </c>
      <c r="E1945" s="29">
        <v>6</v>
      </c>
      <c r="G1945" s="4"/>
      <c r="H1945" s="93">
        <f t="shared" si="104"/>
        <v>6</v>
      </c>
      <c r="I1945" s="93">
        <f t="shared" si="106"/>
        <v>1.791759469228055</v>
      </c>
      <c r="J1945" s="158">
        <f t="shared" si="105"/>
        <v>19.959366088850626</v>
      </c>
    </row>
    <row r="1946" spans="1:10" hidden="1" x14ac:dyDescent="0.25">
      <c r="A1946" s="93">
        <v>91</v>
      </c>
      <c r="B1946" s="5" t="s">
        <v>39</v>
      </c>
      <c r="C1946" s="26">
        <v>43983</v>
      </c>
      <c r="D1946" s="4">
        <v>0</v>
      </c>
      <c r="E1946" s="29">
        <v>6</v>
      </c>
      <c r="G1946" s="4"/>
      <c r="H1946" s="93">
        <f t="shared" si="104"/>
        <v>6</v>
      </c>
      <c r="I1946" s="93">
        <f t="shared" si="106"/>
        <v>1.791759469228055</v>
      </c>
      <c r="J1946" s="158">
        <f t="shared" si="105"/>
        <v>21.289990494774003</v>
      </c>
    </row>
    <row r="1947" spans="1:10" hidden="1" x14ac:dyDescent="0.25">
      <c r="A1947" s="93">
        <v>92</v>
      </c>
      <c r="B1947" s="5" t="s">
        <v>39</v>
      </c>
      <c r="C1947" s="26">
        <v>43984</v>
      </c>
      <c r="D1947" s="4">
        <v>0</v>
      </c>
      <c r="E1947" s="29">
        <v>6</v>
      </c>
      <c r="G1947" s="4"/>
      <c r="H1947" s="93">
        <f t="shared" si="104"/>
        <v>6</v>
      </c>
      <c r="I1947" s="93">
        <f t="shared" si="106"/>
        <v>1.791759469228055</v>
      </c>
      <c r="J1947" s="158">
        <f t="shared" si="105"/>
        <v>26.612488118467503</v>
      </c>
    </row>
    <row r="1948" spans="1:10" hidden="1" x14ac:dyDescent="0.25">
      <c r="A1948" s="93">
        <v>93</v>
      </c>
      <c r="B1948" s="5" t="s">
        <v>39</v>
      </c>
      <c r="C1948" s="26">
        <v>43985</v>
      </c>
      <c r="D1948" s="4">
        <v>0</v>
      </c>
      <c r="E1948" s="29">
        <v>6</v>
      </c>
      <c r="G1948" s="4"/>
      <c r="H1948" s="93">
        <f t="shared" si="104"/>
        <v>6</v>
      </c>
      <c r="I1948" s="93">
        <f t="shared" si="106"/>
        <v>1.791759469228055</v>
      </c>
      <c r="J1948" s="158">
        <f t="shared" si="105"/>
        <v>45.62140820308715</v>
      </c>
    </row>
    <row r="1949" spans="1:10" hidden="1" x14ac:dyDescent="0.25">
      <c r="A1949" s="93">
        <v>94</v>
      </c>
      <c r="B1949" s="5" t="s">
        <v>39</v>
      </c>
      <c r="C1949" s="26">
        <v>43986</v>
      </c>
      <c r="D1949" s="4">
        <v>0</v>
      </c>
      <c r="E1949" s="29">
        <v>6</v>
      </c>
      <c r="G1949" s="4"/>
      <c r="H1949" s="93">
        <f t="shared" si="104"/>
        <v>6</v>
      </c>
      <c r="I1949" s="93">
        <f t="shared" si="106"/>
        <v>1.791759469228055</v>
      </c>
      <c r="J1949" s="158" t="e">
        <f t="shared" si="105"/>
        <v>#DIV/0!</v>
      </c>
    </row>
    <row r="1950" spans="1:10" hidden="1" x14ac:dyDescent="0.25">
      <c r="A1950" s="93">
        <v>95</v>
      </c>
      <c r="B1950" s="5" t="s">
        <v>39</v>
      </c>
      <c r="C1950" s="26">
        <v>43987</v>
      </c>
      <c r="D1950" s="4">
        <v>0</v>
      </c>
      <c r="E1950" s="29">
        <v>6</v>
      </c>
      <c r="G1950" s="4"/>
      <c r="H1950" s="93">
        <f t="shared" si="104"/>
        <v>6</v>
      </c>
      <c r="I1950" s="93">
        <f t="shared" si="106"/>
        <v>1.791759469228055</v>
      </c>
      <c r="J1950" s="158" t="e">
        <f t="shared" si="105"/>
        <v>#DIV/0!</v>
      </c>
    </row>
    <row r="1951" spans="1:10" hidden="1" x14ac:dyDescent="0.25">
      <c r="A1951" s="93">
        <v>96</v>
      </c>
      <c r="B1951" s="5" t="s">
        <v>39</v>
      </c>
      <c r="C1951" s="26">
        <v>43988</v>
      </c>
      <c r="D1951" s="4">
        <v>0</v>
      </c>
      <c r="E1951" s="29">
        <v>6</v>
      </c>
      <c r="G1951" s="4"/>
      <c r="H1951" s="93">
        <f t="shared" si="104"/>
        <v>6</v>
      </c>
      <c r="I1951" s="93">
        <f t="shared" si="106"/>
        <v>1.791759469228055</v>
      </c>
      <c r="J1951" s="158" t="e">
        <f t="shared" si="105"/>
        <v>#DIV/0!</v>
      </c>
    </row>
    <row r="1952" spans="1:10" hidden="1" x14ac:dyDescent="0.25">
      <c r="A1952" s="93">
        <v>97</v>
      </c>
      <c r="B1952" s="5" t="s">
        <v>39</v>
      </c>
      <c r="C1952" s="26">
        <v>43989</v>
      </c>
      <c r="D1952" s="4">
        <v>0</v>
      </c>
      <c r="E1952" s="29">
        <v>6</v>
      </c>
      <c r="G1952" s="4"/>
      <c r="H1952" s="93">
        <f t="shared" si="104"/>
        <v>6</v>
      </c>
      <c r="I1952" s="93">
        <f t="shared" si="106"/>
        <v>1.791759469228055</v>
      </c>
      <c r="J1952" s="158" t="e">
        <f t="shared" si="105"/>
        <v>#DIV/0!</v>
      </c>
    </row>
    <row r="1953" spans="1:10" hidden="1" x14ac:dyDescent="0.25">
      <c r="A1953" s="93">
        <v>98</v>
      </c>
      <c r="B1953" s="5" t="s">
        <v>39</v>
      </c>
      <c r="C1953" s="26">
        <v>43990</v>
      </c>
      <c r="D1953" s="4">
        <v>0</v>
      </c>
      <c r="E1953" s="29">
        <v>6</v>
      </c>
      <c r="G1953" s="4"/>
      <c r="H1953" s="93">
        <f t="shared" si="104"/>
        <v>6</v>
      </c>
      <c r="I1953" s="93">
        <f t="shared" si="106"/>
        <v>1.791759469228055</v>
      </c>
      <c r="J1953" s="158" t="e">
        <f t="shared" si="105"/>
        <v>#DIV/0!</v>
      </c>
    </row>
    <row r="1954" spans="1:10" hidden="1" x14ac:dyDescent="0.25">
      <c r="A1954" s="93">
        <v>99</v>
      </c>
      <c r="B1954" s="5" t="s">
        <v>39</v>
      </c>
      <c r="C1954" s="26">
        <v>43991</v>
      </c>
      <c r="D1954" s="4">
        <v>2</v>
      </c>
      <c r="E1954" s="29">
        <v>8</v>
      </c>
      <c r="G1954" s="4"/>
      <c r="H1954" s="93">
        <f t="shared" si="104"/>
        <v>8</v>
      </c>
      <c r="I1954" s="93">
        <f t="shared" si="106"/>
        <v>2.0794415416798357</v>
      </c>
      <c r="J1954" s="158">
        <f t="shared" si="105"/>
        <v>28.91305007583852</v>
      </c>
    </row>
    <row r="1955" spans="1:10" hidden="1" x14ac:dyDescent="0.25">
      <c r="A1955" s="93">
        <v>100</v>
      </c>
      <c r="B1955" s="5" t="s">
        <v>39</v>
      </c>
      <c r="C1955" s="26">
        <v>43992</v>
      </c>
      <c r="D1955" s="4">
        <v>0</v>
      </c>
      <c r="E1955" s="29">
        <v>8</v>
      </c>
      <c r="G1955" s="4"/>
      <c r="H1955" s="93">
        <f t="shared" si="104"/>
        <v>8</v>
      </c>
      <c r="I1955" s="93">
        <f t="shared" si="106"/>
        <v>2.0794415416798357</v>
      </c>
      <c r="J1955" s="158">
        <f t="shared" si="105"/>
        <v>16.865945877572468</v>
      </c>
    </row>
    <row r="1956" spans="1:10" hidden="1" x14ac:dyDescent="0.25">
      <c r="A1956" s="93">
        <v>101</v>
      </c>
      <c r="B1956" s="5" t="s">
        <v>39</v>
      </c>
      <c r="C1956" s="26">
        <v>43993</v>
      </c>
      <c r="D1956" s="4">
        <v>0</v>
      </c>
      <c r="E1956" s="29">
        <v>8</v>
      </c>
      <c r="G1956" s="4"/>
      <c r="H1956" s="93">
        <f t="shared" si="104"/>
        <v>8</v>
      </c>
      <c r="I1956" s="93">
        <f t="shared" si="106"/>
        <v>2.0794415416798357</v>
      </c>
      <c r="J1956" s="158">
        <f t="shared" si="105"/>
        <v>13.492756702057976</v>
      </c>
    </row>
    <row r="1957" spans="1:10" hidden="1" x14ac:dyDescent="0.25">
      <c r="A1957" s="93">
        <v>102</v>
      </c>
      <c r="B1957" s="5" t="s">
        <v>39</v>
      </c>
      <c r="C1957" s="26">
        <v>43994</v>
      </c>
      <c r="D1957" s="4">
        <v>0</v>
      </c>
      <c r="E1957" s="29">
        <v>8</v>
      </c>
      <c r="G1957" s="4"/>
      <c r="H1957" s="93">
        <f t="shared" si="104"/>
        <v>8</v>
      </c>
      <c r="I1957" s="93">
        <f t="shared" si="106"/>
        <v>2.0794415416798357</v>
      </c>
      <c r="J1957" s="158">
        <f t="shared" si="105"/>
        <v>12.649459408179352</v>
      </c>
    </row>
    <row r="1958" spans="1:10" hidden="1" x14ac:dyDescent="0.25">
      <c r="A1958" s="93">
        <v>103</v>
      </c>
      <c r="B1958" s="5" t="s">
        <v>39</v>
      </c>
      <c r="C1958" s="26">
        <v>43995</v>
      </c>
      <c r="D1958" s="4">
        <v>0</v>
      </c>
      <c r="E1958" s="29">
        <v>8</v>
      </c>
      <c r="F1958" s="4">
        <v>1</v>
      </c>
      <c r="G1958" s="4"/>
      <c r="H1958" s="93">
        <f t="shared" si="104"/>
        <v>8</v>
      </c>
      <c r="I1958" s="93">
        <f t="shared" si="106"/>
        <v>2.0794415416798357</v>
      </c>
      <c r="J1958" s="158">
        <f t="shared" si="105"/>
        <v>13.492756702057976</v>
      </c>
    </row>
    <row r="1959" spans="1:10" hidden="1" x14ac:dyDescent="0.25">
      <c r="A1959" s="93">
        <v>104</v>
      </c>
      <c r="B1959" s="5" t="s">
        <v>39</v>
      </c>
      <c r="C1959" s="26">
        <v>43996</v>
      </c>
      <c r="D1959" s="4">
        <v>0</v>
      </c>
      <c r="E1959" s="29">
        <v>8</v>
      </c>
      <c r="G1959" s="4"/>
      <c r="H1959" s="93">
        <f t="shared" si="104"/>
        <v>8</v>
      </c>
      <c r="I1959" s="93">
        <f t="shared" si="106"/>
        <v>2.0794415416798357</v>
      </c>
      <c r="J1959" s="158">
        <f t="shared" si="105"/>
        <v>16.865945877572468</v>
      </c>
    </row>
    <row r="1960" spans="1:10" hidden="1" x14ac:dyDescent="0.25">
      <c r="A1960" s="93">
        <v>105</v>
      </c>
      <c r="B1960" s="5" t="s">
        <v>39</v>
      </c>
      <c r="C1960" s="26">
        <v>43997</v>
      </c>
      <c r="D1960" s="4">
        <v>0</v>
      </c>
      <c r="E1960" s="29">
        <v>8</v>
      </c>
      <c r="G1960" s="4"/>
      <c r="H1960" s="93">
        <f t="shared" si="104"/>
        <v>8</v>
      </c>
      <c r="I1960" s="93">
        <f t="shared" si="106"/>
        <v>2.0794415416798357</v>
      </c>
      <c r="J1960" s="158">
        <f t="shared" si="105"/>
        <v>28.91305007583852</v>
      </c>
    </row>
    <row r="1961" spans="1:10" hidden="1" x14ac:dyDescent="0.25">
      <c r="A1961" s="93">
        <v>106</v>
      </c>
      <c r="B1961" s="5" t="s">
        <v>39</v>
      </c>
      <c r="C1961" s="26">
        <v>43998</v>
      </c>
      <c r="D1961" s="4">
        <v>0</v>
      </c>
      <c r="E1961" s="29">
        <v>8</v>
      </c>
      <c r="G1961" s="4"/>
      <c r="H1961" s="93">
        <f t="shared" si="104"/>
        <v>8</v>
      </c>
      <c r="I1961" s="93">
        <f t="shared" si="106"/>
        <v>2.0794415416798357</v>
      </c>
      <c r="J1961" s="158" t="e">
        <f t="shared" si="105"/>
        <v>#DIV/0!</v>
      </c>
    </row>
    <row r="1962" spans="1:10" hidden="1" x14ac:dyDescent="0.25">
      <c r="A1962" s="93">
        <v>107</v>
      </c>
      <c r="B1962" s="5" t="s">
        <v>39</v>
      </c>
      <c r="C1962" s="26">
        <v>43999</v>
      </c>
      <c r="D1962" s="4">
        <v>1</v>
      </c>
      <c r="E1962" s="29">
        <v>9</v>
      </c>
      <c r="G1962" s="4"/>
      <c r="H1962" s="93">
        <f t="shared" si="104"/>
        <v>9</v>
      </c>
      <c r="I1962" s="93">
        <f t="shared" si="106"/>
        <v>2.1972245773362196</v>
      </c>
      <c r="J1962" s="158">
        <f t="shared" si="105"/>
        <v>70.6193903083404</v>
      </c>
    </row>
    <row r="1963" spans="1:10" hidden="1" x14ac:dyDescent="0.25">
      <c r="A1963" s="93">
        <v>108</v>
      </c>
      <c r="B1963" s="5" t="s">
        <v>39</v>
      </c>
      <c r="C1963" s="26">
        <v>44000</v>
      </c>
      <c r="D1963" s="4">
        <v>3</v>
      </c>
      <c r="E1963" s="29">
        <v>12</v>
      </c>
      <c r="G1963" s="4"/>
      <c r="H1963" s="93">
        <f t="shared" si="104"/>
        <v>12</v>
      </c>
      <c r="I1963" s="93">
        <f t="shared" si="106"/>
        <v>2.4849066497880004</v>
      </c>
      <c r="J1963" s="158">
        <f t="shared" si="105"/>
        <v>16.98904556284457</v>
      </c>
    </row>
    <row r="1964" spans="1:10" hidden="1" x14ac:dyDescent="0.25">
      <c r="A1964" s="93">
        <v>109</v>
      </c>
      <c r="B1964" s="5" t="s">
        <v>39</v>
      </c>
      <c r="C1964" s="26">
        <v>44001</v>
      </c>
      <c r="D1964" s="4">
        <v>1</v>
      </c>
      <c r="E1964" s="29">
        <v>13</v>
      </c>
      <c r="G1964" s="4"/>
      <c r="H1964" s="93">
        <f t="shared" si="104"/>
        <v>13</v>
      </c>
      <c r="I1964" s="93">
        <f t="shared" si="106"/>
        <v>2.5649493574615367</v>
      </c>
      <c r="J1964" s="158">
        <f t="shared" si="105"/>
        <v>10.074762491753306</v>
      </c>
    </row>
    <row r="1965" spans="1:10" hidden="1" x14ac:dyDescent="0.25">
      <c r="A1965" s="93">
        <v>110</v>
      </c>
      <c r="B1965" s="5" t="s">
        <v>39</v>
      </c>
      <c r="C1965" s="26">
        <v>44002</v>
      </c>
      <c r="D1965" s="4">
        <v>0</v>
      </c>
      <c r="E1965" s="29">
        <v>13</v>
      </c>
      <c r="G1965" s="4"/>
      <c r="H1965" s="93">
        <f t="shared" si="104"/>
        <v>13</v>
      </c>
      <c r="I1965" s="93">
        <f t="shared" si="106"/>
        <v>2.5649493574615367</v>
      </c>
      <c r="J1965" s="158">
        <f t="shared" si="105"/>
        <v>8.1315852180603407</v>
      </c>
    </row>
    <row r="1966" spans="1:10" hidden="1" x14ac:dyDescent="0.25">
      <c r="A1966" s="93">
        <v>111</v>
      </c>
      <c r="B1966" s="5" t="s">
        <v>39</v>
      </c>
      <c r="C1966" s="26">
        <v>44003</v>
      </c>
      <c r="D1966" s="4">
        <v>0</v>
      </c>
      <c r="E1966" s="29">
        <v>13</v>
      </c>
      <c r="G1966" s="4"/>
      <c r="H1966" s="93">
        <f t="shared" si="104"/>
        <v>13</v>
      </c>
      <c r="I1966" s="93">
        <f t="shared" si="106"/>
        <v>2.5649493574615367</v>
      </c>
      <c r="J1966" s="158">
        <f t="shared" si="105"/>
        <v>7.6911573491488481</v>
      </c>
    </row>
    <row r="1967" spans="1:10" hidden="1" x14ac:dyDescent="0.25">
      <c r="A1967" s="93">
        <v>112</v>
      </c>
      <c r="B1967" s="5" t="s">
        <v>39</v>
      </c>
      <c r="C1967" s="26">
        <v>44004</v>
      </c>
      <c r="D1967" s="4">
        <v>2</v>
      </c>
      <c r="E1967" s="29">
        <v>15</v>
      </c>
      <c r="G1967" s="4"/>
      <c r="H1967" s="93">
        <f t="shared" si="104"/>
        <v>15</v>
      </c>
      <c r="I1967" s="93">
        <f t="shared" si="106"/>
        <v>2.7080502011022101</v>
      </c>
      <c r="J1967" s="158">
        <f t="shared" si="105"/>
        <v>7.2680366344924012</v>
      </c>
    </row>
    <row r="1968" spans="1:10" hidden="1" x14ac:dyDescent="0.25">
      <c r="A1968" s="93">
        <v>113</v>
      </c>
      <c r="B1968" s="5" t="s">
        <v>39</v>
      </c>
      <c r="C1968" s="26">
        <v>44005</v>
      </c>
      <c r="D1968" s="4">
        <v>2</v>
      </c>
      <c r="E1968" s="29">
        <v>17</v>
      </c>
      <c r="G1968" s="4"/>
      <c r="H1968" s="93">
        <f t="shared" si="104"/>
        <v>17</v>
      </c>
      <c r="I1968" s="93">
        <f t="shared" si="106"/>
        <v>2.8332133440562162</v>
      </c>
      <c r="J1968" s="158">
        <f t="shared" si="105"/>
        <v>7.2143258918471354</v>
      </c>
    </row>
    <row r="1969" spans="1:10" hidden="1" x14ac:dyDescent="0.25">
      <c r="A1969" s="93">
        <v>114</v>
      </c>
      <c r="B1969" s="5" t="s">
        <v>39</v>
      </c>
      <c r="C1969" s="26">
        <v>44006</v>
      </c>
      <c r="D1969" s="4">
        <v>26</v>
      </c>
      <c r="E1969" s="29">
        <v>43</v>
      </c>
      <c r="G1969" s="4"/>
      <c r="H1969" s="93">
        <f t="shared" si="104"/>
        <v>43</v>
      </c>
      <c r="I1969" s="93">
        <f t="shared" si="106"/>
        <v>3.7612001156935624</v>
      </c>
      <c r="J1969" s="158">
        <f t="shared" si="105"/>
        <v>4.4382842449630138</v>
      </c>
    </row>
    <row r="1970" spans="1:10" hidden="1" x14ac:dyDescent="0.25">
      <c r="A1970" s="93">
        <v>115</v>
      </c>
      <c r="B1970" s="5" t="s">
        <v>39</v>
      </c>
      <c r="C1970" s="26">
        <v>44007</v>
      </c>
      <c r="D1970" s="4">
        <v>1</v>
      </c>
      <c r="E1970" s="29">
        <v>44</v>
      </c>
      <c r="G1970" s="4"/>
      <c r="H1970" s="93">
        <f t="shared" si="104"/>
        <v>44</v>
      </c>
      <c r="I1970" s="93">
        <f t="shared" si="106"/>
        <v>3.784189633918261</v>
      </c>
      <c r="J1970" s="158">
        <f t="shared" si="105"/>
        <v>3.6335434317407294</v>
      </c>
    </row>
    <row r="1971" spans="1:10" hidden="1" x14ac:dyDescent="0.25">
      <c r="A1971" s="93">
        <v>116</v>
      </c>
      <c r="B1971" s="5" t="s">
        <v>39</v>
      </c>
      <c r="C1971" s="26">
        <v>44008</v>
      </c>
      <c r="D1971" s="4">
        <v>27</v>
      </c>
      <c r="E1971" s="29">
        <v>71</v>
      </c>
      <c r="G1971" s="4"/>
      <c r="H1971" s="93">
        <f t="shared" si="104"/>
        <v>71</v>
      </c>
      <c r="I1971" s="93">
        <f t="shared" si="106"/>
        <v>4.2626798770413155</v>
      </c>
      <c r="J1971" s="158">
        <f t="shared" si="105"/>
        <v>2.6838639580297574</v>
      </c>
    </row>
    <row r="1972" spans="1:10" hidden="1" x14ac:dyDescent="0.25">
      <c r="A1972" s="93">
        <v>117</v>
      </c>
      <c r="B1972" s="5" t="s">
        <v>39</v>
      </c>
      <c r="C1972" s="26">
        <v>44009</v>
      </c>
      <c r="D1972" s="4">
        <v>3</v>
      </c>
      <c r="E1972" s="29">
        <v>74</v>
      </c>
      <c r="G1972" s="4"/>
      <c r="H1972" s="93">
        <f t="shared" si="104"/>
        <v>74</v>
      </c>
      <c r="I1972" s="93">
        <f t="shared" si="106"/>
        <v>4.3040650932041702</v>
      </c>
      <c r="J1972" s="158">
        <f t="shared" si="105"/>
        <v>2.3459717660601345</v>
      </c>
    </row>
    <row r="1973" spans="1:10" hidden="1" x14ac:dyDescent="0.25">
      <c r="A1973" s="93">
        <v>118</v>
      </c>
      <c r="B1973" s="5" t="s">
        <v>39</v>
      </c>
      <c r="C1973" s="26">
        <v>44010</v>
      </c>
      <c r="D1973" s="4">
        <v>0</v>
      </c>
      <c r="E1973" s="29">
        <v>74</v>
      </c>
      <c r="G1973" s="4"/>
      <c r="H1973" s="93">
        <f t="shared" si="104"/>
        <v>74</v>
      </c>
      <c r="I1973" s="93">
        <f t="shared" si="106"/>
        <v>4.3040650932041702</v>
      </c>
      <c r="J1973" s="158">
        <f t="shared" si="105"/>
        <v>2.3798778552256632</v>
      </c>
    </row>
    <row r="1974" spans="1:10" hidden="1" x14ac:dyDescent="0.25">
      <c r="A1974" s="93">
        <v>119</v>
      </c>
      <c r="B1974" s="5" t="s">
        <v>39</v>
      </c>
      <c r="C1974" s="26">
        <v>44011</v>
      </c>
      <c r="D1974" s="4">
        <v>16</v>
      </c>
      <c r="E1974" s="29">
        <v>90</v>
      </c>
      <c r="G1974" s="4"/>
      <c r="H1974" s="93">
        <f t="shared" si="104"/>
        <v>90</v>
      </c>
      <c r="I1974" s="93">
        <f t="shared" si="106"/>
        <v>4.499809670330265</v>
      </c>
      <c r="J1974" s="158">
        <f t="shared" si="105"/>
        <v>2.6461217189303081</v>
      </c>
    </row>
    <row r="1975" spans="1:10" hidden="1" x14ac:dyDescent="0.25">
      <c r="A1975" s="93">
        <v>120</v>
      </c>
      <c r="B1975" s="5" t="s">
        <v>39</v>
      </c>
      <c r="C1975" s="26">
        <v>44012</v>
      </c>
      <c r="D1975" s="4">
        <v>6</v>
      </c>
      <c r="E1975" s="29">
        <v>96</v>
      </c>
      <c r="G1975" s="4"/>
      <c r="H1975" s="93">
        <f t="shared" si="104"/>
        <v>96</v>
      </c>
      <c r="I1975" s="93">
        <f t="shared" si="106"/>
        <v>4.5643481914678361</v>
      </c>
      <c r="J1975" s="158">
        <f t="shared" si="105"/>
        <v>3.3439209818030315</v>
      </c>
    </row>
    <row r="1976" spans="1:10" hidden="1" x14ac:dyDescent="0.25">
      <c r="A1976" s="93">
        <v>121</v>
      </c>
      <c r="B1976" s="5" t="s">
        <v>39</v>
      </c>
      <c r="C1976" s="26">
        <v>44013</v>
      </c>
      <c r="D1976" s="4">
        <v>17</v>
      </c>
      <c r="E1976" s="29">
        <v>113</v>
      </c>
      <c r="G1976" s="4"/>
      <c r="H1976" s="93">
        <f t="shared" si="104"/>
        <v>113</v>
      </c>
      <c r="I1976" s="93">
        <f t="shared" si="106"/>
        <v>4.7273878187123408</v>
      </c>
      <c r="J1976" s="158">
        <f t="shared" si="105"/>
        <v>5.1184021086022797</v>
      </c>
    </row>
    <row r="1977" spans="1:10" hidden="1" x14ac:dyDescent="0.25">
      <c r="A1977" s="93">
        <v>122</v>
      </c>
      <c r="B1977" s="5" t="s">
        <v>39</v>
      </c>
      <c r="C1977" s="26">
        <v>44014</v>
      </c>
      <c r="D1977" s="4">
        <v>14</v>
      </c>
      <c r="E1977" s="29">
        <v>127</v>
      </c>
      <c r="G1977" s="4"/>
      <c r="H1977" s="93">
        <f t="shared" si="104"/>
        <v>127</v>
      </c>
      <c r="I1977" s="93">
        <f t="shared" si="106"/>
        <v>4.8441870864585912</v>
      </c>
      <c r="J1977" s="158">
        <f t="shared" si="105"/>
        <v>5.4313185170227172</v>
      </c>
    </row>
    <row r="1978" spans="1:10" hidden="1" x14ac:dyDescent="0.25">
      <c r="A1978" s="93">
        <v>123</v>
      </c>
      <c r="B1978" s="5" t="s">
        <v>39</v>
      </c>
      <c r="C1978" s="26">
        <v>44015</v>
      </c>
      <c r="D1978" s="4">
        <v>20</v>
      </c>
      <c r="E1978" s="29">
        <v>147</v>
      </c>
      <c r="G1978" s="4"/>
      <c r="H1978" s="93">
        <f t="shared" si="104"/>
        <v>147</v>
      </c>
      <c r="I1978" s="93">
        <f t="shared" si="106"/>
        <v>4.990432586778736</v>
      </c>
      <c r="J1978" s="158">
        <f t="shared" si="105"/>
        <v>6.3776869017709501</v>
      </c>
    </row>
    <row r="1979" spans="1:10" hidden="1" x14ac:dyDescent="0.25">
      <c r="A1979" s="93">
        <v>124</v>
      </c>
      <c r="B1979" s="5" t="s">
        <v>39</v>
      </c>
      <c r="C1979" s="26">
        <v>44016</v>
      </c>
      <c r="D1979" s="4">
        <v>14</v>
      </c>
      <c r="E1979" s="29">
        <v>161</v>
      </c>
      <c r="G1979" s="4"/>
      <c r="H1979" s="93">
        <f t="shared" si="104"/>
        <v>161</v>
      </c>
      <c r="I1979" s="93">
        <f t="shared" si="106"/>
        <v>5.0814043649844631</v>
      </c>
      <c r="J1979" s="158">
        <f t="shared" si="105"/>
        <v>5.7823161520895114</v>
      </c>
    </row>
    <row r="1980" spans="1:10" hidden="1" x14ac:dyDescent="0.25">
      <c r="A1980" s="93">
        <v>125</v>
      </c>
      <c r="B1980" s="5" t="s">
        <v>39</v>
      </c>
      <c r="C1980" s="26">
        <v>44017</v>
      </c>
      <c r="D1980" s="4">
        <v>1</v>
      </c>
      <c r="E1980" s="29">
        <v>162</v>
      </c>
      <c r="G1980" s="4"/>
      <c r="H1980" s="93">
        <f t="shared" si="104"/>
        <v>162</v>
      </c>
      <c r="I1980" s="93">
        <f t="shared" si="106"/>
        <v>5.0875963352323836</v>
      </c>
      <c r="J1980" s="158">
        <f t="shared" si="105"/>
        <v>5.9487006885361149</v>
      </c>
    </row>
    <row r="1981" spans="1:10" hidden="1" x14ac:dyDescent="0.25">
      <c r="A1981" s="93">
        <v>126</v>
      </c>
      <c r="B1981" s="5" t="s">
        <v>39</v>
      </c>
      <c r="C1981" s="26">
        <v>44018</v>
      </c>
      <c r="D1981" s="4">
        <v>29</v>
      </c>
      <c r="E1981" s="29">
        <v>191</v>
      </c>
      <c r="G1981" s="4"/>
      <c r="H1981" s="93">
        <f t="shared" si="104"/>
        <v>191</v>
      </c>
      <c r="I1981" s="93">
        <f t="shared" si="106"/>
        <v>5.2522734280466299</v>
      </c>
      <c r="J1981" s="158">
        <f t="shared" si="105"/>
        <v>6.4040649159586813</v>
      </c>
    </row>
    <row r="1982" spans="1:10" hidden="1" x14ac:dyDescent="0.25">
      <c r="A1982" s="93">
        <v>127</v>
      </c>
      <c r="B1982" s="5" t="s">
        <v>39</v>
      </c>
      <c r="C1982" s="26">
        <v>44019</v>
      </c>
      <c r="D1982" s="4">
        <v>30</v>
      </c>
      <c r="E1982" s="29">
        <v>221</v>
      </c>
      <c r="G1982" s="4"/>
      <c r="H1982" s="93">
        <f t="shared" si="104"/>
        <v>221</v>
      </c>
      <c r="I1982" s="93">
        <f t="shared" si="106"/>
        <v>5.3981627015177525</v>
      </c>
      <c r="J1982" s="158">
        <f t="shared" si="105"/>
        <v>6.2726027357101062</v>
      </c>
    </row>
    <row r="1983" spans="1:10" hidden="1" x14ac:dyDescent="0.25">
      <c r="A1983" s="93">
        <v>128</v>
      </c>
      <c r="B1983" s="5" t="s">
        <v>39</v>
      </c>
      <c r="C1983" s="26">
        <v>44020</v>
      </c>
      <c r="D1983" s="4">
        <v>38</v>
      </c>
      <c r="E1983" s="29">
        <v>259</v>
      </c>
      <c r="G1983" s="4"/>
      <c r="H1983" s="93">
        <f t="shared" si="104"/>
        <v>259</v>
      </c>
      <c r="I1983" s="93">
        <f t="shared" si="106"/>
        <v>5.5568280616995374</v>
      </c>
      <c r="J1983" s="158">
        <f t="shared" si="105"/>
        <v>6.2154555642372014</v>
      </c>
    </row>
    <row r="1984" spans="1:10" hidden="1" x14ac:dyDescent="0.25">
      <c r="A1984" s="93">
        <v>129</v>
      </c>
      <c r="B1984" s="5" t="s">
        <v>39</v>
      </c>
      <c r="C1984" s="26">
        <v>44021</v>
      </c>
      <c r="D1984" s="4">
        <v>52</v>
      </c>
      <c r="E1984" s="29">
        <v>311</v>
      </c>
      <c r="G1984" s="4"/>
      <c r="H1984" s="93">
        <f t="shared" si="104"/>
        <v>311</v>
      </c>
      <c r="I1984" s="93">
        <f t="shared" si="106"/>
        <v>5.7397929121792339</v>
      </c>
      <c r="J1984" s="158">
        <f t="shared" si="105"/>
        <v>5.6992357901224153</v>
      </c>
    </row>
    <row r="1985" spans="1:10" hidden="1" x14ac:dyDescent="0.25">
      <c r="A1985" s="93">
        <v>130</v>
      </c>
      <c r="B1985" s="5" t="s">
        <v>39</v>
      </c>
      <c r="C1985" s="26">
        <v>44022</v>
      </c>
      <c r="D1985" s="4">
        <v>23</v>
      </c>
      <c r="E1985" s="29">
        <v>334</v>
      </c>
      <c r="G1985" s="4"/>
      <c r="H1985" s="93">
        <f t="shared" si="104"/>
        <v>334</v>
      </c>
      <c r="I1985" s="93">
        <f t="shared" si="106"/>
        <v>5.8111409929767008</v>
      </c>
      <c r="J1985" s="158">
        <f t="shared" si="105"/>
        <v>5.4977989669057008</v>
      </c>
    </row>
    <row r="1986" spans="1:10" hidden="1" x14ac:dyDescent="0.25">
      <c r="A1986" s="93">
        <v>131</v>
      </c>
      <c r="B1986" s="5" t="s">
        <v>39</v>
      </c>
      <c r="C1986" s="26">
        <v>44023</v>
      </c>
      <c r="D1986" s="4">
        <v>59</v>
      </c>
      <c r="E1986" s="29">
        <v>393</v>
      </c>
      <c r="G1986" s="4"/>
      <c r="H1986" s="93">
        <f t="shared" si="104"/>
        <v>393</v>
      </c>
      <c r="I1986" s="93">
        <f t="shared" si="106"/>
        <v>5.9738096118692612</v>
      </c>
      <c r="J1986" s="158">
        <f t="shared" si="105"/>
        <v>5.0692546570064208</v>
      </c>
    </row>
    <row r="1987" spans="1:10" hidden="1" x14ac:dyDescent="0.25">
      <c r="A1987" s="93">
        <v>132</v>
      </c>
      <c r="B1987" s="5" t="s">
        <v>39</v>
      </c>
      <c r="C1987" s="26">
        <v>44024</v>
      </c>
      <c r="D1987" s="4">
        <v>68</v>
      </c>
      <c r="E1987" s="29">
        <v>461</v>
      </c>
      <c r="G1987" s="4"/>
      <c r="H1987" s="93">
        <f t="shared" ref="H1987:H2050" si="107">IF(EXACT(B1987,B1986),D1987+E1986,E1987)</f>
        <v>461</v>
      </c>
      <c r="I1987" s="93">
        <f t="shared" si="106"/>
        <v>6.1333980429966486</v>
      </c>
      <c r="J1987" s="158">
        <f t="shared" si="105"/>
        <v>4.7144498114918303</v>
      </c>
    </row>
    <row r="1988" spans="1:10" hidden="1" x14ac:dyDescent="0.25">
      <c r="A1988" s="93">
        <v>133</v>
      </c>
      <c r="B1988" s="5" t="s">
        <v>39</v>
      </c>
      <c r="C1988" s="26">
        <v>44025</v>
      </c>
      <c r="D1988" s="4">
        <v>5</v>
      </c>
      <c r="E1988" s="29">
        <v>466</v>
      </c>
      <c r="G1988" s="4"/>
      <c r="H1988" s="93">
        <f t="shared" si="107"/>
        <v>466</v>
      </c>
      <c r="I1988" s="93">
        <f t="shared" si="106"/>
        <v>6.1441856341256456</v>
      </c>
      <c r="J1988" s="158">
        <f t="shared" si="105"/>
        <v>5.1792487789647979</v>
      </c>
    </row>
    <row r="1989" spans="1:10" hidden="1" x14ac:dyDescent="0.25">
      <c r="A1989" s="93">
        <v>134</v>
      </c>
      <c r="B1989" s="5" t="s">
        <v>39</v>
      </c>
      <c r="C1989" s="26">
        <v>44026</v>
      </c>
      <c r="D1989" s="4">
        <v>16</v>
      </c>
      <c r="E1989" s="29">
        <v>482</v>
      </c>
      <c r="G1989" s="4"/>
      <c r="H1989" s="93">
        <f t="shared" si="107"/>
        <v>482</v>
      </c>
      <c r="I1989" s="93">
        <f t="shared" si="106"/>
        <v>6.1779441140506002</v>
      </c>
      <c r="J1989" s="158">
        <f t="shared" si="105"/>
        <v>5.9786330302929693</v>
      </c>
    </row>
    <row r="1990" spans="1:10" hidden="1" x14ac:dyDescent="0.25">
      <c r="A1990" s="93">
        <v>135</v>
      </c>
      <c r="B1990" s="5" t="s">
        <v>39</v>
      </c>
      <c r="C1990" s="26">
        <v>44027</v>
      </c>
      <c r="D1990" s="4">
        <v>50</v>
      </c>
      <c r="E1990" s="29">
        <v>532</v>
      </c>
      <c r="G1990" s="4"/>
      <c r="H1990" s="93">
        <f t="shared" si="107"/>
        <v>532</v>
      </c>
      <c r="I1990" s="93">
        <f t="shared" si="106"/>
        <v>6.2766434893416445</v>
      </c>
      <c r="J1990" s="158">
        <f t="shared" si="105"/>
        <v>6.9412338598666414</v>
      </c>
    </row>
    <row r="1991" spans="1:10" hidden="1" x14ac:dyDescent="0.25">
      <c r="A1991" s="93">
        <v>136</v>
      </c>
      <c r="B1991" s="5" t="s">
        <v>39</v>
      </c>
      <c r="C1991" s="26">
        <v>44028</v>
      </c>
      <c r="D1991" s="4">
        <v>22</v>
      </c>
      <c r="E1991" s="29">
        <v>554</v>
      </c>
      <c r="G1991" s="4"/>
      <c r="H1991" s="93">
        <f t="shared" si="107"/>
        <v>554</v>
      </c>
      <c r="I1991" s="93">
        <f t="shared" si="106"/>
        <v>6.3171646867472839</v>
      </c>
      <c r="J1991" s="158">
        <f t="shared" si="105"/>
        <v>8.3269186381089213</v>
      </c>
    </row>
    <row r="1992" spans="1:10" hidden="1" x14ac:dyDescent="0.25">
      <c r="A1992" s="93">
        <v>137</v>
      </c>
      <c r="B1992" s="5" t="s">
        <v>39</v>
      </c>
      <c r="C1992" s="26">
        <v>44029</v>
      </c>
      <c r="D1992" s="4">
        <v>107</v>
      </c>
      <c r="E1992" s="29">
        <v>661</v>
      </c>
      <c r="G1992" s="4"/>
      <c r="H1992" s="93">
        <f t="shared" si="107"/>
        <v>661</v>
      </c>
      <c r="I1992" s="93">
        <f t="shared" si="106"/>
        <v>6.4937538398516859</v>
      </c>
      <c r="J1992" s="158">
        <f t="shared" si="105"/>
        <v>8.3673004401223796</v>
      </c>
    </row>
    <row r="1993" spans="1:10" hidden="1" x14ac:dyDescent="0.25">
      <c r="A1993" s="93">
        <v>138</v>
      </c>
      <c r="B1993" s="5" t="s">
        <v>39</v>
      </c>
      <c r="C1993" s="26">
        <v>44030</v>
      </c>
      <c r="D1993" s="4">
        <v>7</v>
      </c>
      <c r="E1993" s="29">
        <v>668</v>
      </c>
      <c r="G1993" s="4"/>
      <c r="H1993" s="93">
        <f t="shared" si="107"/>
        <v>668</v>
      </c>
      <c r="I1993" s="93">
        <f t="shared" si="106"/>
        <v>6.5042881735366453</v>
      </c>
      <c r="J1993" s="158">
        <f t="shared" si="105"/>
        <v>9.4939817363393662</v>
      </c>
    </row>
    <row r="1994" spans="1:10" hidden="1" x14ac:dyDescent="0.25">
      <c r="A1994" s="93">
        <v>139</v>
      </c>
      <c r="B1994" s="5" t="s">
        <v>39</v>
      </c>
      <c r="C1994" s="26">
        <v>44031</v>
      </c>
      <c r="D1994" s="4">
        <v>6</v>
      </c>
      <c r="E1994" s="29">
        <v>674</v>
      </c>
      <c r="G1994" s="4"/>
      <c r="H1994" s="93">
        <f t="shared" si="107"/>
        <v>674</v>
      </c>
      <c r="I1994" s="93">
        <f t="shared" si="106"/>
        <v>6.513230110912307</v>
      </c>
      <c r="J1994" s="158">
        <f t="shared" si="105"/>
        <v>10.688689124953219</v>
      </c>
    </row>
    <row r="1995" spans="1:10" hidden="1" x14ac:dyDescent="0.25">
      <c r="A1995" s="93">
        <v>140</v>
      </c>
      <c r="B1995" s="5" t="s">
        <v>39</v>
      </c>
      <c r="C1995" s="26">
        <v>44032</v>
      </c>
      <c r="D1995" s="4">
        <v>84</v>
      </c>
      <c r="E1995" s="29">
        <v>758</v>
      </c>
      <c r="G1995" s="4"/>
      <c r="H1995" s="93">
        <f t="shared" si="107"/>
        <v>758</v>
      </c>
      <c r="I1995" s="93">
        <f t="shared" si="106"/>
        <v>6.6306833856423717</v>
      </c>
      <c r="J1995" s="158">
        <f t="shared" si="105"/>
        <v>9.7997098599444765</v>
      </c>
    </row>
    <row r="1996" spans="1:10" hidden="1" x14ac:dyDescent="0.25">
      <c r="A1996" s="93">
        <v>141</v>
      </c>
      <c r="B1996" s="5" t="s">
        <v>39</v>
      </c>
      <c r="C1996" s="26">
        <v>44033</v>
      </c>
      <c r="D1996" s="4">
        <v>120</v>
      </c>
      <c r="E1996" s="29">
        <v>878</v>
      </c>
      <c r="F1996" s="4">
        <v>30</v>
      </c>
      <c r="G1996" s="4"/>
      <c r="H1996" s="93">
        <f t="shared" si="107"/>
        <v>878</v>
      </c>
      <c r="I1996" s="93">
        <f t="shared" si="106"/>
        <v>6.7776465936351169</v>
      </c>
      <c r="J1996" s="158">
        <f t="shared" si="105"/>
        <v>8.8664102001272926</v>
      </c>
    </row>
    <row r="1997" spans="1:10" hidden="1" x14ac:dyDescent="0.25">
      <c r="A1997" s="93">
        <v>142</v>
      </c>
      <c r="B1997" s="5" t="s">
        <v>39</v>
      </c>
      <c r="C1997" s="26">
        <v>44034</v>
      </c>
      <c r="D1997" s="4">
        <v>155</v>
      </c>
      <c r="E1997" s="29">
        <v>1033</v>
      </c>
      <c r="G1997" s="4"/>
      <c r="H1997" s="93">
        <f t="shared" si="107"/>
        <v>1033</v>
      </c>
      <c r="I1997" s="93">
        <f t="shared" si="106"/>
        <v>6.9402224691196386</v>
      </c>
      <c r="J1997" s="158">
        <f t="shared" si="105"/>
        <v>7.9031950734614069</v>
      </c>
    </row>
    <row r="1998" spans="1:10" hidden="1" x14ac:dyDescent="0.25">
      <c r="A1998" s="93">
        <v>143</v>
      </c>
      <c r="B1998" s="5" t="s">
        <v>39</v>
      </c>
      <c r="C1998" s="26">
        <v>44035</v>
      </c>
      <c r="D1998" s="4">
        <v>158</v>
      </c>
      <c r="E1998" s="29">
        <v>1191</v>
      </c>
      <c r="G1998" s="4"/>
      <c r="H1998" s="93">
        <f t="shared" si="107"/>
        <v>1191</v>
      </c>
      <c r="I1998" s="93">
        <f t="shared" si="106"/>
        <v>7.0825485693552999</v>
      </c>
      <c r="J1998" s="158">
        <f t="shared" si="105"/>
        <v>6.8277878963383341</v>
      </c>
    </row>
    <row r="1999" spans="1:10" hidden="1" x14ac:dyDescent="0.25">
      <c r="A1999" s="93">
        <v>144</v>
      </c>
      <c r="B1999" s="5" t="s">
        <v>39</v>
      </c>
      <c r="C1999" s="26">
        <v>44036</v>
      </c>
      <c r="D1999" s="4">
        <v>155</v>
      </c>
      <c r="E1999" s="29">
        <v>1346</v>
      </c>
      <c r="G1999" s="4"/>
      <c r="H1999" s="93">
        <f t="shared" si="107"/>
        <v>1346</v>
      </c>
      <c r="I1999" s="93">
        <f t="shared" si="106"/>
        <v>7.2048925102046733</v>
      </c>
      <c r="J1999" s="158">
        <f t="shared" ref="J1999:J2060" si="108">LN(2)/SLOPE(I1992:I1999,A1992:A1999)</f>
        <v>6.2625609904809849</v>
      </c>
    </row>
    <row r="2000" spans="1:10" hidden="1" x14ac:dyDescent="0.25">
      <c r="A2000" s="93">
        <v>145</v>
      </c>
      <c r="B2000" s="5" t="s">
        <v>39</v>
      </c>
      <c r="C2000" s="26">
        <v>44037</v>
      </c>
      <c r="D2000" s="4">
        <v>36</v>
      </c>
      <c r="E2000" s="29">
        <v>1382</v>
      </c>
      <c r="G2000" s="4"/>
      <c r="H2000" s="93">
        <f t="shared" si="107"/>
        <v>1382</v>
      </c>
      <c r="I2000" s="93">
        <f t="shared" si="106"/>
        <v>7.2312870043276156</v>
      </c>
      <c r="J2000" s="158">
        <f t="shared" si="108"/>
        <v>5.78456176054405</v>
      </c>
    </row>
    <row r="2001" spans="1:10" hidden="1" x14ac:dyDescent="0.25">
      <c r="A2001" s="93">
        <v>146</v>
      </c>
      <c r="B2001" s="5" t="s">
        <v>39</v>
      </c>
      <c r="C2001" s="26">
        <v>44038</v>
      </c>
      <c r="D2001" s="4">
        <v>46</v>
      </c>
      <c r="E2001" s="29">
        <v>1428</v>
      </c>
      <c r="G2001" s="4"/>
      <c r="H2001" s="93">
        <f t="shared" si="107"/>
        <v>1428</v>
      </c>
      <c r="I2001" s="93">
        <f t="shared" ref="I2001:I2064" si="109">LN(H2001)</f>
        <v>7.2640301428995295</v>
      </c>
      <c r="J2001" s="158">
        <f t="shared" si="108"/>
        <v>6.0132473793038663</v>
      </c>
    </row>
    <row r="2002" spans="1:10" hidden="1" x14ac:dyDescent="0.25">
      <c r="A2002" s="93">
        <v>147</v>
      </c>
      <c r="B2002" s="5" t="s">
        <v>39</v>
      </c>
      <c r="C2002" s="26">
        <v>44039</v>
      </c>
      <c r="D2002" s="4">
        <v>92</v>
      </c>
      <c r="E2002" s="29">
        <v>1520</v>
      </c>
      <c r="G2002" s="4"/>
      <c r="H2002" s="93">
        <f t="shared" si="107"/>
        <v>1520</v>
      </c>
      <c r="I2002" s="93">
        <f t="shared" si="109"/>
        <v>7.3264656138403224</v>
      </c>
      <c r="J2002" s="158">
        <f t="shared" si="108"/>
        <v>7.0167327177830021</v>
      </c>
    </row>
    <row r="2003" spans="1:10" hidden="1" x14ac:dyDescent="0.25">
      <c r="A2003" s="93">
        <v>148</v>
      </c>
      <c r="B2003" s="5" t="s">
        <v>39</v>
      </c>
      <c r="C2003" s="26">
        <v>44040</v>
      </c>
      <c r="D2003" s="4">
        <v>158</v>
      </c>
      <c r="E2003" s="29">
        <v>1678</v>
      </c>
      <c r="G2003" s="4"/>
      <c r="H2003" s="93">
        <f t="shared" si="107"/>
        <v>1678</v>
      </c>
      <c r="I2003" s="93">
        <f t="shared" si="109"/>
        <v>7.4253578870271513</v>
      </c>
      <c r="J2003" s="158">
        <f t="shared" si="108"/>
        <v>8.2751679756496355</v>
      </c>
    </row>
    <row r="2004" spans="1:10" hidden="1" x14ac:dyDescent="0.25">
      <c r="A2004" s="93">
        <v>149</v>
      </c>
      <c r="B2004" s="5" t="s">
        <v>39</v>
      </c>
      <c r="C2004" s="26">
        <v>44041</v>
      </c>
      <c r="D2004" s="4">
        <v>172</v>
      </c>
      <c r="E2004" s="29">
        <v>1850</v>
      </c>
      <c r="G2004" s="4"/>
      <c r="H2004" s="93">
        <f t="shared" si="107"/>
        <v>1850</v>
      </c>
      <c r="I2004" s="93">
        <f t="shared" si="109"/>
        <v>7.5229409180723703</v>
      </c>
      <c r="J2004" s="158">
        <f t="shared" si="108"/>
        <v>9.405379866708877</v>
      </c>
    </row>
    <row r="2005" spans="1:10" hidden="1" x14ac:dyDescent="0.25">
      <c r="A2005" s="93">
        <v>150</v>
      </c>
      <c r="B2005" s="5" t="s">
        <v>39</v>
      </c>
      <c r="C2005" s="26">
        <v>44042</v>
      </c>
      <c r="D2005" s="4">
        <v>161</v>
      </c>
      <c r="E2005" s="29">
        <v>2011</v>
      </c>
      <c r="G2005" s="4"/>
      <c r="H2005" s="93">
        <f t="shared" si="107"/>
        <v>2011</v>
      </c>
      <c r="I2005" s="93">
        <f t="shared" si="109"/>
        <v>7.6063873897726522</v>
      </c>
      <c r="J2005" s="158">
        <f t="shared" si="108"/>
        <v>9.8655899951193451</v>
      </c>
    </row>
    <row r="2006" spans="1:10" hidden="1" x14ac:dyDescent="0.25">
      <c r="A2006" s="93">
        <v>151</v>
      </c>
      <c r="B2006" s="5" t="s">
        <v>39</v>
      </c>
      <c r="C2006" s="26">
        <v>44043</v>
      </c>
      <c r="D2006" s="4">
        <v>238</v>
      </c>
      <c r="E2006" s="29">
        <v>2249</v>
      </c>
      <c r="G2006" s="4"/>
      <c r="H2006" s="93">
        <f t="shared" si="107"/>
        <v>2249</v>
      </c>
      <c r="I2006" s="93">
        <f t="shared" si="109"/>
        <v>7.7182409519593156</v>
      </c>
      <c r="J2006" s="158">
        <f t="shared" si="108"/>
        <v>9.1770448397434183</v>
      </c>
    </row>
    <row r="2007" spans="1:10" hidden="1" x14ac:dyDescent="0.25">
      <c r="A2007" s="93">
        <v>152</v>
      </c>
      <c r="B2007" s="5" t="s">
        <v>39</v>
      </c>
      <c r="C2007" s="26">
        <v>44044</v>
      </c>
      <c r="D2007" s="4">
        <v>85</v>
      </c>
      <c r="E2007" s="29">
        <v>2334</v>
      </c>
      <c r="G2007" s="4"/>
      <c r="H2007" s="93">
        <f t="shared" si="107"/>
        <v>2334</v>
      </c>
      <c r="I2007" s="93">
        <f t="shared" si="109"/>
        <v>7.7553388128465013</v>
      </c>
      <c r="J2007" s="158">
        <f t="shared" si="108"/>
        <v>8.4668245355305487</v>
      </c>
    </row>
    <row r="2008" spans="1:10" hidden="1" x14ac:dyDescent="0.25">
      <c r="A2008" s="93">
        <v>153</v>
      </c>
      <c r="B2008" s="5" t="s">
        <v>39</v>
      </c>
      <c r="C2008" s="26">
        <v>44045</v>
      </c>
      <c r="D2008" s="4">
        <v>38</v>
      </c>
      <c r="E2008" s="29">
        <v>2372</v>
      </c>
      <c r="G2008" s="4"/>
      <c r="H2008" s="93">
        <f t="shared" si="107"/>
        <v>2372</v>
      </c>
      <c r="I2008" s="93">
        <f t="shared" si="109"/>
        <v>7.7714887601176157</v>
      </c>
      <c r="J2008" s="158">
        <f t="shared" si="108"/>
        <v>8.7441404718471443</v>
      </c>
    </row>
    <row r="2009" spans="1:10" hidden="1" x14ac:dyDescent="0.25">
      <c r="A2009" s="93">
        <v>154</v>
      </c>
      <c r="B2009" s="5" t="s">
        <v>39</v>
      </c>
      <c r="C2009" s="26">
        <v>44046</v>
      </c>
      <c r="D2009" s="4">
        <v>102</v>
      </c>
      <c r="E2009" s="29">
        <v>2474</v>
      </c>
      <c r="G2009" s="4"/>
      <c r="H2009" s="93">
        <f t="shared" si="107"/>
        <v>2474</v>
      </c>
      <c r="I2009" s="93">
        <f t="shared" si="109"/>
        <v>7.8135915529524329</v>
      </c>
      <c r="J2009" s="158">
        <f t="shared" si="108"/>
        <v>9.7862928123314141</v>
      </c>
    </row>
    <row r="2010" spans="1:10" hidden="1" x14ac:dyDescent="0.25">
      <c r="A2010" s="93">
        <v>155</v>
      </c>
      <c r="B2010" s="5" t="s">
        <v>39</v>
      </c>
      <c r="C2010" s="26">
        <v>44047</v>
      </c>
      <c r="D2010" s="4">
        <v>269</v>
      </c>
      <c r="E2010" s="29">
        <v>2743</v>
      </c>
      <c r="G2010" s="4"/>
      <c r="H2010" s="93">
        <f t="shared" si="107"/>
        <v>2743</v>
      </c>
      <c r="I2010" s="93">
        <f t="shared" si="109"/>
        <v>7.9168074909376029</v>
      </c>
      <c r="J2010" s="158">
        <f t="shared" si="108"/>
        <v>10.731014356385117</v>
      </c>
    </row>
    <row r="2011" spans="1:10" hidden="1" x14ac:dyDescent="0.25">
      <c r="A2011" s="93">
        <v>156</v>
      </c>
      <c r="B2011" s="5" t="s">
        <v>39</v>
      </c>
      <c r="C2011" s="26">
        <v>44048</v>
      </c>
      <c r="D2011" s="4">
        <v>135</v>
      </c>
      <c r="E2011" s="29">
        <v>2878</v>
      </c>
      <c r="G2011" s="4"/>
      <c r="H2011" s="93">
        <f t="shared" si="107"/>
        <v>2878</v>
      </c>
      <c r="I2011" s="93">
        <f t="shared" si="109"/>
        <v>7.9648508874473132</v>
      </c>
      <c r="J2011" s="158">
        <f t="shared" si="108"/>
        <v>11.768032051500297</v>
      </c>
    </row>
    <row r="2012" spans="1:10" hidden="1" x14ac:dyDescent="0.25">
      <c r="A2012" s="93">
        <v>157</v>
      </c>
      <c r="B2012" s="5" t="s">
        <v>39</v>
      </c>
      <c r="C2012" s="26">
        <v>44049</v>
      </c>
      <c r="D2012" s="4">
        <v>71</v>
      </c>
      <c r="E2012" s="29">
        <v>2949</v>
      </c>
      <c r="G2012" s="4"/>
      <c r="H2012" s="93">
        <f t="shared" si="107"/>
        <v>2949</v>
      </c>
      <c r="I2012" s="93">
        <f t="shared" si="109"/>
        <v>7.9892214088152764</v>
      </c>
      <c r="J2012" s="158">
        <f t="shared" si="108"/>
        <v>13.115377587725442</v>
      </c>
    </row>
    <row r="2013" spans="1:10" hidden="1" x14ac:dyDescent="0.25">
      <c r="A2013" s="93">
        <v>158</v>
      </c>
      <c r="B2013" s="5" t="s">
        <v>39</v>
      </c>
      <c r="C2013" s="26">
        <v>44050</v>
      </c>
      <c r="D2013" s="4">
        <v>70</v>
      </c>
      <c r="E2013" s="29">
        <v>3019</v>
      </c>
      <c r="G2013" s="4"/>
      <c r="H2013" s="93">
        <f t="shared" si="107"/>
        <v>3019</v>
      </c>
      <c r="I2013" s="93">
        <f t="shared" si="109"/>
        <v>8.0126809297068391</v>
      </c>
      <c r="J2013" s="158">
        <f t="shared" si="108"/>
        <v>14.87670177514013</v>
      </c>
    </row>
    <row r="2014" spans="1:10" hidden="1" x14ac:dyDescent="0.25">
      <c r="A2014" s="93">
        <v>159</v>
      </c>
      <c r="B2014" s="5" t="s">
        <v>39</v>
      </c>
      <c r="C2014" s="26">
        <v>44051</v>
      </c>
      <c r="D2014" s="4">
        <v>328</v>
      </c>
      <c r="E2014" s="29">
        <v>3347</v>
      </c>
      <c r="F2014" s="4">
        <v>1</v>
      </c>
      <c r="G2014" s="4"/>
      <c r="H2014" s="93">
        <f t="shared" si="107"/>
        <v>3347</v>
      </c>
      <c r="I2014" s="93">
        <f t="shared" si="109"/>
        <v>8.1158197012113273</v>
      </c>
      <c r="J2014" s="158">
        <f t="shared" si="108"/>
        <v>13.52714816324521</v>
      </c>
    </row>
    <row r="2015" spans="1:10" hidden="1" x14ac:dyDescent="0.25">
      <c r="A2015" s="93">
        <v>160</v>
      </c>
      <c r="B2015" s="5" t="s">
        <v>39</v>
      </c>
      <c r="C2015" s="26">
        <v>44052</v>
      </c>
      <c r="D2015" s="4">
        <v>73</v>
      </c>
      <c r="E2015" s="29">
        <v>3420</v>
      </c>
      <c r="G2015" s="4"/>
      <c r="H2015" s="93">
        <f t="shared" si="107"/>
        <v>3420</v>
      </c>
      <c r="I2015" s="93">
        <f t="shared" si="109"/>
        <v>8.1373958300566507</v>
      </c>
      <c r="J2015" s="158">
        <f t="shared" si="108"/>
        <v>13.279647524257344</v>
      </c>
    </row>
    <row r="2016" spans="1:10" hidden="1" x14ac:dyDescent="0.25">
      <c r="A2016" s="93">
        <v>161</v>
      </c>
      <c r="B2016" s="5" t="s">
        <v>39</v>
      </c>
      <c r="C2016" s="26">
        <v>44053</v>
      </c>
      <c r="D2016" s="4">
        <v>139</v>
      </c>
      <c r="E2016" s="29">
        <v>3559</v>
      </c>
      <c r="F2016" s="4">
        <v>1</v>
      </c>
      <c r="G2016" s="4"/>
      <c r="H2016" s="93">
        <f t="shared" si="107"/>
        <v>3559</v>
      </c>
      <c r="I2016" s="93">
        <f t="shared" si="109"/>
        <v>8.1772348855101935</v>
      </c>
      <c r="J2016" s="158">
        <f t="shared" si="108"/>
        <v>14.11564393353458</v>
      </c>
    </row>
    <row r="2017" spans="1:10" hidden="1" x14ac:dyDescent="0.25">
      <c r="A2017" s="93">
        <v>162</v>
      </c>
      <c r="B2017" s="5" t="s">
        <v>39</v>
      </c>
      <c r="C2017" s="26">
        <v>44054</v>
      </c>
      <c r="D2017" s="4">
        <v>318</v>
      </c>
      <c r="E2017" s="29">
        <v>3877</v>
      </c>
      <c r="G2017" s="4"/>
      <c r="H2017" s="93">
        <f t="shared" si="107"/>
        <v>3877</v>
      </c>
      <c r="I2017" s="93">
        <f t="shared" si="109"/>
        <v>8.2628169376709284</v>
      </c>
      <c r="J2017" s="158">
        <f t="shared" si="108"/>
        <v>14.441826509187038</v>
      </c>
    </row>
    <row r="2018" spans="1:10" hidden="1" x14ac:dyDescent="0.25">
      <c r="A2018" s="93">
        <v>163</v>
      </c>
      <c r="B2018" s="5" t="s">
        <v>39</v>
      </c>
      <c r="C2018" s="26">
        <v>44055</v>
      </c>
      <c r="D2018" s="4">
        <v>152</v>
      </c>
      <c r="E2018" s="29">
        <f t="shared" ref="E2018:E2023" si="110">D2018+E1994</f>
        <v>826</v>
      </c>
      <c r="G2018" s="4"/>
      <c r="H2018" s="93">
        <f t="shared" si="107"/>
        <v>4029</v>
      </c>
      <c r="I2018" s="93">
        <f t="shared" si="109"/>
        <v>8.3012734851913468</v>
      </c>
      <c r="J2018" s="158">
        <f t="shared" si="108"/>
        <v>13.738078138071993</v>
      </c>
    </row>
    <row r="2019" spans="1:10" hidden="1" x14ac:dyDescent="0.25">
      <c r="A2019" s="93">
        <v>164</v>
      </c>
      <c r="B2019" s="5" t="s">
        <v>39</v>
      </c>
      <c r="C2019" s="26">
        <v>44056</v>
      </c>
      <c r="D2019" s="4">
        <v>167</v>
      </c>
      <c r="E2019" s="29">
        <f t="shared" si="110"/>
        <v>925</v>
      </c>
      <c r="F2019" s="4">
        <f>2+9+8</f>
        <v>19</v>
      </c>
      <c r="G2019" s="4"/>
      <c r="H2019" s="93">
        <f t="shared" si="107"/>
        <v>993</v>
      </c>
      <c r="I2019" s="93">
        <f t="shared" si="109"/>
        <v>6.9007306640451729</v>
      </c>
      <c r="J2019" s="158">
        <f t="shared" si="108"/>
        <v>-10.222616963792271</v>
      </c>
    </row>
    <row r="2020" spans="1:10" hidden="1" x14ac:dyDescent="0.25">
      <c r="A2020" s="93">
        <v>165</v>
      </c>
      <c r="B2020" s="5" t="s">
        <v>39</v>
      </c>
      <c r="C2020" s="26">
        <v>44057</v>
      </c>
      <c r="D2020" s="4">
        <f>133-3</f>
        <v>130</v>
      </c>
      <c r="E2020" s="29">
        <f t="shared" si="110"/>
        <v>1008</v>
      </c>
      <c r="F2020" s="4">
        <f>14+7</f>
        <v>21</v>
      </c>
      <c r="G2020" s="4"/>
      <c r="H2020" s="93">
        <f t="shared" si="107"/>
        <v>1055</v>
      </c>
      <c r="I2020" s="93">
        <f t="shared" si="109"/>
        <v>6.9612960459101672</v>
      </c>
      <c r="J2020" s="158">
        <f t="shared" si="108"/>
        <v>-4.5282863361306438</v>
      </c>
    </row>
    <row r="2021" spans="1:10" hidden="1" x14ac:dyDescent="0.25">
      <c r="A2021" s="93">
        <v>166</v>
      </c>
      <c r="B2021" s="5" t="s">
        <v>39</v>
      </c>
      <c r="C2021" s="26">
        <v>44058</v>
      </c>
      <c r="D2021" s="4">
        <v>157</v>
      </c>
      <c r="E2021" s="29">
        <f t="shared" si="110"/>
        <v>1190</v>
      </c>
      <c r="G2021" s="4"/>
      <c r="H2021" s="93">
        <f t="shared" si="107"/>
        <v>1165</v>
      </c>
      <c r="I2021" s="93">
        <f t="shared" si="109"/>
        <v>7.0604763659998007</v>
      </c>
      <c r="J2021" s="158">
        <f t="shared" si="108"/>
        <v>-3.4131253418934366</v>
      </c>
    </row>
    <row r="2022" spans="1:10" hidden="1" x14ac:dyDescent="0.25">
      <c r="A2022" s="93">
        <v>167</v>
      </c>
      <c r="B2022" s="5" t="s">
        <v>39</v>
      </c>
      <c r="C2022" s="26">
        <v>44059</v>
      </c>
      <c r="D2022" s="4">
        <v>272</v>
      </c>
      <c r="E2022" s="29">
        <f t="shared" si="110"/>
        <v>1463</v>
      </c>
      <c r="F2022" s="4">
        <v>16</v>
      </c>
      <c r="G2022" s="4"/>
      <c r="H2022" s="93">
        <f t="shared" si="107"/>
        <v>1462</v>
      </c>
      <c r="I2022" s="93">
        <f t="shared" si="109"/>
        <v>7.2875606403097235</v>
      </c>
      <c r="J2022" s="158">
        <f t="shared" si="108"/>
        <v>-3.457966916889279</v>
      </c>
    </row>
    <row r="2023" spans="1:10" hidden="1" x14ac:dyDescent="0.25">
      <c r="A2023" s="93">
        <v>168</v>
      </c>
      <c r="B2023" s="5" t="s">
        <v>39</v>
      </c>
      <c r="C2023" s="26">
        <v>44060</v>
      </c>
      <c r="D2023" s="4">
        <v>244</v>
      </c>
      <c r="E2023" s="29">
        <f t="shared" si="110"/>
        <v>1590</v>
      </c>
      <c r="G2023" s="4"/>
      <c r="H2023" s="93">
        <f t="shared" si="107"/>
        <v>1707</v>
      </c>
      <c r="I2023" s="93">
        <f t="shared" si="109"/>
        <v>7.4424927227944409</v>
      </c>
      <c r="J2023" s="158">
        <f t="shared" si="108"/>
        <v>-4.2557616670609555</v>
      </c>
    </row>
    <row r="2024" spans="1:10" hidden="1" x14ac:dyDescent="0.25">
      <c r="A2024" s="93">
        <v>169</v>
      </c>
      <c r="B2024" s="5" t="s">
        <v>39</v>
      </c>
      <c r="C2024" s="26">
        <v>44061</v>
      </c>
      <c r="D2024" s="4">
        <v>218</v>
      </c>
      <c r="E2024" s="29">
        <v>5227</v>
      </c>
      <c r="F2024" s="4">
        <f>3+7+5+1</f>
        <v>16</v>
      </c>
      <c r="G2024" s="4"/>
      <c r="H2024" s="93">
        <f t="shared" si="107"/>
        <v>1808</v>
      </c>
      <c r="I2024" s="93">
        <f t="shared" si="109"/>
        <v>7.4999765409521215</v>
      </c>
      <c r="J2024" s="158">
        <f t="shared" si="108"/>
        <v>-6.9528963776148602</v>
      </c>
    </row>
    <row r="2025" spans="1:10" hidden="1" x14ac:dyDescent="0.25">
      <c r="A2025" s="93">
        <v>170</v>
      </c>
      <c r="B2025" s="5" t="s">
        <v>39</v>
      </c>
      <c r="C2025" s="26">
        <v>44062</v>
      </c>
      <c r="D2025" s="4">
        <v>133</v>
      </c>
      <c r="E2025" s="29">
        <f t="shared" ref="E2025:E2061" si="111">D2025+E2001</f>
        <v>1561</v>
      </c>
      <c r="F2025" s="4">
        <v>12</v>
      </c>
      <c r="G2025" s="4"/>
      <c r="H2025" s="93">
        <f t="shared" si="107"/>
        <v>5360</v>
      </c>
      <c r="I2025" s="93">
        <f t="shared" si="109"/>
        <v>8.5867192540648478</v>
      </c>
      <c r="J2025" s="158">
        <f t="shared" si="108"/>
        <v>8.7358068840332521</v>
      </c>
    </row>
    <row r="2026" spans="1:10" hidden="1" x14ac:dyDescent="0.25">
      <c r="A2026" s="93">
        <v>171</v>
      </c>
      <c r="B2026" s="5" t="s">
        <v>39</v>
      </c>
      <c r="C2026" s="26">
        <v>44063</v>
      </c>
      <c r="D2026" s="4">
        <v>264</v>
      </c>
      <c r="E2026" s="29">
        <f t="shared" si="111"/>
        <v>1784</v>
      </c>
      <c r="F2026" s="4">
        <f>1+8+6</f>
        <v>15</v>
      </c>
      <c r="G2026" s="4"/>
      <c r="H2026" s="93">
        <f t="shared" si="107"/>
        <v>1825</v>
      </c>
      <c r="I2026" s="93">
        <f t="shared" si="109"/>
        <v>7.509335266016592</v>
      </c>
      <c r="J2026" s="158">
        <f t="shared" si="108"/>
        <v>4.2006553416494228</v>
      </c>
    </row>
    <row r="2027" spans="1:10" hidden="1" x14ac:dyDescent="0.25">
      <c r="A2027" s="93">
        <v>172</v>
      </c>
      <c r="B2027" s="5" t="s">
        <v>39</v>
      </c>
      <c r="C2027" s="26">
        <v>44064</v>
      </c>
      <c r="D2027" s="4">
        <v>250</v>
      </c>
      <c r="E2027" s="29">
        <f t="shared" si="111"/>
        <v>1928</v>
      </c>
      <c r="F2027" s="4">
        <f>8+4+10+5</f>
        <v>27</v>
      </c>
      <c r="G2027" s="4"/>
      <c r="H2027" s="93">
        <f t="shared" si="107"/>
        <v>2034</v>
      </c>
      <c r="I2027" s="93">
        <f t="shared" si="109"/>
        <v>7.6177595766085053</v>
      </c>
      <c r="J2027" s="158">
        <f t="shared" si="108"/>
        <v>5.393892189395098</v>
      </c>
    </row>
    <row r="2028" spans="1:10" hidden="1" x14ac:dyDescent="0.25">
      <c r="A2028" s="93">
        <v>173</v>
      </c>
      <c r="B2028" s="5" t="s">
        <v>39</v>
      </c>
      <c r="C2028" s="26">
        <v>44065</v>
      </c>
      <c r="D2028" s="4">
        <v>212</v>
      </c>
      <c r="E2028" s="29">
        <f t="shared" si="111"/>
        <v>2062</v>
      </c>
      <c r="F2028" s="4">
        <f>10+4</f>
        <v>14</v>
      </c>
      <c r="G2028" s="4"/>
      <c r="H2028" s="93">
        <f t="shared" si="107"/>
        <v>2140</v>
      </c>
      <c r="I2028" s="93">
        <f t="shared" si="109"/>
        <v>7.6685611080158971</v>
      </c>
      <c r="J2028" s="158">
        <f t="shared" si="108"/>
        <v>8.0924962521497203</v>
      </c>
    </row>
    <row r="2029" spans="1:10" hidden="1" x14ac:dyDescent="0.25">
      <c r="A2029" s="93">
        <v>174</v>
      </c>
      <c r="B2029" s="5" t="s">
        <v>39</v>
      </c>
      <c r="C2029" s="26">
        <v>44066</v>
      </c>
      <c r="D2029" s="4">
        <v>185</v>
      </c>
      <c r="E2029" s="29">
        <f t="shared" si="111"/>
        <v>2196</v>
      </c>
      <c r="G2029" s="4"/>
      <c r="H2029" s="93">
        <f t="shared" si="107"/>
        <v>2247</v>
      </c>
      <c r="I2029" s="93">
        <f t="shared" si="109"/>
        <v>7.7173512721853292</v>
      </c>
      <c r="J2029" s="158">
        <f t="shared" si="108"/>
        <v>17.050385416120694</v>
      </c>
    </row>
    <row r="2030" spans="1:10" hidden="1" x14ac:dyDescent="0.25">
      <c r="A2030" s="93">
        <v>175</v>
      </c>
      <c r="B2030" s="5" t="s">
        <v>39</v>
      </c>
      <c r="C2030" s="26">
        <v>44067</v>
      </c>
      <c r="D2030" s="4">
        <v>352</v>
      </c>
      <c r="E2030" s="29">
        <f t="shared" si="111"/>
        <v>2601</v>
      </c>
      <c r="F2030" s="4">
        <f>1+2+4+5</f>
        <v>12</v>
      </c>
      <c r="G2030" s="4"/>
      <c r="H2030" s="93">
        <f t="shared" si="107"/>
        <v>2548</v>
      </c>
      <c r="I2030" s="93">
        <f t="shared" si="109"/>
        <v>7.843064016692054</v>
      </c>
      <c r="J2030" s="158">
        <f t="shared" si="108"/>
        <v>46.773222005127593</v>
      </c>
    </row>
    <row r="2031" spans="1:10" hidden="1" x14ac:dyDescent="0.25">
      <c r="A2031" s="93">
        <v>176</v>
      </c>
      <c r="B2031" s="5" t="s">
        <v>39</v>
      </c>
      <c r="C2031" s="26">
        <v>44068</v>
      </c>
      <c r="D2031" s="4">
        <v>215</v>
      </c>
      <c r="E2031" s="29">
        <f t="shared" si="111"/>
        <v>2549</v>
      </c>
      <c r="F2031" s="4">
        <v>10</v>
      </c>
      <c r="G2031" s="4"/>
      <c r="H2031" s="93">
        <f t="shared" si="107"/>
        <v>2816</v>
      </c>
      <c r="I2031" s="93">
        <f t="shared" si="109"/>
        <v>7.943072717277933</v>
      </c>
      <c r="J2031" s="158">
        <f t="shared" si="108"/>
        <v>999.61827532768871</v>
      </c>
    </row>
    <row r="2032" spans="1:10" hidden="1" x14ac:dyDescent="0.25">
      <c r="A2032" s="93">
        <v>177</v>
      </c>
      <c r="B2032" s="5" t="s">
        <v>39</v>
      </c>
      <c r="C2032" s="26">
        <v>44069</v>
      </c>
      <c r="D2032" s="4">
        <v>236</v>
      </c>
      <c r="E2032" s="29">
        <f t="shared" si="111"/>
        <v>2608</v>
      </c>
      <c r="F2032" s="4">
        <f>9+4</f>
        <v>13</v>
      </c>
      <c r="G2032" s="4"/>
      <c r="H2032" s="93">
        <f t="shared" si="107"/>
        <v>2785</v>
      </c>
      <c r="I2032" s="93">
        <f t="shared" si="109"/>
        <v>7.9320031523613848</v>
      </c>
      <c r="J2032" s="158">
        <f t="shared" si="108"/>
        <v>-34.459994104936385</v>
      </c>
    </row>
    <row r="2033" spans="1:10" hidden="1" x14ac:dyDescent="0.25">
      <c r="A2033" s="93">
        <v>178</v>
      </c>
      <c r="B2033" s="5" t="s">
        <v>39</v>
      </c>
      <c r="C2033" s="26">
        <v>44070</v>
      </c>
      <c r="D2033" s="4">
        <v>200</v>
      </c>
      <c r="E2033" s="29">
        <f t="shared" si="111"/>
        <v>2674</v>
      </c>
      <c r="F2033" s="4">
        <f>4+2+3</f>
        <v>9</v>
      </c>
      <c r="G2033" s="4"/>
      <c r="H2033" s="93">
        <f t="shared" si="107"/>
        <v>2808</v>
      </c>
      <c r="I2033" s="93">
        <f t="shared" si="109"/>
        <v>7.9402277651457016</v>
      </c>
      <c r="J2033" s="158">
        <f t="shared" si="108"/>
        <v>10.516052348356949</v>
      </c>
    </row>
    <row r="2034" spans="1:10" hidden="1" x14ac:dyDescent="0.25">
      <c r="A2034" s="93">
        <v>179</v>
      </c>
      <c r="B2034" s="5" t="s">
        <v>39</v>
      </c>
      <c r="C2034" s="26">
        <v>44071</v>
      </c>
      <c r="D2034" s="4">
        <v>347</v>
      </c>
      <c r="E2034" s="29">
        <f t="shared" si="111"/>
        <v>3090</v>
      </c>
      <c r="F2034" s="4">
        <f>3+3+2+3</f>
        <v>11</v>
      </c>
      <c r="G2034" s="4"/>
      <c r="H2034" s="93">
        <f t="shared" si="107"/>
        <v>3021</v>
      </c>
      <c r="I2034" s="93">
        <f t="shared" si="109"/>
        <v>8.0133431813866718</v>
      </c>
      <c r="J2034" s="158">
        <f t="shared" si="108"/>
        <v>11.952327467958989</v>
      </c>
    </row>
    <row r="2035" spans="1:10" hidden="1" x14ac:dyDescent="0.25">
      <c r="A2035" s="93">
        <v>180</v>
      </c>
      <c r="B2035" s="5" t="s">
        <v>39</v>
      </c>
      <c r="C2035" s="26">
        <v>44072</v>
      </c>
      <c r="D2035" s="4">
        <v>321</v>
      </c>
      <c r="E2035" s="29">
        <f t="shared" si="111"/>
        <v>3199</v>
      </c>
      <c r="G2035" s="4"/>
      <c r="H2035" s="93">
        <f t="shared" si="107"/>
        <v>3411</v>
      </c>
      <c r="I2035" s="93">
        <f t="shared" si="109"/>
        <v>8.1347607824186454</v>
      </c>
      <c r="J2035" s="158">
        <f t="shared" si="108"/>
        <v>11.589754202595124</v>
      </c>
    </row>
    <row r="2036" spans="1:10" hidden="1" x14ac:dyDescent="0.25">
      <c r="A2036" s="93">
        <v>181</v>
      </c>
      <c r="B2036" s="5" t="s">
        <v>39</v>
      </c>
      <c r="C2036" s="26">
        <v>44073</v>
      </c>
      <c r="D2036" s="4">
        <v>149</v>
      </c>
      <c r="E2036" s="29">
        <f t="shared" si="111"/>
        <v>3098</v>
      </c>
      <c r="G2036" s="4"/>
      <c r="H2036" s="93">
        <f t="shared" si="107"/>
        <v>3348</v>
      </c>
      <c r="I2036" s="93">
        <f t="shared" si="109"/>
        <v>8.1161184316093653</v>
      </c>
      <c r="J2036" s="158">
        <f t="shared" si="108"/>
        <v>13.028820092289598</v>
      </c>
    </row>
    <row r="2037" spans="1:10" hidden="1" x14ac:dyDescent="0.25">
      <c r="A2037" s="93">
        <v>182</v>
      </c>
      <c r="B2037" s="5" t="s">
        <v>39</v>
      </c>
      <c r="C2037" s="26">
        <v>44074</v>
      </c>
      <c r="D2037" s="4">
        <v>327</v>
      </c>
      <c r="E2037" s="29">
        <f t="shared" si="111"/>
        <v>3346</v>
      </c>
      <c r="G2037" s="4"/>
      <c r="H2037" s="93">
        <f t="shared" si="107"/>
        <v>3425</v>
      </c>
      <c r="I2037" s="93">
        <f t="shared" si="109"/>
        <v>8.1388567506963252</v>
      </c>
      <c r="J2037" s="158">
        <f t="shared" si="108"/>
        <v>16.096679806202392</v>
      </c>
    </row>
    <row r="2038" spans="1:10" hidden="1" x14ac:dyDescent="0.25">
      <c r="A2038" s="93">
        <v>183</v>
      </c>
      <c r="B2038" s="5" t="s">
        <v>39</v>
      </c>
      <c r="C2038" s="26">
        <v>44075</v>
      </c>
      <c r="D2038" s="4">
        <v>124</v>
      </c>
      <c r="E2038" s="29">
        <f t="shared" si="111"/>
        <v>3471</v>
      </c>
      <c r="G2038" s="4"/>
      <c r="H2038" s="93">
        <f t="shared" si="107"/>
        <v>3470</v>
      </c>
      <c r="I2038" s="93">
        <f t="shared" si="109"/>
        <v>8.1519098729409052</v>
      </c>
      <c r="J2038" s="158">
        <f t="shared" si="108"/>
        <v>18.512029709451699</v>
      </c>
    </row>
    <row r="2039" spans="1:10" hidden="1" x14ac:dyDescent="0.25">
      <c r="A2039" s="93">
        <v>184</v>
      </c>
      <c r="B2039" s="5" t="s">
        <v>39</v>
      </c>
      <c r="C2039" s="26">
        <v>44076</v>
      </c>
      <c r="D2039" s="4">
        <v>318</v>
      </c>
      <c r="E2039" s="29">
        <f t="shared" si="111"/>
        <v>3738</v>
      </c>
      <c r="F2039" s="4">
        <f>2+3+6</f>
        <v>11</v>
      </c>
      <c r="G2039" s="4"/>
      <c r="H2039" s="93">
        <f t="shared" si="107"/>
        <v>3789</v>
      </c>
      <c r="I2039" s="93">
        <f t="shared" si="109"/>
        <v>8.2398574110186011</v>
      </c>
      <c r="J2039" s="158">
        <f t="shared" si="108"/>
        <v>16.303460164915812</v>
      </c>
    </row>
    <row r="2040" spans="1:10" hidden="1" x14ac:dyDescent="0.25">
      <c r="A2040" s="93">
        <v>185</v>
      </c>
      <c r="B2040" s="5" t="s">
        <v>39</v>
      </c>
      <c r="C2040" s="26">
        <v>44077</v>
      </c>
      <c r="D2040" s="4">
        <v>357</v>
      </c>
      <c r="E2040" s="29">
        <f t="shared" si="111"/>
        <v>3916</v>
      </c>
      <c r="F2040" s="4">
        <f>2+1</f>
        <v>3</v>
      </c>
      <c r="G2040" s="4"/>
      <c r="H2040" s="93">
        <f t="shared" si="107"/>
        <v>4095</v>
      </c>
      <c r="I2040" s="93">
        <f t="shared" si="109"/>
        <v>8.3175219962871694</v>
      </c>
      <c r="J2040" s="158">
        <f t="shared" si="108"/>
        <v>15.131793663718858</v>
      </c>
    </row>
    <row r="2041" spans="1:10" hidden="1" x14ac:dyDescent="0.25">
      <c r="A2041" s="93">
        <v>186</v>
      </c>
      <c r="B2041" s="5" t="s">
        <v>39</v>
      </c>
      <c r="C2041" s="26">
        <v>44078</v>
      </c>
      <c r="D2041" s="4">
        <v>332</v>
      </c>
      <c r="E2041" s="29">
        <f t="shared" si="111"/>
        <v>4209</v>
      </c>
      <c r="F2041" s="4">
        <f>4+1</f>
        <v>5</v>
      </c>
      <c r="G2041" s="4"/>
      <c r="H2041" s="93">
        <f t="shared" si="107"/>
        <v>4248</v>
      </c>
      <c r="I2041" s="93">
        <f t="shared" si="109"/>
        <v>8.354203562921775</v>
      </c>
      <c r="J2041" s="158">
        <f t="shared" si="108"/>
        <v>15.804234989076589</v>
      </c>
    </row>
    <row r="2042" spans="1:10" hidden="1" x14ac:dyDescent="0.25">
      <c r="A2042" s="93">
        <v>187</v>
      </c>
      <c r="B2042" s="5" t="s">
        <v>39</v>
      </c>
      <c r="C2042" s="26">
        <v>44079</v>
      </c>
      <c r="D2042" s="4">
        <v>326</v>
      </c>
      <c r="E2042" s="29">
        <f t="shared" si="111"/>
        <v>1152</v>
      </c>
      <c r="G2042" s="4"/>
      <c r="H2042" s="93">
        <f t="shared" si="107"/>
        <v>4535</v>
      </c>
      <c r="I2042" s="93">
        <f t="shared" si="109"/>
        <v>8.4195803625492367</v>
      </c>
      <c r="J2042" s="158">
        <f t="shared" si="108"/>
        <v>15.289585763726462</v>
      </c>
    </row>
    <row r="2043" spans="1:10" hidden="1" x14ac:dyDescent="0.25">
      <c r="A2043" s="93">
        <v>188</v>
      </c>
      <c r="B2043" s="5" t="s">
        <v>39</v>
      </c>
      <c r="C2043" s="26">
        <v>44080</v>
      </c>
      <c r="D2043" s="4">
        <v>250</v>
      </c>
      <c r="E2043" s="29">
        <f t="shared" si="111"/>
        <v>1175</v>
      </c>
      <c r="F2043" s="4">
        <f>3+1</f>
        <v>4</v>
      </c>
      <c r="G2043" s="4"/>
      <c r="H2043" s="93">
        <f t="shared" si="107"/>
        <v>1402</v>
      </c>
      <c r="I2043" s="93">
        <f t="shared" si="109"/>
        <v>7.2456550675945355</v>
      </c>
      <c r="J2043" s="158">
        <f t="shared" si="108"/>
        <v>-14.537628608089896</v>
      </c>
    </row>
    <row r="2044" spans="1:10" hidden="1" x14ac:dyDescent="0.25">
      <c r="A2044" s="93">
        <v>189</v>
      </c>
      <c r="B2044" s="5" t="s">
        <v>39</v>
      </c>
      <c r="C2044" s="26">
        <v>44081</v>
      </c>
      <c r="D2044" s="4">
        <v>355</v>
      </c>
      <c r="E2044" s="29">
        <f t="shared" si="111"/>
        <v>1363</v>
      </c>
      <c r="F2044" s="4">
        <f>3+3</f>
        <v>6</v>
      </c>
      <c r="G2044" s="4"/>
      <c r="H2044" s="93">
        <f t="shared" si="107"/>
        <v>1530</v>
      </c>
      <c r="I2044" s="93">
        <f t="shared" si="109"/>
        <v>7.3330230143864812</v>
      </c>
      <c r="J2044" s="158">
        <f t="shared" si="108"/>
        <v>-6.0674017403851419</v>
      </c>
    </row>
    <row r="2045" spans="1:10" hidden="1" x14ac:dyDescent="0.25">
      <c r="A2045" s="93">
        <v>190</v>
      </c>
      <c r="B2045" s="5" t="s">
        <v>39</v>
      </c>
      <c r="C2045" s="26">
        <v>44082</v>
      </c>
      <c r="D2045" s="4">
        <v>294</v>
      </c>
      <c r="E2045" s="29">
        <f t="shared" si="111"/>
        <v>1484</v>
      </c>
      <c r="F2045" s="4">
        <f>4+2</f>
        <v>6</v>
      </c>
      <c r="G2045" s="4"/>
      <c r="H2045" s="93">
        <f t="shared" si="107"/>
        <v>1657</v>
      </c>
      <c r="I2045" s="93">
        <f t="shared" si="109"/>
        <v>7.4127640174265625</v>
      </c>
      <c r="J2045" s="158">
        <f t="shared" si="108"/>
        <v>-4.5281128583914123</v>
      </c>
    </row>
    <row r="2046" spans="1:10" hidden="1" x14ac:dyDescent="0.25">
      <c r="A2046" s="93">
        <v>191</v>
      </c>
      <c r="B2046" s="5" t="s">
        <v>39</v>
      </c>
      <c r="C2046" s="26">
        <v>44083</v>
      </c>
      <c r="D2046" s="4">
        <v>343</v>
      </c>
      <c r="E2046" s="29">
        <f t="shared" si="111"/>
        <v>1806</v>
      </c>
      <c r="F2046" s="4">
        <f>3+3</f>
        <v>6</v>
      </c>
      <c r="G2046" s="4"/>
      <c r="H2046" s="93">
        <f t="shared" si="107"/>
        <v>1827</v>
      </c>
      <c r="I2046" s="93">
        <f t="shared" si="109"/>
        <v>7.5104305563780063</v>
      </c>
      <c r="J2046" s="158">
        <f t="shared" si="108"/>
        <v>-4.1986972851447257</v>
      </c>
    </row>
    <row r="2047" spans="1:10" hidden="1" x14ac:dyDescent="0.25">
      <c r="A2047" s="93">
        <v>192</v>
      </c>
      <c r="B2047" s="5" t="s">
        <v>39</v>
      </c>
      <c r="C2047" s="26">
        <v>44084</v>
      </c>
      <c r="D2047" s="1">
        <v>280</v>
      </c>
      <c r="E2047" s="29">
        <f t="shared" si="111"/>
        <v>1870</v>
      </c>
      <c r="F2047" s="4">
        <f>4+2</f>
        <v>6</v>
      </c>
      <c r="G2047" s="4"/>
      <c r="H2047" s="93">
        <f t="shared" si="107"/>
        <v>2086</v>
      </c>
      <c r="I2047" s="93">
        <f t="shared" si="109"/>
        <v>7.643003635560718</v>
      </c>
      <c r="J2047" s="158">
        <f t="shared" si="108"/>
        <v>-4.9036928558651365</v>
      </c>
    </row>
    <row r="2048" spans="1:10" hidden="1" x14ac:dyDescent="0.25">
      <c r="A2048" s="93">
        <v>193</v>
      </c>
      <c r="B2048" s="5" t="s">
        <v>39</v>
      </c>
      <c r="C2048" s="26">
        <v>44085</v>
      </c>
      <c r="D2048" s="4">
        <v>302</v>
      </c>
      <c r="E2048" s="29">
        <f t="shared" si="111"/>
        <v>5529</v>
      </c>
      <c r="F2048" s="4">
        <f>1</f>
        <v>1</v>
      </c>
      <c r="G2048" s="4"/>
      <c r="H2048" s="93">
        <f t="shared" si="107"/>
        <v>2172</v>
      </c>
      <c r="I2048" s="93">
        <f t="shared" si="109"/>
        <v>7.683403681053826</v>
      </c>
      <c r="J2048" s="158">
        <f t="shared" si="108"/>
        <v>-7.5572721105928746</v>
      </c>
    </row>
    <row r="2049" spans="1:10" hidden="1" x14ac:dyDescent="0.25">
      <c r="A2049" s="93">
        <v>194</v>
      </c>
      <c r="B2049" s="5" t="s">
        <v>39</v>
      </c>
      <c r="C2049" s="26">
        <v>44086</v>
      </c>
      <c r="D2049" s="4">
        <v>254</v>
      </c>
      <c r="E2049" s="29">
        <f t="shared" si="111"/>
        <v>1815</v>
      </c>
      <c r="F2049" s="4">
        <f>4+2</f>
        <v>6</v>
      </c>
      <c r="G2049" s="4"/>
      <c r="H2049" s="93">
        <f t="shared" si="107"/>
        <v>5783</v>
      </c>
      <c r="I2049" s="93">
        <f t="shared" si="109"/>
        <v>8.6626778581582187</v>
      </c>
      <c r="J2049" s="158">
        <f t="shared" si="108"/>
        <v>11.838951070451127</v>
      </c>
    </row>
    <row r="2050" spans="1:10" hidden="1" x14ac:dyDescent="0.25">
      <c r="A2050" s="93">
        <v>195</v>
      </c>
      <c r="B2050" s="5" t="s">
        <v>39</v>
      </c>
      <c r="C2050" s="26">
        <v>44087</v>
      </c>
      <c r="D2050" s="4">
        <v>169</v>
      </c>
      <c r="E2050" s="29">
        <f t="shared" si="111"/>
        <v>1953</v>
      </c>
      <c r="F2050" s="4">
        <f>3+2+1</f>
        <v>6</v>
      </c>
      <c r="G2050" s="4"/>
      <c r="H2050" s="93">
        <f t="shared" si="107"/>
        <v>1984</v>
      </c>
      <c r="I2050" s="93">
        <f t="shared" si="109"/>
        <v>7.5928702878448178</v>
      </c>
      <c r="J2050" s="158">
        <f t="shared" si="108"/>
        <v>5.8089173217799575</v>
      </c>
    </row>
    <row r="2051" spans="1:10" hidden="1" x14ac:dyDescent="0.25">
      <c r="A2051" s="93">
        <v>196</v>
      </c>
      <c r="B2051" s="5" t="s">
        <v>39</v>
      </c>
      <c r="C2051" s="26">
        <v>44088</v>
      </c>
      <c r="D2051" s="4">
        <v>277</v>
      </c>
      <c r="E2051" s="29">
        <f t="shared" si="111"/>
        <v>2205</v>
      </c>
      <c r="F2051" s="4">
        <f>3+1+5+1</f>
        <v>10</v>
      </c>
      <c r="G2051" s="4"/>
      <c r="H2051" s="93">
        <f t="shared" ref="H2051:H2114" si="112">IF(EXACT(B2051,B2050),D2051+E2050,E2051)</f>
        <v>2230</v>
      </c>
      <c r="I2051" s="93">
        <f t="shared" si="109"/>
        <v>7.7097568644541647</v>
      </c>
      <c r="J2051" s="158">
        <f t="shared" si="108"/>
        <v>8.276607480479635</v>
      </c>
    </row>
    <row r="2052" spans="1:10" hidden="1" x14ac:dyDescent="0.25">
      <c r="A2052" s="93">
        <v>197</v>
      </c>
      <c r="B2052" s="62" t="s">
        <v>39</v>
      </c>
      <c r="C2052" s="26">
        <v>44089</v>
      </c>
      <c r="D2052" s="4">
        <v>331</v>
      </c>
      <c r="E2052" s="29">
        <f t="shared" si="111"/>
        <v>2393</v>
      </c>
      <c r="F2052" s="4">
        <f>5+5</f>
        <v>10</v>
      </c>
      <c r="G2052" s="4"/>
      <c r="H2052" s="93">
        <f t="shared" si="112"/>
        <v>2536</v>
      </c>
      <c r="I2052" s="93">
        <f t="shared" si="109"/>
        <v>7.8383433155571165</v>
      </c>
      <c r="J2052" s="158">
        <f t="shared" si="108"/>
        <v>12.118561104817976</v>
      </c>
    </row>
    <row r="2053" spans="1:10" hidden="1" x14ac:dyDescent="0.25">
      <c r="A2053" s="93">
        <v>198</v>
      </c>
      <c r="B2053" s="62" t="s">
        <v>39</v>
      </c>
      <c r="C2053" s="26">
        <v>44090</v>
      </c>
      <c r="D2053" s="4">
        <v>305</v>
      </c>
      <c r="E2053" s="29">
        <f t="shared" si="111"/>
        <v>2501</v>
      </c>
      <c r="G2053" s="4"/>
      <c r="H2053" s="93">
        <f t="shared" si="112"/>
        <v>2698</v>
      </c>
      <c r="I2053" s="93">
        <f t="shared" si="109"/>
        <v>7.9002660367677011</v>
      </c>
      <c r="J2053" s="158">
        <f t="shared" si="108"/>
        <v>21.447027454907158</v>
      </c>
    </row>
    <row r="2054" spans="1:10" hidden="1" x14ac:dyDescent="0.25">
      <c r="A2054" s="93">
        <v>199</v>
      </c>
      <c r="B2054" s="62" t="s">
        <v>39</v>
      </c>
      <c r="C2054" s="26">
        <v>44091</v>
      </c>
      <c r="D2054" s="4">
        <v>309</v>
      </c>
      <c r="E2054" s="29">
        <f t="shared" si="111"/>
        <v>2910</v>
      </c>
      <c r="F2054" s="4">
        <f>8+3+4+7</f>
        <v>22</v>
      </c>
      <c r="G2054" s="4"/>
      <c r="H2054" s="93">
        <f t="shared" si="112"/>
        <v>2810</v>
      </c>
      <c r="I2054" s="93">
        <f t="shared" si="109"/>
        <v>7.9409397623277913</v>
      </c>
      <c r="J2054" s="158">
        <f t="shared" si="108"/>
        <v>71.5508864321353</v>
      </c>
    </row>
    <row r="2055" spans="1:10" hidden="1" x14ac:dyDescent="0.25">
      <c r="A2055" s="93">
        <v>200</v>
      </c>
      <c r="B2055" s="62" t="s">
        <v>39</v>
      </c>
      <c r="C2055" s="26">
        <v>44092</v>
      </c>
      <c r="D2055" s="4">
        <v>256</v>
      </c>
      <c r="E2055" s="29">
        <f t="shared" si="111"/>
        <v>2805</v>
      </c>
      <c r="G2055" s="4"/>
      <c r="H2055" s="93">
        <f t="shared" si="112"/>
        <v>3166</v>
      </c>
      <c r="I2055" s="93">
        <f t="shared" si="109"/>
        <v>8.0602242404409576</v>
      </c>
      <c r="J2055" s="158">
        <f t="shared" si="108"/>
        <v>729.38059950704405</v>
      </c>
    </row>
    <row r="2056" spans="1:10" hidden="1" x14ac:dyDescent="0.25">
      <c r="A2056" s="93">
        <v>201</v>
      </c>
      <c r="B2056" s="62" t="s">
        <v>39</v>
      </c>
      <c r="C2056" s="26">
        <v>44093</v>
      </c>
      <c r="D2056" s="4">
        <v>295</v>
      </c>
      <c r="E2056" s="29">
        <f t="shared" si="111"/>
        <v>2903</v>
      </c>
      <c r="F2056" s="4">
        <f>5+3</f>
        <v>8</v>
      </c>
      <c r="G2056" s="4"/>
      <c r="H2056" s="93">
        <f t="shared" si="112"/>
        <v>3100</v>
      </c>
      <c r="I2056" s="93">
        <f t="shared" si="109"/>
        <v>8.0391573904732372</v>
      </c>
      <c r="J2056" s="158">
        <f t="shared" si="108"/>
        <v>-45.759405262585119</v>
      </c>
    </row>
    <row r="2057" spans="1:10" hidden="1" x14ac:dyDescent="0.25">
      <c r="A2057" s="93">
        <v>202</v>
      </c>
      <c r="B2057" s="62" t="s">
        <v>39</v>
      </c>
      <c r="C2057" s="26">
        <v>44094</v>
      </c>
      <c r="D2057" s="4">
        <v>255</v>
      </c>
      <c r="E2057" s="29">
        <f t="shared" si="111"/>
        <v>2929</v>
      </c>
      <c r="F2057" s="4">
        <f>7+7+5+1+1</f>
        <v>21</v>
      </c>
      <c r="G2057" s="4"/>
      <c r="H2057" s="93">
        <f t="shared" si="112"/>
        <v>3158</v>
      </c>
      <c r="I2057" s="93">
        <f t="shared" si="109"/>
        <v>8.0576941948155874</v>
      </c>
      <c r="J2057" s="158">
        <f t="shared" si="108"/>
        <v>10.384067266313419</v>
      </c>
    </row>
    <row r="2058" spans="1:10" hidden="1" x14ac:dyDescent="0.25">
      <c r="A2058" s="93">
        <v>203</v>
      </c>
      <c r="B2058" s="62" t="s">
        <v>39</v>
      </c>
      <c r="C2058" s="26">
        <v>44095</v>
      </c>
      <c r="D2058" s="4">
        <v>101</v>
      </c>
      <c r="E2058" s="29">
        <f t="shared" si="111"/>
        <v>3191</v>
      </c>
      <c r="F2058" s="4">
        <v>11</v>
      </c>
      <c r="G2058" s="4"/>
      <c r="H2058" s="93">
        <f t="shared" si="112"/>
        <v>3030</v>
      </c>
      <c r="I2058" s="93">
        <f t="shared" si="109"/>
        <v>8.0163178985034147</v>
      </c>
      <c r="J2058" s="158">
        <f t="shared" si="108"/>
        <v>15.408813882230918</v>
      </c>
    </row>
    <row r="2059" spans="1:10" hidden="1" x14ac:dyDescent="0.25">
      <c r="A2059" s="93">
        <v>204</v>
      </c>
      <c r="B2059" s="62" t="s">
        <v>39</v>
      </c>
      <c r="C2059" s="26">
        <v>44096</v>
      </c>
      <c r="D2059" s="4">
        <v>99</v>
      </c>
      <c r="E2059" s="29">
        <f t="shared" si="111"/>
        <v>3298</v>
      </c>
      <c r="F2059" s="4">
        <f>8+5</f>
        <v>13</v>
      </c>
      <c r="G2059" s="4"/>
      <c r="H2059" s="93">
        <f t="shared" si="112"/>
        <v>3290</v>
      </c>
      <c r="I2059" s="93">
        <f t="shared" si="109"/>
        <v>8.0986428437594178</v>
      </c>
      <c r="J2059" s="158">
        <f t="shared" si="108"/>
        <v>21.315484200387758</v>
      </c>
    </row>
    <row r="2060" spans="1:10" hidden="1" x14ac:dyDescent="0.25">
      <c r="A2060" s="93">
        <v>205</v>
      </c>
      <c r="B2060" s="62" t="s">
        <v>39</v>
      </c>
      <c r="C2060" s="26">
        <v>44097</v>
      </c>
      <c r="D2060" s="4">
        <v>230</v>
      </c>
      <c r="E2060" s="29">
        <f t="shared" si="111"/>
        <v>3328</v>
      </c>
      <c r="F2060" s="4">
        <f>9+2</f>
        <v>11</v>
      </c>
      <c r="G2060" s="4"/>
      <c r="H2060" s="93">
        <f t="shared" si="112"/>
        <v>3528</v>
      </c>
      <c r="I2060" s="93">
        <f t="shared" si="109"/>
        <v>8.1684864171266813</v>
      </c>
      <c r="J2060" s="158">
        <f t="shared" si="108"/>
        <v>22.807361826103822</v>
      </c>
    </row>
    <row r="2061" spans="1:10" hidden="1" x14ac:dyDescent="0.25">
      <c r="A2061" s="93">
        <v>206</v>
      </c>
      <c r="B2061" s="62" t="s">
        <v>39</v>
      </c>
      <c r="C2061" s="26">
        <v>44098</v>
      </c>
      <c r="D2061" s="4">
        <v>223</v>
      </c>
      <c r="E2061" s="29">
        <f t="shared" si="111"/>
        <v>3569</v>
      </c>
      <c r="F2061" s="4">
        <f>9+2</f>
        <v>11</v>
      </c>
      <c r="G2061" s="4"/>
      <c r="H2061" s="93">
        <f t="shared" si="112"/>
        <v>3551</v>
      </c>
      <c r="I2061" s="93">
        <f t="shared" si="109"/>
        <v>8.1749845329430872</v>
      </c>
      <c r="J2061" s="158">
        <f>LN(2)/SLOPE(I2054:I2061,A2054:A2061)</f>
        <v>25.132409919348692</v>
      </c>
    </row>
    <row r="2062" spans="1:10" hidden="1" x14ac:dyDescent="0.25">
      <c r="A2062" s="93">
        <v>1</v>
      </c>
      <c r="B2062" s="5" t="s">
        <v>40</v>
      </c>
      <c r="C2062" s="26">
        <v>43893</v>
      </c>
      <c r="D2062" s="4">
        <v>0</v>
      </c>
      <c r="E2062" s="29">
        <v>0</v>
      </c>
      <c r="G2062" s="4"/>
      <c r="H2062" s="93">
        <f t="shared" si="112"/>
        <v>0</v>
      </c>
      <c r="I2062" s="93" t="e">
        <f t="shared" si="109"/>
        <v>#NUM!</v>
      </c>
    </row>
    <row r="2063" spans="1:10" hidden="1" x14ac:dyDescent="0.25">
      <c r="A2063" s="93">
        <v>2</v>
      </c>
      <c r="B2063" s="5" t="s">
        <v>40</v>
      </c>
      <c r="C2063" s="26">
        <v>43894</v>
      </c>
      <c r="D2063" s="4">
        <v>0</v>
      </c>
      <c r="E2063" s="29">
        <v>0</v>
      </c>
      <c r="G2063" s="4"/>
      <c r="H2063" s="93">
        <f t="shared" si="112"/>
        <v>0</v>
      </c>
      <c r="I2063" s="93" t="e">
        <f t="shared" si="109"/>
        <v>#NUM!</v>
      </c>
    </row>
    <row r="2064" spans="1:10" hidden="1" x14ac:dyDescent="0.25">
      <c r="A2064" s="93">
        <v>3</v>
      </c>
      <c r="B2064" s="5" t="s">
        <v>40</v>
      </c>
      <c r="C2064" s="26">
        <v>43895</v>
      </c>
      <c r="D2064" s="4">
        <v>0</v>
      </c>
      <c r="E2064" s="29">
        <v>0</v>
      </c>
      <c r="G2064" s="4"/>
      <c r="H2064" s="93">
        <f t="shared" si="112"/>
        <v>0</v>
      </c>
      <c r="I2064" s="93" t="e">
        <f t="shared" si="109"/>
        <v>#NUM!</v>
      </c>
    </row>
    <row r="2065" spans="1:10" hidden="1" x14ac:dyDescent="0.25">
      <c r="A2065" s="93">
        <v>4</v>
      </c>
      <c r="B2065" s="5" t="s">
        <v>40</v>
      </c>
      <c r="C2065" s="26">
        <v>43896</v>
      </c>
      <c r="D2065" s="4">
        <v>0</v>
      </c>
      <c r="E2065" s="29">
        <v>0</v>
      </c>
      <c r="G2065" s="4"/>
      <c r="H2065" s="93">
        <f t="shared" si="112"/>
        <v>0</v>
      </c>
      <c r="I2065" s="93" t="e">
        <f t="shared" ref="I2065:I2128" si="113">LN(H2065)</f>
        <v>#NUM!</v>
      </c>
    </row>
    <row r="2066" spans="1:10" hidden="1" x14ac:dyDescent="0.25">
      <c r="A2066" s="93">
        <v>5</v>
      </c>
      <c r="B2066" s="5" t="s">
        <v>40</v>
      </c>
      <c r="C2066" s="26">
        <v>43897</v>
      </c>
      <c r="D2066" s="4">
        <v>0</v>
      </c>
      <c r="E2066" s="29">
        <v>0</v>
      </c>
      <c r="G2066" s="4"/>
      <c r="H2066" s="93">
        <f t="shared" si="112"/>
        <v>0</v>
      </c>
      <c r="I2066" s="93" t="e">
        <f t="shared" si="113"/>
        <v>#NUM!</v>
      </c>
    </row>
    <row r="2067" spans="1:10" hidden="1" x14ac:dyDescent="0.25">
      <c r="A2067" s="93">
        <v>6</v>
      </c>
      <c r="B2067" s="5" t="s">
        <v>40</v>
      </c>
      <c r="C2067" s="26">
        <v>43898</v>
      </c>
      <c r="D2067" s="4">
        <v>0</v>
      </c>
      <c r="E2067" s="29">
        <v>0</v>
      </c>
      <c r="G2067" s="4"/>
      <c r="H2067" s="93">
        <f t="shared" si="112"/>
        <v>0</v>
      </c>
      <c r="I2067" s="93" t="e">
        <f t="shared" si="113"/>
        <v>#NUM!</v>
      </c>
    </row>
    <row r="2068" spans="1:10" hidden="1" x14ac:dyDescent="0.25">
      <c r="A2068" s="93">
        <v>7</v>
      </c>
      <c r="B2068" s="5" t="s">
        <v>40</v>
      </c>
      <c r="C2068" s="26">
        <v>43899</v>
      </c>
      <c r="D2068" s="4">
        <v>0</v>
      </c>
      <c r="E2068" s="29">
        <v>0</v>
      </c>
      <c r="G2068" s="4"/>
      <c r="H2068" s="93">
        <f t="shared" si="112"/>
        <v>0</v>
      </c>
      <c r="I2068" s="93" t="e">
        <f t="shared" si="113"/>
        <v>#NUM!</v>
      </c>
    </row>
    <row r="2069" spans="1:10" hidden="1" x14ac:dyDescent="0.25">
      <c r="A2069" s="93">
        <v>8</v>
      </c>
      <c r="B2069" s="5" t="s">
        <v>40</v>
      </c>
      <c r="C2069" s="26">
        <v>43900</v>
      </c>
      <c r="D2069" s="4">
        <v>0</v>
      </c>
      <c r="E2069" s="29">
        <v>0</v>
      </c>
      <c r="G2069" s="4"/>
      <c r="H2069" s="93">
        <f t="shared" si="112"/>
        <v>0</v>
      </c>
      <c r="I2069" s="93" t="e">
        <f t="shared" si="113"/>
        <v>#NUM!</v>
      </c>
    </row>
    <row r="2070" spans="1:10" hidden="1" x14ac:dyDescent="0.25">
      <c r="A2070" s="93">
        <v>9</v>
      </c>
      <c r="B2070" s="5" t="s">
        <v>40</v>
      </c>
      <c r="C2070" s="26">
        <v>43901</v>
      </c>
      <c r="D2070" s="4">
        <v>0</v>
      </c>
      <c r="E2070" s="29">
        <v>0</v>
      </c>
      <c r="G2070" s="4"/>
      <c r="H2070" s="93">
        <f t="shared" si="112"/>
        <v>0</v>
      </c>
      <c r="I2070" s="93" t="e">
        <f t="shared" si="113"/>
        <v>#NUM!</v>
      </c>
    </row>
    <row r="2071" spans="1:10" hidden="1" x14ac:dyDescent="0.25">
      <c r="A2071" s="93">
        <v>10</v>
      </c>
      <c r="B2071" s="5" t="s">
        <v>40</v>
      </c>
      <c r="C2071" s="26">
        <v>43902</v>
      </c>
      <c r="D2071" s="4">
        <v>0</v>
      </c>
      <c r="E2071" s="29">
        <v>0</v>
      </c>
      <c r="G2071" s="4"/>
      <c r="H2071" s="93">
        <f t="shared" si="112"/>
        <v>0</v>
      </c>
      <c r="I2071" s="93" t="e">
        <f t="shared" si="113"/>
        <v>#NUM!</v>
      </c>
    </row>
    <row r="2072" spans="1:10" hidden="1" x14ac:dyDescent="0.25">
      <c r="A2072" s="93">
        <v>11</v>
      </c>
      <c r="B2072" s="5" t="s">
        <v>40</v>
      </c>
      <c r="C2072" s="26">
        <v>43903</v>
      </c>
      <c r="D2072" s="4">
        <v>0</v>
      </c>
      <c r="E2072" s="29">
        <v>0</v>
      </c>
      <c r="G2072" s="4"/>
      <c r="H2072" s="93">
        <f t="shared" si="112"/>
        <v>0</v>
      </c>
      <c r="I2072" s="93" t="e">
        <f t="shared" si="113"/>
        <v>#NUM!</v>
      </c>
    </row>
    <row r="2073" spans="1:10" hidden="1" x14ac:dyDescent="0.25">
      <c r="A2073" s="93">
        <v>12</v>
      </c>
      <c r="B2073" s="5" t="s">
        <v>40</v>
      </c>
      <c r="C2073" s="26">
        <v>43904</v>
      </c>
      <c r="D2073" s="4">
        <v>0</v>
      </c>
      <c r="E2073" s="29">
        <v>0</v>
      </c>
      <c r="G2073" s="4"/>
      <c r="H2073" s="93">
        <f t="shared" si="112"/>
        <v>0</v>
      </c>
      <c r="I2073" s="93" t="e">
        <f t="shared" si="113"/>
        <v>#NUM!</v>
      </c>
    </row>
    <row r="2074" spans="1:10" hidden="1" x14ac:dyDescent="0.25">
      <c r="A2074" s="93">
        <v>13</v>
      </c>
      <c r="B2074" s="5" t="s">
        <v>40</v>
      </c>
      <c r="C2074" s="26">
        <v>43905</v>
      </c>
      <c r="D2074" s="4">
        <v>0</v>
      </c>
      <c r="E2074" s="29">
        <v>0</v>
      </c>
      <c r="G2074" s="4"/>
      <c r="H2074" s="93">
        <f t="shared" si="112"/>
        <v>0</v>
      </c>
      <c r="I2074" s="93" t="e">
        <f t="shared" si="113"/>
        <v>#NUM!</v>
      </c>
    </row>
    <row r="2075" spans="1:10" hidden="1" x14ac:dyDescent="0.25">
      <c r="A2075" s="93">
        <v>14</v>
      </c>
      <c r="B2075" s="5" t="s">
        <v>40</v>
      </c>
      <c r="C2075" s="26">
        <v>43906</v>
      </c>
      <c r="D2075" s="4">
        <v>0</v>
      </c>
      <c r="E2075" s="29">
        <v>0</v>
      </c>
      <c r="G2075" s="4"/>
      <c r="H2075" s="93">
        <f t="shared" si="112"/>
        <v>0</v>
      </c>
      <c r="I2075" s="93" t="e">
        <f t="shared" si="113"/>
        <v>#NUM!</v>
      </c>
    </row>
    <row r="2076" spans="1:10" hidden="1" x14ac:dyDescent="0.25">
      <c r="A2076" s="93">
        <v>15</v>
      </c>
      <c r="B2076" s="5" t="s">
        <v>40</v>
      </c>
      <c r="C2076" s="26">
        <v>43907</v>
      </c>
      <c r="D2076" s="4">
        <v>0</v>
      </c>
      <c r="E2076" s="29">
        <v>0</v>
      </c>
      <c r="G2076" s="4"/>
      <c r="H2076" s="93">
        <f t="shared" si="112"/>
        <v>0</v>
      </c>
      <c r="I2076" s="93" t="e">
        <f t="shared" si="113"/>
        <v>#NUM!</v>
      </c>
      <c r="J2076" s="158" t="e">
        <f>LN(2)/SLOPE(I2069:I2076,A2069:A2076)</f>
        <v>#NUM!</v>
      </c>
    </row>
    <row r="2077" spans="1:10" hidden="1" x14ac:dyDescent="0.25">
      <c r="A2077" s="93">
        <v>16</v>
      </c>
      <c r="B2077" s="5" t="s">
        <v>40</v>
      </c>
      <c r="C2077" s="26">
        <v>43908</v>
      </c>
      <c r="D2077" s="4">
        <v>0</v>
      </c>
      <c r="E2077" s="29">
        <v>0</v>
      </c>
      <c r="G2077" s="4"/>
      <c r="H2077" s="93">
        <f t="shared" si="112"/>
        <v>0</v>
      </c>
      <c r="I2077" s="93" t="e">
        <f t="shared" si="113"/>
        <v>#NUM!</v>
      </c>
      <c r="J2077" s="158" t="e">
        <f t="shared" ref="J2077:J2140" si="114">LN(2)/SLOPE(I2070:I2077,A2070:A2077)</f>
        <v>#NUM!</v>
      </c>
    </row>
    <row r="2078" spans="1:10" hidden="1" x14ac:dyDescent="0.25">
      <c r="A2078" s="93">
        <v>17</v>
      </c>
      <c r="B2078" s="5" t="s">
        <v>40</v>
      </c>
      <c r="C2078" s="26">
        <v>43909</v>
      </c>
      <c r="D2078" s="4">
        <v>0</v>
      </c>
      <c r="E2078" s="29">
        <v>0</v>
      </c>
      <c r="G2078" s="4"/>
      <c r="H2078" s="93">
        <f t="shared" si="112"/>
        <v>0</v>
      </c>
      <c r="I2078" s="93" t="e">
        <f t="shared" si="113"/>
        <v>#NUM!</v>
      </c>
      <c r="J2078" s="158" t="e">
        <f t="shared" si="114"/>
        <v>#NUM!</v>
      </c>
    </row>
    <row r="2079" spans="1:10" hidden="1" x14ac:dyDescent="0.25">
      <c r="A2079" s="93">
        <v>18</v>
      </c>
      <c r="B2079" s="5" t="s">
        <v>40</v>
      </c>
      <c r="C2079" s="26">
        <v>43910</v>
      </c>
      <c r="D2079" s="4">
        <v>0</v>
      </c>
      <c r="E2079" s="29">
        <v>0</v>
      </c>
      <c r="G2079" s="4"/>
      <c r="H2079" s="93">
        <f t="shared" si="112"/>
        <v>0</v>
      </c>
      <c r="I2079" s="93" t="e">
        <f t="shared" si="113"/>
        <v>#NUM!</v>
      </c>
      <c r="J2079" s="158" t="e">
        <f t="shared" si="114"/>
        <v>#NUM!</v>
      </c>
    </row>
    <row r="2080" spans="1:10" hidden="1" x14ac:dyDescent="0.25">
      <c r="A2080" s="93">
        <v>19</v>
      </c>
      <c r="B2080" s="5" t="s">
        <v>40</v>
      </c>
      <c r="C2080" s="26">
        <v>43911</v>
      </c>
      <c r="D2080" s="4">
        <v>0</v>
      </c>
      <c r="E2080" s="29">
        <v>0</v>
      </c>
      <c r="G2080" s="4"/>
      <c r="H2080" s="93">
        <f t="shared" si="112"/>
        <v>0</v>
      </c>
      <c r="I2080" s="93" t="e">
        <f t="shared" si="113"/>
        <v>#NUM!</v>
      </c>
      <c r="J2080" s="158" t="e">
        <f t="shared" si="114"/>
        <v>#NUM!</v>
      </c>
    </row>
    <row r="2081" spans="1:10" hidden="1" x14ac:dyDescent="0.25">
      <c r="A2081" s="93">
        <v>20</v>
      </c>
      <c r="B2081" s="5" t="s">
        <v>40</v>
      </c>
      <c r="C2081" s="26">
        <v>43912</v>
      </c>
      <c r="D2081" s="4">
        <v>0</v>
      </c>
      <c r="E2081" s="29">
        <v>0</v>
      </c>
      <c r="G2081" s="4"/>
      <c r="H2081" s="93">
        <f t="shared" si="112"/>
        <v>0</v>
      </c>
      <c r="I2081" s="93" t="e">
        <f t="shared" si="113"/>
        <v>#NUM!</v>
      </c>
      <c r="J2081" s="158" t="e">
        <f t="shared" si="114"/>
        <v>#NUM!</v>
      </c>
    </row>
    <row r="2082" spans="1:10" hidden="1" x14ac:dyDescent="0.25">
      <c r="A2082" s="93">
        <v>21</v>
      </c>
      <c r="B2082" s="5" t="s">
        <v>40</v>
      </c>
      <c r="C2082" s="26">
        <v>43913</v>
      </c>
      <c r="D2082" s="4">
        <v>0</v>
      </c>
      <c r="E2082" s="29">
        <v>0</v>
      </c>
      <c r="G2082" s="4"/>
      <c r="H2082" s="93">
        <f t="shared" si="112"/>
        <v>0</v>
      </c>
      <c r="I2082" s="93" t="e">
        <f t="shared" si="113"/>
        <v>#NUM!</v>
      </c>
      <c r="J2082" s="158" t="e">
        <f t="shared" si="114"/>
        <v>#NUM!</v>
      </c>
    </row>
    <row r="2083" spans="1:10" hidden="1" x14ac:dyDescent="0.25">
      <c r="A2083" s="93">
        <v>22</v>
      </c>
      <c r="B2083" s="5" t="s">
        <v>40</v>
      </c>
      <c r="C2083" s="26">
        <v>43914</v>
      </c>
      <c r="D2083" s="4">
        <v>1</v>
      </c>
      <c r="E2083" s="29">
        <v>1</v>
      </c>
      <c r="G2083" s="4"/>
      <c r="H2083" s="93">
        <f t="shared" si="112"/>
        <v>1</v>
      </c>
      <c r="I2083" s="93">
        <f t="shared" si="113"/>
        <v>0</v>
      </c>
      <c r="J2083" s="158" t="e">
        <f t="shared" si="114"/>
        <v>#NUM!</v>
      </c>
    </row>
    <row r="2084" spans="1:10" hidden="1" x14ac:dyDescent="0.25">
      <c r="A2084" s="93">
        <v>23</v>
      </c>
      <c r="B2084" s="5" t="s">
        <v>40</v>
      </c>
      <c r="C2084" s="26">
        <v>43915</v>
      </c>
      <c r="D2084" s="4">
        <v>0</v>
      </c>
      <c r="E2084" s="29">
        <v>1</v>
      </c>
      <c r="G2084" s="4"/>
      <c r="H2084" s="93">
        <f t="shared" si="112"/>
        <v>1</v>
      </c>
      <c r="I2084" s="93">
        <f t="shared" si="113"/>
        <v>0</v>
      </c>
      <c r="J2084" s="158" t="e">
        <f t="shared" si="114"/>
        <v>#NUM!</v>
      </c>
    </row>
    <row r="2085" spans="1:10" hidden="1" x14ac:dyDescent="0.25">
      <c r="A2085" s="93">
        <v>24</v>
      </c>
      <c r="B2085" s="5" t="s">
        <v>40</v>
      </c>
      <c r="C2085" s="26">
        <v>43916</v>
      </c>
      <c r="D2085" s="4">
        <v>0</v>
      </c>
      <c r="E2085" s="29">
        <v>1</v>
      </c>
      <c r="G2085" s="4"/>
      <c r="H2085" s="93">
        <f t="shared" si="112"/>
        <v>1</v>
      </c>
      <c r="I2085" s="93">
        <f t="shared" si="113"/>
        <v>0</v>
      </c>
      <c r="J2085" s="158" t="e">
        <f t="shared" si="114"/>
        <v>#NUM!</v>
      </c>
    </row>
    <row r="2086" spans="1:10" hidden="1" x14ac:dyDescent="0.25">
      <c r="A2086" s="93">
        <v>25</v>
      </c>
      <c r="B2086" s="5" t="s">
        <v>40</v>
      </c>
      <c r="C2086" s="26">
        <v>43917</v>
      </c>
      <c r="D2086" s="4">
        <v>0</v>
      </c>
      <c r="E2086" s="29">
        <v>1</v>
      </c>
      <c r="G2086" s="4"/>
      <c r="H2086" s="93">
        <f t="shared" si="112"/>
        <v>1</v>
      </c>
      <c r="I2086" s="93">
        <f t="shared" si="113"/>
        <v>0</v>
      </c>
      <c r="J2086" s="158" t="e">
        <f t="shared" si="114"/>
        <v>#NUM!</v>
      </c>
    </row>
    <row r="2087" spans="1:10" hidden="1" x14ac:dyDescent="0.25">
      <c r="A2087" s="93">
        <v>26</v>
      </c>
      <c r="B2087" s="5" t="s">
        <v>40</v>
      </c>
      <c r="C2087" s="26">
        <v>43918</v>
      </c>
      <c r="D2087" s="4">
        <v>0</v>
      </c>
      <c r="E2087" s="29">
        <v>1</v>
      </c>
      <c r="G2087" s="4"/>
      <c r="H2087" s="93">
        <f t="shared" si="112"/>
        <v>1</v>
      </c>
      <c r="I2087" s="93">
        <f t="shared" si="113"/>
        <v>0</v>
      </c>
      <c r="J2087" s="158" t="e">
        <f t="shared" si="114"/>
        <v>#NUM!</v>
      </c>
    </row>
    <row r="2088" spans="1:10" hidden="1" x14ac:dyDescent="0.25">
      <c r="A2088" s="93">
        <v>27</v>
      </c>
      <c r="B2088" s="5" t="s">
        <v>40</v>
      </c>
      <c r="C2088" s="26">
        <v>43919</v>
      </c>
      <c r="D2088" s="4">
        <v>2</v>
      </c>
      <c r="E2088" s="29">
        <v>3</v>
      </c>
      <c r="G2088" s="4"/>
      <c r="H2088" s="93">
        <f t="shared" si="112"/>
        <v>3</v>
      </c>
      <c r="I2088" s="93">
        <f t="shared" si="113"/>
        <v>1.0986122886681098</v>
      </c>
      <c r="J2088" s="158" t="e">
        <f t="shared" si="114"/>
        <v>#NUM!</v>
      </c>
    </row>
    <row r="2089" spans="1:10" hidden="1" x14ac:dyDescent="0.25">
      <c r="A2089" s="93">
        <v>28</v>
      </c>
      <c r="B2089" s="5" t="s">
        <v>40</v>
      </c>
      <c r="C2089" s="26">
        <v>43920</v>
      </c>
      <c r="D2089" s="4">
        <v>0</v>
      </c>
      <c r="E2089" s="29">
        <v>3</v>
      </c>
      <c r="G2089" s="4"/>
      <c r="H2089" s="93">
        <f t="shared" si="112"/>
        <v>3</v>
      </c>
      <c r="I2089" s="93">
        <f t="shared" si="113"/>
        <v>1.0986122886681098</v>
      </c>
      <c r="J2089" s="158" t="e">
        <f t="shared" si="114"/>
        <v>#NUM!</v>
      </c>
    </row>
    <row r="2090" spans="1:10" hidden="1" x14ac:dyDescent="0.25">
      <c r="A2090" s="93">
        <v>29</v>
      </c>
      <c r="B2090" s="5" t="s">
        <v>40</v>
      </c>
      <c r="C2090" s="26">
        <v>43921</v>
      </c>
      <c r="D2090" s="4">
        <v>0</v>
      </c>
      <c r="E2090" s="29">
        <v>3</v>
      </c>
      <c r="G2090" s="4"/>
      <c r="H2090" s="93">
        <f t="shared" si="112"/>
        <v>3</v>
      </c>
      <c r="I2090" s="93">
        <f t="shared" si="113"/>
        <v>1.0986122886681098</v>
      </c>
      <c r="J2090" s="158">
        <f t="shared" si="114"/>
        <v>3.5332066200001617</v>
      </c>
    </row>
    <row r="2091" spans="1:10" hidden="1" x14ac:dyDescent="0.25">
      <c r="A2091" s="93">
        <v>30</v>
      </c>
      <c r="B2091" s="5" t="s">
        <v>40</v>
      </c>
      <c r="C2091" s="26">
        <v>43922</v>
      </c>
      <c r="D2091" s="4">
        <v>0</v>
      </c>
      <c r="E2091" s="29">
        <v>3</v>
      </c>
      <c r="G2091" s="4"/>
      <c r="H2091" s="93">
        <f t="shared" si="112"/>
        <v>3</v>
      </c>
      <c r="I2091" s="93">
        <f t="shared" si="113"/>
        <v>1.0986122886681098</v>
      </c>
      <c r="J2091" s="158">
        <f t="shared" si="114"/>
        <v>3.312381206250151</v>
      </c>
    </row>
    <row r="2092" spans="1:10" hidden="1" x14ac:dyDescent="0.25">
      <c r="A2092" s="93">
        <v>31</v>
      </c>
      <c r="B2092" s="5" t="s">
        <v>40</v>
      </c>
      <c r="C2092" s="26">
        <v>43923</v>
      </c>
      <c r="D2092" s="4">
        <v>0</v>
      </c>
      <c r="E2092" s="29">
        <v>3</v>
      </c>
      <c r="G2092" s="4"/>
      <c r="H2092" s="93">
        <f t="shared" si="112"/>
        <v>3</v>
      </c>
      <c r="I2092" s="93">
        <f t="shared" si="113"/>
        <v>1.0986122886681098</v>
      </c>
      <c r="J2092" s="158">
        <f t="shared" si="114"/>
        <v>3.5332066200001617</v>
      </c>
    </row>
    <row r="2093" spans="1:10" hidden="1" x14ac:dyDescent="0.25">
      <c r="A2093" s="93">
        <v>32</v>
      </c>
      <c r="B2093" s="5" t="s">
        <v>40</v>
      </c>
      <c r="C2093" s="26">
        <v>43924</v>
      </c>
      <c r="D2093" s="4">
        <v>0</v>
      </c>
      <c r="E2093" s="29">
        <v>3</v>
      </c>
      <c r="G2093" s="4"/>
      <c r="H2093" s="93">
        <f t="shared" si="112"/>
        <v>3</v>
      </c>
      <c r="I2093" s="93">
        <f t="shared" si="113"/>
        <v>1.0986122886681098</v>
      </c>
      <c r="J2093" s="158">
        <f t="shared" si="114"/>
        <v>4.4165082750002016</v>
      </c>
    </row>
    <row r="2094" spans="1:10" hidden="1" x14ac:dyDescent="0.25">
      <c r="A2094" s="93">
        <v>33</v>
      </c>
      <c r="B2094" s="5" t="s">
        <v>40</v>
      </c>
      <c r="C2094" s="26">
        <v>43925</v>
      </c>
      <c r="D2094" s="4">
        <v>0</v>
      </c>
      <c r="E2094" s="29">
        <v>3</v>
      </c>
      <c r="G2094" s="4"/>
      <c r="H2094" s="93">
        <f t="shared" si="112"/>
        <v>3</v>
      </c>
      <c r="I2094" s="93">
        <f t="shared" si="113"/>
        <v>1.0986122886681098</v>
      </c>
      <c r="J2094" s="158">
        <f t="shared" si="114"/>
        <v>7.5711570428574877</v>
      </c>
    </row>
    <row r="2095" spans="1:10" hidden="1" x14ac:dyDescent="0.25">
      <c r="A2095" s="93">
        <v>34</v>
      </c>
      <c r="B2095" s="5" t="s">
        <v>40</v>
      </c>
      <c r="C2095" s="26">
        <v>43926</v>
      </c>
      <c r="D2095" s="4">
        <v>0</v>
      </c>
      <c r="E2095" s="29">
        <v>3</v>
      </c>
      <c r="G2095" s="4"/>
      <c r="H2095" s="93">
        <f t="shared" si="112"/>
        <v>3</v>
      </c>
      <c r="I2095" s="93">
        <f t="shared" si="113"/>
        <v>1.0986122886681098</v>
      </c>
      <c r="J2095" s="158" t="e">
        <f t="shared" si="114"/>
        <v>#DIV/0!</v>
      </c>
    </row>
    <row r="2096" spans="1:10" hidden="1" x14ac:dyDescent="0.25">
      <c r="A2096" s="93">
        <v>35</v>
      </c>
      <c r="B2096" s="5" t="s">
        <v>40</v>
      </c>
      <c r="C2096" s="26">
        <v>43927</v>
      </c>
      <c r="D2096" s="4">
        <v>0</v>
      </c>
      <c r="E2096" s="29">
        <v>3</v>
      </c>
      <c r="G2096" s="4"/>
      <c r="H2096" s="93">
        <f t="shared" si="112"/>
        <v>3</v>
      </c>
      <c r="I2096" s="93">
        <f t="shared" si="113"/>
        <v>1.0986122886681098</v>
      </c>
      <c r="J2096" s="158" t="e">
        <f t="shared" si="114"/>
        <v>#DIV/0!</v>
      </c>
    </row>
    <row r="2097" spans="1:10" hidden="1" x14ac:dyDescent="0.25">
      <c r="A2097" s="93">
        <v>36</v>
      </c>
      <c r="B2097" s="5" t="s">
        <v>40</v>
      </c>
      <c r="C2097" s="26">
        <v>43928</v>
      </c>
      <c r="D2097" s="4">
        <v>0</v>
      </c>
      <c r="E2097" s="29">
        <v>3</v>
      </c>
      <c r="G2097" s="4"/>
      <c r="H2097" s="93">
        <f t="shared" si="112"/>
        <v>3</v>
      </c>
      <c r="I2097" s="93">
        <f t="shared" si="113"/>
        <v>1.0986122886681098</v>
      </c>
      <c r="J2097" s="158" t="e">
        <f t="shared" si="114"/>
        <v>#DIV/0!</v>
      </c>
    </row>
    <row r="2098" spans="1:10" hidden="1" x14ac:dyDescent="0.25">
      <c r="A2098" s="93">
        <v>37</v>
      </c>
      <c r="B2098" s="5" t="s">
        <v>40</v>
      </c>
      <c r="C2098" s="26">
        <v>43929</v>
      </c>
      <c r="D2098" s="4">
        <v>1</v>
      </c>
      <c r="E2098" s="29">
        <v>4</v>
      </c>
      <c r="G2098" s="4"/>
      <c r="H2098" s="93">
        <f t="shared" si="112"/>
        <v>4</v>
      </c>
      <c r="I2098" s="93">
        <f t="shared" si="113"/>
        <v>1.3862943611198906</v>
      </c>
      <c r="J2098" s="158">
        <f t="shared" si="114"/>
        <v>28.91305007583852</v>
      </c>
    </row>
    <row r="2099" spans="1:10" hidden="1" x14ac:dyDescent="0.25">
      <c r="A2099" s="93">
        <v>38</v>
      </c>
      <c r="B2099" s="5" t="s">
        <v>40</v>
      </c>
      <c r="C2099" s="26">
        <v>43930</v>
      </c>
      <c r="D2099" s="4">
        <v>0</v>
      </c>
      <c r="E2099" s="29">
        <v>4</v>
      </c>
      <c r="G2099" s="4"/>
      <c r="H2099" s="93">
        <f t="shared" si="112"/>
        <v>4</v>
      </c>
      <c r="I2099" s="93">
        <f t="shared" si="113"/>
        <v>1.3862943611198906</v>
      </c>
      <c r="J2099" s="158">
        <f t="shared" si="114"/>
        <v>16.865945877572468</v>
      </c>
    </row>
    <row r="2100" spans="1:10" hidden="1" x14ac:dyDescent="0.25">
      <c r="A2100" s="93">
        <v>39</v>
      </c>
      <c r="B2100" s="5" t="s">
        <v>40</v>
      </c>
      <c r="C2100" s="26">
        <v>43931</v>
      </c>
      <c r="D2100" s="4">
        <v>1</v>
      </c>
      <c r="E2100" s="29">
        <v>5</v>
      </c>
      <c r="G2100" s="4"/>
      <c r="H2100" s="93">
        <f t="shared" si="112"/>
        <v>5</v>
      </c>
      <c r="I2100" s="93">
        <f t="shared" si="113"/>
        <v>1.6094379124341003</v>
      </c>
      <c r="J2100" s="158">
        <f t="shared" si="114"/>
        <v>9.9067595213526225</v>
      </c>
    </row>
    <row r="2101" spans="1:10" hidden="1" x14ac:dyDescent="0.25">
      <c r="A2101" s="93">
        <v>40</v>
      </c>
      <c r="B2101" s="5" t="s">
        <v>40</v>
      </c>
      <c r="C2101" s="26">
        <v>43932</v>
      </c>
      <c r="D2101" s="4">
        <v>0</v>
      </c>
      <c r="E2101" s="29">
        <v>5</v>
      </c>
      <c r="G2101" s="4"/>
      <c r="H2101" s="93">
        <f t="shared" si="112"/>
        <v>5</v>
      </c>
      <c r="I2101" s="93">
        <f t="shared" si="113"/>
        <v>1.6094379124341003</v>
      </c>
      <c r="J2101" s="158">
        <f t="shared" si="114"/>
        <v>7.9971536781131363</v>
      </c>
    </row>
    <row r="2102" spans="1:10" hidden="1" x14ac:dyDescent="0.25">
      <c r="A2102" s="93">
        <v>41</v>
      </c>
      <c r="B2102" s="5" t="s">
        <v>40</v>
      </c>
      <c r="C2102" s="26">
        <v>43933</v>
      </c>
      <c r="D2102" s="4">
        <v>0</v>
      </c>
      <c r="E2102" s="29">
        <v>5</v>
      </c>
      <c r="G2102" s="4"/>
      <c r="H2102" s="93">
        <f t="shared" si="112"/>
        <v>5</v>
      </c>
      <c r="I2102" s="93">
        <f t="shared" si="113"/>
        <v>1.6094379124341003</v>
      </c>
      <c r="J2102" s="158">
        <f t="shared" si="114"/>
        <v>7.5987265135976569</v>
      </c>
    </row>
    <row r="2103" spans="1:10" hidden="1" x14ac:dyDescent="0.25">
      <c r="A2103" s="93">
        <v>42</v>
      </c>
      <c r="B2103" s="5" t="s">
        <v>40</v>
      </c>
      <c r="C2103" s="26">
        <v>43934</v>
      </c>
      <c r="D2103" s="4">
        <v>0</v>
      </c>
      <c r="E2103" s="29">
        <v>5</v>
      </c>
      <c r="G2103" s="4"/>
      <c r="H2103" s="93">
        <f t="shared" si="112"/>
        <v>5</v>
      </c>
      <c r="I2103" s="93">
        <f t="shared" si="113"/>
        <v>1.6094379124341003</v>
      </c>
      <c r="J2103" s="158">
        <f t="shared" si="114"/>
        <v>8.2911377677532929</v>
      </c>
    </row>
    <row r="2104" spans="1:10" hidden="1" x14ac:dyDescent="0.25">
      <c r="A2104" s="93">
        <v>43</v>
      </c>
      <c r="B2104" s="5" t="s">
        <v>40</v>
      </c>
      <c r="C2104" s="26">
        <v>43935</v>
      </c>
      <c r="D2104" s="4">
        <v>0</v>
      </c>
      <c r="E2104" s="29">
        <v>5</v>
      </c>
      <c r="G2104" s="4"/>
      <c r="H2104" s="93">
        <f t="shared" si="112"/>
        <v>5</v>
      </c>
      <c r="I2104" s="93">
        <f t="shared" si="113"/>
        <v>1.6094379124341003</v>
      </c>
      <c r="J2104" s="158">
        <f t="shared" si="114"/>
        <v>10.86087438412927</v>
      </c>
    </row>
    <row r="2105" spans="1:10" hidden="1" x14ac:dyDescent="0.25">
      <c r="A2105" s="93">
        <v>44</v>
      </c>
      <c r="B2105" s="5" t="s">
        <v>40</v>
      </c>
      <c r="C2105" s="26">
        <v>43936</v>
      </c>
      <c r="D2105" s="4">
        <v>0</v>
      </c>
      <c r="E2105" s="29">
        <v>5</v>
      </c>
      <c r="G2105" s="4"/>
      <c r="H2105" s="93">
        <f t="shared" si="112"/>
        <v>5</v>
      </c>
      <c r="I2105" s="93">
        <f t="shared" si="113"/>
        <v>1.6094379124341003</v>
      </c>
      <c r="J2105" s="158">
        <f t="shared" si="114"/>
        <v>21.743986036537734</v>
      </c>
    </row>
    <row r="2106" spans="1:10" hidden="1" x14ac:dyDescent="0.25">
      <c r="A2106" s="93">
        <v>45</v>
      </c>
      <c r="B2106" s="5" t="s">
        <v>40</v>
      </c>
      <c r="C2106" s="26">
        <v>43937</v>
      </c>
      <c r="D2106" s="4">
        <v>0</v>
      </c>
      <c r="E2106" s="29">
        <v>5</v>
      </c>
      <c r="G2106" s="4"/>
      <c r="H2106" s="93">
        <f t="shared" si="112"/>
        <v>5</v>
      </c>
      <c r="I2106" s="93">
        <f t="shared" si="113"/>
        <v>1.6094379124341003</v>
      </c>
      <c r="J2106" s="158">
        <f t="shared" si="114"/>
        <v>37.275404634064685</v>
      </c>
    </row>
    <row r="2107" spans="1:10" hidden="1" x14ac:dyDescent="0.25">
      <c r="A2107" s="93">
        <v>46</v>
      </c>
      <c r="B2107" s="5" t="s">
        <v>40</v>
      </c>
      <c r="C2107" s="26">
        <v>43938</v>
      </c>
      <c r="D2107" s="4">
        <v>0</v>
      </c>
      <c r="E2107" s="29">
        <v>5</v>
      </c>
      <c r="G2107" s="4"/>
      <c r="H2107" s="93">
        <f t="shared" si="112"/>
        <v>5</v>
      </c>
      <c r="I2107" s="93">
        <f t="shared" si="113"/>
        <v>1.6094379124341003</v>
      </c>
      <c r="J2107" s="158" t="e">
        <f t="shared" si="114"/>
        <v>#DIV/0!</v>
      </c>
    </row>
    <row r="2108" spans="1:10" hidden="1" x14ac:dyDescent="0.25">
      <c r="A2108" s="93">
        <v>47</v>
      </c>
      <c r="B2108" s="5" t="s">
        <v>40</v>
      </c>
      <c r="C2108" s="26">
        <v>43939</v>
      </c>
      <c r="D2108" s="4">
        <v>0</v>
      </c>
      <c r="E2108" s="29">
        <v>5</v>
      </c>
      <c r="G2108" s="4"/>
      <c r="H2108" s="93">
        <f t="shared" si="112"/>
        <v>5</v>
      </c>
      <c r="I2108" s="93">
        <f t="shared" si="113"/>
        <v>1.6094379124341003</v>
      </c>
      <c r="J2108" s="158" t="e">
        <f t="shared" si="114"/>
        <v>#DIV/0!</v>
      </c>
    </row>
    <row r="2109" spans="1:10" hidden="1" x14ac:dyDescent="0.25">
      <c r="A2109" s="93">
        <v>48</v>
      </c>
      <c r="B2109" s="5" t="s">
        <v>40</v>
      </c>
      <c r="C2109" s="26">
        <v>43940</v>
      </c>
      <c r="D2109" s="4">
        <v>0</v>
      </c>
      <c r="E2109" s="29">
        <v>5</v>
      </c>
      <c r="G2109" s="4"/>
      <c r="H2109" s="93">
        <f t="shared" si="112"/>
        <v>5</v>
      </c>
      <c r="I2109" s="93">
        <f t="shared" si="113"/>
        <v>1.6094379124341003</v>
      </c>
      <c r="J2109" s="158" t="e">
        <f t="shared" si="114"/>
        <v>#DIV/0!</v>
      </c>
    </row>
    <row r="2110" spans="1:10" hidden="1" x14ac:dyDescent="0.25">
      <c r="A2110" s="93">
        <v>49</v>
      </c>
      <c r="B2110" s="5" t="s">
        <v>40</v>
      </c>
      <c r="C2110" s="26">
        <v>43941</v>
      </c>
      <c r="D2110" s="4">
        <v>0</v>
      </c>
      <c r="E2110" s="29">
        <v>5</v>
      </c>
      <c r="G2110" s="4"/>
      <c r="H2110" s="93">
        <f t="shared" si="112"/>
        <v>5</v>
      </c>
      <c r="I2110" s="93">
        <f t="shared" si="113"/>
        <v>1.6094379124341003</v>
      </c>
      <c r="J2110" s="158" t="e">
        <f t="shared" si="114"/>
        <v>#DIV/0!</v>
      </c>
    </row>
    <row r="2111" spans="1:10" hidden="1" x14ac:dyDescent="0.25">
      <c r="A2111" s="93">
        <v>50</v>
      </c>
      <c r="B2111" s="5" t="s">
        <v>40</v>
      </c>
      <c r="C2111" s="26">
        <v>43942</v>
      </c>
      <c r="D2111" s="4">
        <v>0</v>
      </c>
      <c r="E2111" s="29">
        <v>5</v>
      </c>
      <c r="G2111" s="4"/>
      <c r="H2111" s="93">
        <f t="shared" si="112"/>
        <v>5</v>
      </c>
      <c r="I2111" s="93">
        <f t="shared" si="113"/>
        <v>1.6094379124341003</v>
      </c>
      <c r="J2111" s="158" t="e">
        <f t="shared" si="114"/>
        <v>#DIV/0!</v>
      </c>
    </row>
    <row r="2112" spans="1:10" hidden="1" x14ac:dyDescent="0.25">
      <c r="A2112" s="93">
        <v>51</v>
      </c>
      <c r="B2112" s="5" t="s">
        <v>40</v>
      </c>
      <c r="C2112" s="26">
        <v>43943</v>
      </c>
      <c r="D2112" s="4">
        <v>0</v>
      </c>
      <c r="E2112" s="29">
        <v>5</v>
      </c>
      <c r="G2112" s="4"/>
      <c r="H2112" s="93">
        <f t="shared" si="112"/>
        <v>5</v>
      </c>
      <c r="I2112" s="93">
        <f t="shared" si="113"/>
        <v>1.6094379124341003</v>
      </c>
      <c r="J2112" s="158" t="e">
        <f t="shared" si="114"/>
        <v>#DIV/0!</v>
      </c>
    </row>
    <row r="2113" spans="1:10" hidden="1" x14ac:dyDescent="0.25">
      <c r="A2113" s="93">
        <v>52</v>
      </c>
      <c r="B2113" s="5" t="s">
        <v>40</v>
      </c>
      <c r="C2113" s="26">
        <v>43944</v>
      </c>
      <c r="D2113" s="4">
        <v>0</v>
      </c>
      <c r="E2113" s="29">
        <v>5</v>
      </c>
      <c r="G2113" s="4"/>
      <c r="H2113" s="93">
        <f t="shared" si="112"/>
        <v>5</v>
      </c>
      <c r="I2113" s="93">
        <f t="shared" si="113"/>
        <v>1.6094379124341003</v>
      </c>
      <c r="J2113" s="158" t="e">
        <f t="shared" si="114"/>
        <v>#DIV/0!</v>
      </c>
    </row>
    <row r="2114" spans="1:10" hidden="1" x14ac:dyDescent="0.25">
      <c r="A2114" s="93">
        <v>53</v>
      </c>
      <c r="B2114" s="5" t="s">
        <v>40</v>
      </c>
      <c r="C2114" s="26">
        <v>43945</v>
      </c>
      <c r="D2114" s="4">
        <v>0</v>
      </c>
      <c r="E2114" s="29">
        <v>5</v>
      </c>
      <c r="G2114" s="4"/>
      <c r="H2114" s="93">
        <f t="shared" si="112"/>
        <v>5</v>
      </c>
      <c r="I2114" s="93">
        <f t="shared" si="113"/>
        <v>1.6094379124341003</v>
      </c>
      <c r="J2114" s="158" t="e">
        <f t="shared" si="114"/>
        <v>#DIV/0!</v>
      </c>
    </row>
    <row r="2115" spans="1:10" hidden="1" x14ac:dyDescent="0.25">
      <c r="A2115" s="93">
        <v>54</v>
      </c>
      <c r="B2115" s="5" t="s">
        <v>40</v>
      </c>
      <c r="C2115" s="26">
        <v>43946</v>
      </c>
      <c r="D2115" s="4">
        <v>0</v>
      </c>
      <c r="E2115" s="29">
        <v>5</v>
      </c>
      <c r="G2115" s="4"/>
      <c r="H2115" s="93">
        <f t="shared" ref="H2115:H2178" si="115">IF(EXACT(B2115,B2114),D2115+E2114,E2115)</f>
        <v>5</v>
      </c>
      <c r="I2115" s="93">
        <f t="shared" si="113"/>
        <v>1.6094379124341003</v>
      </c>
      <c r="J2115" s="158" t="e">
        <f t="shared" si="114"/>
        <v>#DIV/0!</v>
      </c>
    </row>
    <row r="2116" spans="1:10" hidden="1" x14ac:dyDescent="0.25">
      <c r="A2116" s="93">
        <v>55</v>
      </c>
      <c r="B2116" s="5" t="s">
        <v>40</v>
      </c>
      <c r="C2116" s="26">
        <v>43947</v>
      </c>
      <c r="D2116" s="4">
        <v>0</v>
      </c>
      <c r="E2116" s="29">
        <v>5</v>
      </c>
      <c r="G2116" s="4"/>
      <c r="H2116" s="93">
        <f t="shared" si="115"/>
        <v>5</v>
      </c>
      <c r="I2116" s="93">
        <f t="shared" si="113"/>
        <v>1.6094379124341003</v>
      </c>
      <c r="J2116" s="158" t="e">
        <f t="shared" si="114"/>
        <v>#DIV/0!</v>
      </c>
    </row>
    <row r="2117" spans="1:10" hidden="1" x14ac:dyDescent="0.25">
      <c r="A2117" s="93">
        <v>56</v>
      </c>
      <c r="B2117" s="5" t="s">
        <v>40</v>
      </c>
      <c r="C2117" s="26">
        <v>43948</v>
      </c>
      <c r="D2117" s="4">
        <v>0</v>
      </c>
      <c r="E2117" s="29">
        <v>5</v>
      </c>
      <c r="G2117" s="4"/>
      <c r="H2117" s="93">
        <f t="shared" si="115"/>
        <v>5</v>
      </c>
      <c r="I2117" s="93">
        <f t="shared" si="113"/>
        <v>1.6094379124341003</v>
      </c>
      <c r="J2117" s="158" t="e">
        <f t="shared" si="114"/>
        <v>#DIV/0!</v>
      </c>
    </row>
    <row r="2118" spans="1:10" hidden="1" x14ac:dyDescent="0.25">
      <c r="A2118" s="93">
        <v>57</v>
      </c>
      <c r="B2118" s="5" t="s">
        <v>40</v>
      </c>
      <c r="C2118" s="26">
        <v>43949</v>
      </c>
      <c r="D2118" s="4">
        <v>0</v>
      </c>
      <c r="E2118" s="29">
        <v>5</v>
      </c>
      <c r="G2118" s="4"/>
      <c r="H2118" s="93">
        <f t="shared" si="115"/>
        <v>5</v>
      </c>
      <c r="I2118" s="93">
        <f t="shared" si="113"/>
        <v>1.6094379124341003</v>
      </c>
      <c r="J2118" s="158" t="e">
        <f t="shared" si="114"/>
        <v>#DIV/0!</v>
      </c>
    </row>
    <row r="2119" spans="1:10" hidden="1" x14ac:dyDescent="0.25">
      <c r="A2119" s="93">
        <v>58</v>
      </c>
      <c r="B2119" s="5" t="s">
        <v>40</v>
      </c>
      <c r="C2119" s="26">
        <v>43950</v>
      </c>
      <c r="D2119" s="4">
        <v>0</v>
      </c>
      <c r="E2119" s="29">
        <v>5</v>
      </c>
      <c r="G2119" s="4"/>
      <c r="H2119" s="93">
        <f t="shared" si="115"/>
        <v>5</v>
      </c>
      <c r="I2119" s="93">
        <f t="shared" si="113"/>
        <v>1.6094379124341003</v>
      </c>
      <c r="J2119" s="158" t="e">
        <f t="shared" si="114"/>
        <v>#DIV/0!</v>
      </c>
    </row>
    <row r="2120" spans="1:10" hidden="1" x14ac:dyDescent="0.25">
      <c r="A2120" s="93">
        <v>59</v>
      </c>
      <c r="B2120" s="5" t="s">
        <v>40</v>
      </c>
      <c r="C2120" s="26">
        <v>43951</v>
      </c>
      <c r="D2120" s="4">
        <v>0</v>
      </c>
      <c r="E2120" s="29">
        <v>5</v>
      </c>
      <c r="G2120" s="4"/>
      <c r="H2120" s="93">
        <f t="shared" si="115"/>
        <v>5</v>
      </c>
      <c r="I2120" s="93">
        <f t="shared" si="113"/>
        <v>1.6094379124341003</v>
      </c>
      <c r="J2120" s="158" t="e">
        <f t="shared" si="114"/>
        <v>#DIV/0!</v>
      </c>
    </row>
    <row r="2121" spans="1:10" hidden="1" x14ac:dyDescent="0.25">
      <c r="A2121" s="93">
        <v>60</v>
      </c>
      <c r="B2121" s="5" t="s">
        <v>40</v>
      </c>
      <c r="C2121" s="26">
        <v>43952</v>
      </c>
      <c r="D2121" s="4">
        <v>0</v>
      </c>
      <c r="E2121" s="29">
        <v>5</v>
      </c>
      <c r="G2121" s="4"/>
      <c r="H2121" s="93">
        <f t="shared" si="115"/>
        <v>5</v>
      </c>
      <c r="I2121" s="93">
        <f t="shared" si="113"/>
        <v>1.6094379124341003</v>
      </c>
      <c r="J2121" s="158" t="e">
        <f t="shared" si="114"/>
        <v>#DIV/0!</v>
      </c>
    </row>
    <row r="2122" spans="1:10" hidden="1" x14ac:dyDescent="0.25">
      <c r="A2122" s="93">
        <v>61</v>
      </c>
      <c r="B2122" s="5" t="s">
        <v>40</v>
      </c>
      <c r="C2122" s="26">
        <v>43953</v>
      </c>
      <c r="D2122" s="4">
        <v>0</v>
      </c>
      <c r="E2122" s="29">
        <v>5</v>
      </c>
      <c r="G2122" s="4"/>
      <c r="H2122" s="93">
        <f t="shared" si="115"/>
        <v>5</v>
      </c>
      <c r="I2122" s="93">
        <f t="shared" si="113"/>
        <v>1.6094379124341003</v>
      </c>
      <c r="J2122" s="158" t="e">
        <f t="shared" si="114"/>
        <v>#DIV/0!</v>
      </c>
    </row>
    <row r="2123" spans="1:10" hidden="1" x14ac:dyDescent="0.25">
      <c r="A2123" s="93">
        <v>62</v>
      </c>
      <c r="B2123" s="5" t="s">
        <v>40</v>
      </c>
      <c r="C2123" s="26">
        <v>43954</v>
      </c>
      <c r="D2123" s="4">
        <v>0</v>
      </c>
      <c r="E2123" s="29">
        <v>5</v>
      </c>
      <c r="G2123" s="4"/>
      <c r="H2123" s="93">
        <f t="shared" si="115"/>
        <v>5</v>
      </c>
      <c r="I2123" s="93">
        <f t="shared" si="113"/>
        <v>1.6094379124341003</v>
      </c>
      <c r="J2123" s="158" t="e">
        <f t="shared" si="114"/>
        <v>#DIV/0!</v>
      </c>
    </row>
    <row r="2124" spans="1:10" hidden="1" x14ac:dyDescent="0.25">
      <c r="A2124" s="93">
        <v>63</v>
      </c>
      <c r="B2124" s="5" t="s">
        <v>40</v>
      </c>
      <c r="C2124" s="26">
        <v>43955</v>
      </c>
      <c r="D2124" s="4">
        <v>0</v>
      </c>
      <c r="E2124" s="29">
        <v>5</v>
      </c>
      <c r="G2124" s="4"/>
      <c r="H2124" s="93">
        <f t="shared" si="115"/>
        <v>5</v>
      </c>
      <c r="I2124" s="93">
        <f t="shared" si="113"/>
        <v>1.6094379124341003</v>
      </c>
      <c r="J2124" s="158" t="e">
        <f t="shared" si="114"/>
        <v>#DIV/0!</v>
      </c>
    </row>
    <row r="2125" spans="1:10" hidden="1" x14ac:dyDescent="0.25">
      <c r="A2125" s="93">
        <v>64</v>
      </c>
      <c r="B2125" s="5" t="s">
        <v>40</v>
      </c>
      <c r="C2125" s="26">
        <v>43956</v>
      </c>
      <c r="D2125" s="4">
        <v>0</v>
      </c>
      <c r="E2125" s="29">
        <v>5</v>
      </c>
      <c r="G2125" s="4"/>
      <c r="H2125" s="93">
        <f t="shared" si="115"/>
        <v>5</v>
      </c>
      <c r="I2125" s="93">
        <f t="shared" si="113"/>
        <v>1.6094379124341003</v>
      </c>
      <c r="J2125" s="158" t="e">
        <f t="shared" si="114"/>
        <v>#DIV/0!</v>
      </c>
    </row>
    <row r="2126" spans="1:10" hidden="1" x14ac:dyDescent="0.25">
      <c r="A2126" s="93">
        <v>65</v>
      </c>
      <c r="B2126" s="5" t="s">
        <v>40</v>
      </c>
      <c r="C2126" s="26">
        <v>43957</v>
      </c>
      <c r="D2126" s="4">
        <v>0</v>
      </c>
      <c r="E2126" s="29">
        <v>5</v>
      </c>
      <c r="G2126" s="4"/>
      <c r="H2126" s="93">
        <f t="shared" si="115"/>
        <v>5</v>
      </c>
      <c r="I2126" s="93">
        <f t="shared" si="113"/>
        <v>1.6094379124341003</v>
      </c>
      <c r="J2126" s="158" t="e">
        <f t="shared" si="114"/>
        <v>#DIV/0!</v>
      </c>
    </row>
    <row r="2127" spans="1:10" hidden="1" x14ac:dyDescent="0.25">
      <c r="A2127" s="93">
        <v>66</v>
      </c>
      <c r="B2127" s="5" t="s">
        <v>40</v>
      </c>
      <c r="C2127" s="26">
        <v>43958</v>
      </c>
      <c r="D2127" s="4">
        <v>0</v>
      </c>
      <c r="E2127" s="29">
        <v>5</v>
      </c>
      <c r="G2127" s="4"/>
      <c r="H2127" s="93">
        <f t="shared" si="115"/>
        <v>5</v>
      </c>
      <c r="I2127" s="93">
        <f t="shared" si="113"/>
        <v>1.6094379124341003</v>
      </c>
      <c r="J2127" s="158" t="e">
        <f t="shared" si="114"/>
        <v>#DIV/0!</v>
      </c>
    </row>
    <row r="2128" spans="1:10" hidden="1" x14ac:dyDescent="0.25">
      <c r="A2128" s="93">
        <v>67</v>
      </c>
      <c r="B2128" s="5" t="s">
        <v>40</v>
      </c>
      <c r="C2128" s="26">
        <v>43959</v>
      </c>
      <c r="D2128" s="4">
        <v>0</v>
      </c>
      <c r="E2128" s="29">
        <v>5</v>
      </c>
      <c r="G2128" s="4"/>
      <c r="H2128" s="93">
        <f t="shared" si="115"/>
        <v>5</v>
      </c>
      <c r="I2128" s="93">
        <f t="shared" si="113"/>
        <v>1.6094379124341003</v>
      </c>
      <c r="J2128" s="158" t="e">
        <f t="shared" si="114"/>
        <v>#DIV/0!</v>
      </c>
    </row>
    <row r="2129" spans="1:10" hidden="1" x14ac:dyDescent="0.25">
      <c r="A2129" s="93">
        <v>68</v>
      </c>
      <c r="B2129" s="5" t="s">
        <v>40</v>
      </c>
      <c r="C2129" s="26">
        <v>43960</v>
      </c>
      <c r="D2129" s="4">
        <v>0</v>
      </c>
      <c r="E2129" s="29">
        <v>5</v>
      </c>
      <c r="G2129" s="4"/>
      <c r="H2129" s="93">
        <f t="shared" si="115"/>
        <v>5</v>
      </c>
      <c r="I2129" s="93">
        <f t="shared" ref="I2129:I2192" si="116">LN(H2129)</f>
        <v>1.6094379124341003</v>
      </c>
      <c r="J2129" s="158" t="e">
        <f t="shared" si="114"/>
        <v>#DIV/0!</v>
      </c>
    </row>
    <row r="2130" spans="1:10" hidden="1" x14ac:dyDescent="0.25">
      <c r="A2130" s="93">
        <v>69</v>
      </c>
      <c r="B2130" s="5" t="s">
        <v>40</v>
      </c>
      <c r="C2130" s="26">
        <v>43961</v>
      </c>
      <c r="D2130" s="4">
        <v>0</v>
      </c>
      <c r="E2130" s="29">
        <v>5</v>
      </c>
      <c r="G2130" s="4"/>
      <c r="H2130" s="93">
        <f t="shared" si="115"/>
        <v>5</v>
      </c>
      <c r="I2130" s="93">
        <f t="shared" si="116"/>
        <v>1.6094379124341003</v>
      </c>
      <c r="J2130" s="158" t="e">
        <f t="shared" si="114"/>
        <v>#DIV/0!</v>
      </c>
    </row>
    <row r="2131" spans="1:10" hidden="1" x14ac:dyDescent="0.25">
      <c r="A2131" s="93">
        <v>70</v>
      </c>
      <c r="B2131" s="5" t="s">
        <v>40</v>
      </c>
      <c r="C2131" s="26">
        <v>43962</v>
      </c>
      <c r="D2131" s="4">
        <v>0</v>
      </c>
      <c r="E2131" s="29">
        <v>5</v>
      </c>
      <c r="G2131" s="4"/>
      <c r="H2131" s="93">
        <f t="shared" si="115"/>
        <v>5</v>
      </c>
      <c r="I2131" s="93">
        <f t="shared" si="116"/>
        <v>1.6094379124341003</v>
      </c>
      <c r="J2131" s="158" t="e">
        <f t="shared" si="114"/>
        <v>#DIV/0!</v>
      </c>
    </row>
    <row r="2132" spans="1:10" hidden="1" x14ac:dyDescent="0.25">
      <c r="A2132" s="93">
        <v>71</v>
      </c>
      <c r="B2132" s="5" t="s">
        <v>40</v>
      </c>
      <c r="C2132" s="26">
        <v>43963</v>
      </c>
      <c r="D2132" s="4">
        <v>0</v>
      </c>
      <c r="E2132" s="29">
        <v>5</v>
      </c>
      <c r="G2132" s="4"/>
      <c r="H2132" s="93">
        <f t="shared" si="115"/>
        <v>5</v>
      </c>
      <c r="I2132" s="93">
        <f t="shared" si="116"/>
        <v>1.6094379124341003</v>
      </c>
      <c r="J2132" s="158" t="e">
        <f t="shared" si="114"/>
        <v>#DIV/0!</v>
      </c>
    </row>
    <row r="2133" spans="1:10" hidden="1" x14ac:dyDescent="0.25">
      <c r="A2133" s="93">
        <v>72</v>
      </c>
      <c r="B2133" s="5" t="s">
        <v>40</v>
      </c>
      <c r="C2133" s="26">
        <v>43964</v>
      </c>
      <c r="D2133" s="4">
        <v>0</v>
      </c>
      <c r="E2133" s="29">
        <v>5</v>
      </c>
      <c r="G2133" s="4"/>
      <c r="H2133" s="93">
        <f t="shared" si="115"/>
        <v>5</v>
      </c>
      <c r="I2133" s="93">
        <f t="shared" si="116"/>
        <v>1.6094379124341003</v>
      </c>
      <c r="J2133" s="158" t="e">
        <f t="shared" si="114"/>
        <v>#DIV/0!</v>
      </c>
    </row>
    <row r="2134" spans="1:10" hidden="1" x14ac:dyDescent="0.25">
      <c r="A2134" s="93">
        <v>73</v>
      </c>
      <c r="B2134" s="5" t="s">
        <v>40</v>
      </c>
      <c r="C2134" s="26">
        <v>43965</v>
      </c>
      <c r="D2134" s="4">
        <v>0</v>
      </c>
      <c r="E2134" s="29">
        <v>5</v>
      </c>
      <c r="G2134" s="4"/>
      <c r="H2134" s="93">
        <f t="shared" si="115"/>
        <v>5</v>
      </c>
      <c r="I2134" s="93">
        <f t="shared" si="116"/>
        <v>1.6094379124341003</v>
      </c>
      <c r="J2134" s="158" t="e">
        <f t="shared" si="114"/>
        <v>#DIV/0!</v>
      </c>
    </row>
    <row r="2135" spans="1:10" hidden="1" x14ac:dyDescent="0.25">
      <c r="A2135" s="93">
        <v>74</v>
      </c>
      <c r="B2135" s="5" t="s">
        <v>40</v>
      </c>
      <c r="C2135" s="26">
        <v>43966</v>
      </c>
      <c r="D2135" s="4">
        <v>0</v>
      </c>
      <c r="E2135" s="29">
        <v>5</v>
      </c>
      <c r="G2135" s="4"/>
      <c r="H2135" s="93">
        <f t="shared" si="115"/>
        <v>5</v>
      </c>
      <c r="I2135" s="93">
        <f t="shared" si="116"/>
        <v>1.6094379124341003</v>
      </c>
      <c r="J2135" s="158" t="e">
        <f t="shared" si="114"/>
        <v>#DIV/0!</v>
      </c>
    </row>
    <row r="2136" spans="1:10" hidden="1" x14ac:dyDescent="0.25">
      <c r="A2136" s="93">
        <v>75</v>
      </c>
      <c r="B2136" s="5" t="s">
        <v>40</v>
      </c>
      <c r="C2136" s="26">
        <v>43967</v>
      </c>
      <c r="D2136" s="4">
        <v>0</v>
      </c>
      <c r="E2136" s="29">
        <v>5</v>
      </c>
      <c r="G2136" s="4"/>
      <c r="H2136" s="93">
        <f t="shared" si="115"/>
        <v>5</v>
      </c>
      <c r="I2136" s="93">
        <f t="shared" si="116"/>
        <v>1.6094379124341003</v>
      </c>
      <c r="J2136" s="158" t="e">
        <f t="shared" si="114"/>
        <v>#DIV/0!</v>
      </c>
    </row>
    <row r="2137" spans="1:10" hidden="1" x14ac:dyDescent="0.25">
      <c r="A2137" s="93">
        <v>76</v>
      </c>
      <c r="B2137" s="5" t="s">
        <v>40</v>
      </c>
      <c r="C2137" s="26">
        <v>43968</v>
      </c>
      <c r="D2137" s="4">
        <v>0</v>
      </c>
      <c r="E2137" s="29">
        <v>5</v>
      </c>
      <c r="G2137" s="4"/>
      <c r="H2137" s="93">
        <f t="shared" si="115"/>
        <v>5</v>
      </c>
      <c r="I2137" s="93">
        <f t="shared" si="116"/>
        <v>1.6094379124341003</v>
      </c>
      <c r="J2137" s="158" t="e">
        <f t="shared" si="114"/>
        <v>#DIV/0!</v>
      </c>
    </row>
    <row r="2138" spans="1:10" hidden="1" x14ac:dyDescent="0.25">
      <c r="A2138" s="93">
        <v>77</v>
      </c>
      <c r="B2138" s="5" t="s">
        <v>40</v>
      </c>
      <c r="C2138" s="26">
        <v>43969</v>
      </c>
      <c r="D2138" s="4">
        <v>0</v>
      </c>
      <c r="E2138" s="29">
        <v>5</v>
      </c>
      <c r="G2138" s="4"/>
      <c r="H2138" s="93">
        <f t="shared" si="115"/>
        <v>5</v>
      </c>
      <c r="I2138" s="93">
        <f t="shared" si="116"/>
        <v>1.6094379124341003</v>
      </c>
      <c r="J2138" s="158" t="e">
        <f t="shared" si="114"/>
        <v>#DIV/0!</v>
      </c>
    </row>
    <row r="2139" spans="1:10" hidden="1" x14ac:dyDescent="0.25">
      <c r="A2139" s="93">
        <v>78</v>
      </c>
      <c r="B2139" s="5" t="s">
        <v>40</v>
      </c>
      <c r="C2139" s="26">
        <v>43970</v>
      </c>
      <c r="D2139" s="4">
        <v>0</v>
      </c>
      <c r="E2139" s="29">
        <v>5</v>
      </c>
      <c r="G2139" s="4"/>
      <c r="H2139" s="93">
        <f t="shared" si="115"/>
        <v>5</v>
      </c>
      <c r="I2139" s="93">
        <f t="shared" si="116"/>
        <v>1.6094379124341003</v>
      </c>
      <c r="J2139" s="158" t="e">
        <f t="shared" si="114"/>
        <v>#DIV/0!</v>
      </c>
    </row>
    <row r="2140" spans="1:10" hidden="1" x14ac:dyDescent="0.25">
      <c r="A2140" s="93">
        <v>79</v>
      </c>
      <c r="B2140" s="5" t="s">
        <v>40</v>
      </c>
      <c r="C2140" s="26">
        <v>43971</v>
      </c>
      <c r="D2140" s="4">
        <v>0</v>
      </c>
      <c r="E2140" s="29">
        <v>5</v>
      </c>
      <c r="G2140" s="4"/>
      <c r="H2140" s="93">
        <f t="shared" si="115"/>
        <v>5</v>
      </c>
      <c r="I2140" s="93">
        <f t="shared" si="116"/>
        <v>1.6094379124341003</v>
      </c>
      <c r="J2140" s="158" t="e">
        <f t="shared" si="114"/>
        <v>#DIV/0!</v>
      </c>
    </row>
    <row r="2141" spans="1:10" hidden="1" x14ac:dyDescent="0.25">
      <c r="A2141" s="93">
        <v>80</v>
      </c>
      <c r="B2141" s="5" t="s">
        <v>40</v>
      </c>
      <c r="C2141" s="26">
        <v>43972</v>
      </c>
      <c r="D2141" s="4">
        <v>0</v>
      </c>
      <c r="E2141" s="29">
        <v>5</v>
      </c>
      <c r="G2141" s="4"/>
      <c r="H2141" s="93">
        <f t="shared" si="115"/>
        <v>5</v>
      </c>
      <c r="I2141" s="93">
        <f t="shared" si="116"/>
        <v>1.6094379124341003</v>
      </c>
      <c r="J2141" s="158" t="e">
        <f t="shared" ref="J2141:J2204" si="117">LN(2)/SLOPE(I2134:I2141,A2134:A2141)</f>
        <v>#DIV/0!</v>
      </c>
    </row>
    <row r="2142" spans="1:10" hidden="1" x14ac:dyDescent="0.25">
      <c r="A2142" s="93">
        <v>81</v>
      </c>
      <c r="B2142" s="5" t="s">
        <v>40</v>
      </c>
      <c r="C2142" s="26">
        <v>43973</v>
      </c>
      <c r="D2142" s="4">
        <v>0</v>
      </c>
      <c r="E2142" s="29">
        <v>5</v>
      </c>
      <c r="G2142" s="4"/>
      <c r="H2142" s="93">
        <f t="shared" si="115"/>
        <v>5</v>
      </c>
      <c r="I2142" s="93">
        <f t="shared" si="116"/>
        <v>1.6094379124341003</v>
      </c>
      <c r="J2142" s="158" t="e">
        <f t="shared" si="117"/>
        <v>#DIV/0!</v>
      </c>
    </row>
    <row r="2143" spans="1:10" hidden="1" x14ac:dyDescent="0.25">
      <c r="A2143" s="93">
        <v>82</v>
      </c>
      <c r="B2143" s="5" t="s">
        <v>40</v>
      </c>
      <c r="C2143" s="26">
        <v>43974</v>
      </c>
      <c r="D2143" s="4">
        <v>0</v>
      </c>
      <c r="E2143" s="29">
        <v>5</v>
      </c>
      <c r="G2143" s="4"/>
      <c r="H2143" s="93">
        <f t="shared" si="115"/>
        <v>5</v>
      </c>
      <c r="I2143" s="93">
        <f t="shared" si="116"/>
        <v>1.6094379124341003</v>
      </c>
      <c r="J2143" s="158" t="e">
        <f t="shared" si="117"/>
        <v>#DIV/0!</v>
      </c>
    </row>
    <row r="2144" spans="1:10" hidden="1" x14ac:dyDescent="0.25">
      <c r="A2144" s="93">
        <v>83</v>
      </c>
      <c r="B2144" s="5" t="s">
        <v>40</v>
      </c>
      <c r="C2144" s="26">
        <v>43975</v>
      </c>
      <c r="D2144" s="4">
        <v>0</v>
      </c>
      <c r="E2144" s="29">
        <v>5</v>
      </c>
      <c r="G2144" s="4"/>
      <c r="H2144" s="93">
        <f t="shared" si="115"/>
        <v>5</v>
      </c>
      <c r="I2144" s="93">
        <f t="shared" si="116"/>
        <v>1.6094379124341003</v>
      </c>
      <c r="J2144" s="158" t="e">
        <f t="shared" si="117"/>
        <v>#DIV/0!</v>
      </c>
    </row>
    <row r="2145" spans="1:10" hidden="1" x14ac:dyDescent="0.25">
      <c r="A2145" s="93">
        <v>84</v>
      </c>
      <c r="B2145" s="5" t="s">
        <v>40</v>
      </c>
      <c r="C2145" s="26">
        <v>43976</v>
      </c>
      <c r="D2145" s="4">
        <v>0</v>
      </c>
      <c r="E2145" s="29">
        <v>5</v>
      </c>
      <c r="G2145" s="4"/>
      <c r="H2145" s="93">
        <f t="shared" si="115"/>
        <v>5</v>
      </c>
      <c r="I2145" s="93">
        <f t="shared" si="116"/>
        <v>1.6094379124341003</v>
      </c>
      <c r="J2145" s="158" t="e">
        <f t="shared" si="117"/>
        <v>#DIV/0!</v>
      </c>
    </row>
    <row r="2146" spans="1:10" hidden="1" x14ac:dyDescent="0.25">
      <c r="A2146" s="93">
        <v>85</v>
      </c>
      <c r="B2146" s="5" t="s">
        <v>40</v>
      </c>
      <c r="C2146" s="26">
        <v>43977</v>
      </c>
      <c r="D2146" s="4">
        <v>0</v>
      </c>
      <c r="E2146" s="29">
        <v>5</v>
      </c>
      <c r="G2146" s="4"/>
      <c r="H2146" s="93">
        <f t="shared" si="115"/>
        <v>5</v>
      </c>
      <c r="I2146" s="93">
        <f t="shared" si="116"/>
        <v>1.6094379124341003</v>
      </c>
      <c r="J2146" s="158" t="e">
        <f t="shared" si="117"/>
        <v>#DIV/0!</v>
      </c>
    </row>
    <row r="2147" spans="1:10" hidden="1" x14ac:dyDescent="0.25">
      <c r="A2147" s="93">
        <v>86</v>
      </c>
      <c r="B2147" s="5" t="s">
        <v>40</v>
      </c>
      <c r="C2147" s="26">
        <v>43978</v>
      </c>
      <c r="D2147" s="4">
        <v>0</v>
      </c>
      <c r="E2147" s="29">
        <v>5</v>
      </c>
      <c r="G2147" s="4"/>
      <c r="H2147" s="93">
        <f t="shared" si="115"/>
        <v>5</v>
      </c>
      <c r="I2147" s="93">
        <f t="shared" si="116"/>
        <v>1.6094379124341003</v>
      </c>
      <c r="J2147" s="158" t="e">
        <f t="shared" si="117"/>
        <v>#DIV/0!</v>
      </c>
    </row>
    <row r="2148" spans="1:10" hidden="1" x14ac:dyDescent="0.25">
      <c r="A2148" s="93">
        <v>87</v>
      </c>
      <c r="B2148" s="5" t="s">
        <v>40</v>
      </c>
      <c r="C2148" s="26">
        <v>43979</v>
      </c>
      <c r="D2148" s="4">
        <v>0</v>
      </c>
      <c r="E2148" s="29">
        <v>5</v>
      </c>
      <c r="G2148" s="4"/>
      <c r="H2148" s="93">
        <f t="shared" si="115"/>
        <v>5</v>
      </c>
      <c r="I2148" s="93">
        <f t="shared" si="116"/>
        <v>1.6094379124341003</v>
      </c>
      <c r="J2148" s="158" t="e">
        <f t="shared" si="117"/>
        <v>#DIV/0!</v>
      </c>
    </row>
    <row r="2149" spans="1:10" hidden="1" x14ac:dyDescent="0.25">
      <c r="A2149" s="93">
        <v>88</v>
      </c>
      <c r="B2149" s="5" t="s">
        <v>40</v>
      </c>
      <c r="C2149" s="26">
        <v>43980</v>
      </c>
      <c r="D2149" s="4">
        <v>0</v>
      </c>
      <c r="E2149" s="29">
        <v>5</v>
      </c>
      <c r="G2149" s="4"/>
      <c r="H2149" s="93">
        <f t="shared" si="115"/>
        <v>5</v>
      </c>
      <c r="I2149" s="93">
        <f t="shared" si="116"/>
        <v>1.6094379124341003</v>
      </c>
      <c r="J2149" s="158" t="e">
        <f t="shared" si="117"/>
        <v>#DIV/0!</v>
      </c>
    </row>
    <row r="2150" spans="1:10" hidden="1" x14ac:dyDescent="0.25">
      <c r="A2150" s="93">
        <v>89</v>
      </c>
      <c r="B2150" s="5" t="s">
        <v>40</v>
      </c>
      <c r="C2150" s="26">
        <v>43981</v>
      </c>
      <c r="D2150" s="4">
        <v>0</v>
      </c>
      <c r="E2150" s="29">
        <v>5</v>
      </c>
      <c r="G2150" s="4"/>
      <c r="H2150" s="93">
        <f t="shared" si="115"/>
        <v>5</v>
      </c>
      <c r="I2150" s="93">
        <f t="shared" si="116"/>
        <v>1.6094379124341003</v>
      </c>
      <c r="J2150" s="158" t="e">
        <f t="shared" si="117"/>
        <v>#DIV/0!</v>
      </c>
    </row>
    <row r="2151" spans="1:10" hidden="1" x14ac:dyDescent="0.25">
      <c r="A2151" s="93">
        <v>90</v>
      </c>
      <c r="B2151" s="5" t="s">
        <v>40</v>
      </c>
      <c r="C2151" s="26">
        <v>43982</v>
      </c>
      <c r="D2151" s="4">
        <v>0</v>
      </c>
      <c r="E2151" s="29">
        <v>5</v>
      </c>
      <c r="G2151" s="4"/>
      <c r="H2151" s="93">
        <f t="shared" si="115"/>
        <v>5</v>
      </c>
      <c r="I2151" s="93">
        <f t="shared" si="116"/>
        <v>1.6094379124341003</v>
      </c>
      <c r="J2151" s="158" t="e">
        <f t="shared" si="117"/>
        <v>#DIV/0!</v>
      </c>
    </row>
    <row r="2152" spans="1:10" hidden="1" x14ac:dyDescent="0.25">
      <c r="A2152" s="93">
        <v>91</v>
      </c>
      <c r="B2152" s="5" t="s">
        <v>40</v>
      </c>
      <c r="C2152" s="26">
        <v>43983</v>
      </c>
      <c r="D2152" s="4">
        <v>0</v>
      </c>
      <c r="E2152" s="29">
        <v>5</v>
      </c>
      <c r="G2152" s="4"/>
      <c r="H2152" s="93">
        <f t="shared" si="115"/>
        <v>5</v>
      </c>
      <c r="I2152" s="93">
        <f t="shared" si="116"/>
        <v>1.6094379124341003</v>
      </c>
      <c r="J2152" s="158" t="e">
        <f t="shared" si="117"/>
        <v>#DIV/0!</v>
      </c>
    </row>
    <row r="2153" spans="1:10" hidden="1" x14ac:dyDescent="0.25">
      <c r="A2153" s="93">
        <v>92</v>
      </c>
      <c r="B2153" s="5" t="s">
        <v>40</v>
      </c>
      <c r="C2153" s="26">
        <v>43984</v>
      </c>
      <c r="D2153" s="4">
        <v>0</v>
      </c>
      <c r="E2153" s="29">
        <v>5</v>
      </c>
      <c r="G2153" s="4"/>
      <c r="H2153" s="93">
        <f t="shared" si="115"/>
        <v>5</v>
      </c>
      <c r="I2153" s="93">
        <f t="shared" si="116"/>
        <v>1.6094379124341003</v>
      </c>
      <c r="J2153" s="158" t="e">
        <f t="shared" si="117"/>
        <v>#DIV/0!</v>
      </c>
    </row>
    <row r="2154" spans="1:10" hidden="1" x14ac:dyDescent="0.25">
      <c r="A2154" s="93">
        <v>93</v>
      </c>
      <c r="B2154" s="5" t="s">
        <v>40</v>
      </c>
      <c r="C2154" s="26">
        <v>43985</v>
      </c>
      <c r="D2154" s="4">
        <v>0</v>
      </c>
      <c r="E2154" s="29">
        <v>5</v>
      </c>
      <c r="G2154" s="4"/>
      <c r="H2154" s="93">
        <f t="shared" si="115"/>
        <v>5</v>
      </c>
      <c r="I2154" s="93">
        <f t="shared" si="116"/>
        <v>1.6094379124341003</v>
      </c>
      <c r="J2154" s="158" t="e">
        <f t="shared" si="117"/>
        <v>#DIV/0!</v>
      </c>
    </row>
    <row r="2155" spans="1:10" hidden="1" x14ac:dyDescent="0.25">
      <c r="A2155" s="93">
        <v>94</v>
      </c>
      <c r="B2155" s="5" t="s">
        <v>40</v>
      </c>
      <c r="C2155" s="26">
        <v>43986</v>
      </c>
      <c r="D2155" s="4">
        <v>0</v>
      </c>
      <c r="E2155" s="29">
        <v>5</v>
      </c>
      <c r="G2155" s="4"/>
      <c r="H2155" s="93">
        <f t="shared" si="115"/>
        <v>5</v>
      </c>
      <c r="I2155" s="93">
        <f t="shared" si="116"/>
        <v>1.6094379124341003</v>
      </c>
      <c r="J2155" s="158" t="e">
        <f t="shared" si="117"/>
        <v>#DIV/0!</v>
      </c>
    </row>
    <row r="2156" spans="1:10" hidden="1" x14ac:dyDescent="0.25">
      <c r="A2156" s="93">
        <v>95</v>
      </c>
      <c r="B2156" s="5" t="s">
        <v>40</v>
      </c>
      <c r="C2156" s="26">
        <v>43987</v>
      </c>
      <c r="D2156" s="4">
        <v>0</v>
      </c>
      <c r="E2156" s="29">
        <v>5</v>
      </c>
      <c r="G2156" s="4"/>
      <c r="H2156" s="93">
        <f t="shared" si="115"/>
        <v>5</v>
      </c>
      <c r="I2156" s="93">
        <f t="shared" si="116"/>
        <v>1.6094379124341003</v>
      </c>
      <c r="J2156" s="158" t="e">
        <f t="shared" si="117"/>
        <v>#DIV/0!</v>
      </c>
    </row>
    <row r="2157" spans="1:10" hidden="1" x14ac:dyDescent="0.25">
      <c r="A2157" s="93">
        <v>96</v>
      </c>
      <c r="B2157" s="5" t="s">
        <v>40</v>
      </c>
      <c r="C2157" s="26">
        <v>43988</v>
      </c>
      <c r="D2157" s="4">
        <v>0</v>
      </c>
      <c r="E2157" s="29">
        <v>5</v>
      </c>
      <c r="G2157" s="4"/>
      <c r="H2157" s="93">
        <f t="shared" si="115"/>
        <v>5</v>
      </c>
      <c r="I2157" s="93">
        <f t="shared" si="116"/>
        <v>1.6094379124341003</v>
      </c>
      <c r="J2157" s="158" t="e">
        <f t="shared" si="117"/>
        <v>#DIV/0!</v>
      </c>
    </row>
    <row r="2158" spans="1:10" hidden="1" x14ac:dyDescent="0.25">
      <c r="A2158" s="93">
        <v>97</v>
      </c>
      <c r="B2158" s="5" t="s">
        <v>40</v>
      </c>
      <c r="C2158" s="26">
        <v>43989</v>
      </c>
      <c r="D2158" s="4">
        <v>0</v>
      </c>
      <c r="E2158" s="29">
        <v>5</v>
      </c>
      <c r="G2158" s="4"/>
      <c r="H2158" s="93">
        <f t="shared" si="115"/>
        <v>5</v>
      </c>
      <c r="I2158" s="93">
        <f t="shared" si="116"/>
        <v>1.6094379124341003</v>
      </c>
      <c r="J2158" s="158" t="e">
        <f t="shared" si="117"/>
        <v>#DIV/0!</v>
      </c>
    </row>
    <row r="2159" spans="1:10" hidden="1" x14ac:dyDescent="0.25">
      <c r="A2159" s="93">
        <v>98</v>
      </c>
      <c r="B2159" s="5" t="s">
        <v>40</v>
      </c>
      <c r="C2159" s="26">
        <v>43990</v>
      </c>
      <c r="D2159" s="4">
        <v>0</v>
      </c>
      <c r="E2159" s="29">
        <v>5</v>
      </c>
      <c r="G2159" s="4"/>
      <c r="H2159" s="93">
        <f t="shared" si="115"/>
        <v>5</v>
      </c>
      <c r="I2159" s="93">
        <f t="shared" si="116"/>
        <v>1.6094379124341003</v>
      </c>
      <c r="J2159" s="158" t="e">
        <f t="shared" si="117"/>
        <v>#DIV/0!</v>
      </c>
    </row>
    <row r="2160" spans="1:10" hidden="1" x14ac:dyDescent="0.25">
      <c r="A2160" s="93">
        <v>99</v>
      </c>
      <c r="B2160" s="5" t="s">
        <v>40</v>
      </c>
      <c r="C2160" s="26">
        <v>43991</v>
      </c>
      <c r="D2160" s="4">
        <v>0</v>
      </c>
      <c r="E2160" s="29">
        <v>5</v>
      </c>
      <c r="G2160" s="4"/>
      <c r="H2160" s="93">
        <f t="shared" si="115"/>
        <v>5</v>
      </c>
      <c r="I2160" s="93">
        <f t="shared" si="116"/>
        <v>1.6094379124341003</v>
      </c>
      <c r="J2160" s="158" t="e">
        <f t="shared" si="117"/>
        <v>#DIV/0!</v>
      </c>
    </row>
    <row r="2161" spans="1:10" hidden="1" x14ac:dyDescent="0.25">
      <c r="A2161" s="93">
        <v>100</v>
      </c>
      <c r="B2161" s="5" t="s">
        <v>40</v>
      </c>
      <c r="C2161" s="26">
        <v>43992</v>
      </c>
      <c r="D2161" s="4">
        <v>0</v>
      </c>
      <c r="E2161" s="29">
        <v>5</v>
      </c>
      <c r="G2161" s="4"/>
      <c r="H2161" s="93">
        <f t="shared" si="115"/>
        <v>5</v>
      </c>
      <c r="I2161" s="93">
        <f t="shared" si="116"/>
        <v>1.6094379124341003</v>
      </c>
      <c r="J2161" s="158" t="e">
        <f t="shared" si="117"/>
        <v>#DIV/0!</v>
      </c>
    </row>
    <row r="2162" spans="1:10" hidden="1" x14ac:dyDescent="0.25">
      <c r="A2162" s="93">
        <v>101</v>
      </c>
      <c r="B2162" s="5" t="s">
        <v>40</v>
      </c>
      <c r="C2162" s="26">
        <v>43993</v>
      </c>
      <c r="D2162" s="4">
        <v>0</v>
      </c>
      <c r="E2162" s="29">
        <v>5</v>
      </c>
      <c r="G2162" s="4"/>
      <c r="H2162" s="93">
        <f t="shared" si="115"/>
        <v>5</v>
      </c>
      <c r="I2162" s="93">
        <f t="shared" si="116"/>
        <v>1.6094379124341003</v>
      </c>
      <c r="J2162" s="158" t="e">
        <f t="shared" si="117"/>
        <v>#DIV/0!</v>
      </c>
    </row>
    <row r="2163" spans="1:10" hidden="1" x14ac:dyDescent="0.25">
      <c r="A2163" s="93">
        <v>102</v>
      </c>
      <c r="B2163" s="5" t="s">
        <v>40</v>
      </c>
      <c r="C2163" s="26">
        <v>43994</v>
      </c>
      <c r="D2163" s="4">
        <v>0</v>
      </c>
      <c r="E2163" s="29">
        <v>5</v>
      </c>
      <c r="G2163" s="4"/>
      <c r="H2163" s="93">
        <f t="shared" si="115"/>
        <v>5</v>
      </c>
      <c r="I2163" s="93">
        <f t="shared" si="116"/>
        <v>1.6094379124341003</v>
      </c>
      <c r="J2163" s="158" t="e">
        <f t="shared" si="117"/>
        <v>#DIV/0!</v>
      </c>
    </row>
    <row r="2164" spans="1:10" hidden="1" x14ac:dyDescent="0.25">
      <c r="A2164" s="93">
        <v>103</v>
      </c>
      <c r="B2164" s="5" t="s">
        <v>40</v>
      </c>
      <c r="C2164" s="26">
        <v>43995</v>
      </c>
      <c r="D2164" s="4">
        <v>0</v>
      </c>
      <c r="E2164" s="29">
        <v>5</v>
      </c>
      <c r="G2164" s="4"/>
      <c r="H2164" s="93">
        <f t="shared" si="115"/>
        <v>5</v>
      </c>
      <c r="I2164" s="93">
        <f t="shared" si="116"/>
        <v>1.6094379124341003</v>
      </c>
      <c r="J2164" s="158" t="e">
        <f t="shared" si="117"/>
        <v>#DIV/0!</v>
      </c>
    </row>
    <row r="2165" spans="1:10" hidden="1" x14ac:dyDescent="0.25">
      <c r="A2165" s="93">
        <v>104</v>
      </c>
      <c r="B2165" s="5" t="s">
        <v>40</v>
      </c>
      <c r="C2165" s="26">
        <v>43996</v>
      </c>
      <c r="D2165" s="4">
        <v>1</v>
      </c>
      <c r="E2165" s="29">
        <v>6</v>
      </c>
      <c r="G2165" s="4"/>
      <c r="H2165" s="93">
        <f t="shared" si="115"/>
        <v>6</v>
      </c>
      <c r="I2165" s="93">
        <f t="shared" si="116"/>
        <v>1.791759469228055</v>
      </c>
      <c r="J2165" s="158">
        <f t="shared" si="117"/>
        <v>45.62140820308715</v>
      </c>
    </row>
    <row r="2166" spans="1:10" hidden="1" x14ac:dyDescent="0.25">
      <c r="A2166" s="93">
        <v>105</v>
      </c>
      <c r="B2166" s="5" t="s">
        <v>40</v>
      </c>
      <c r="C2166" s="26">
        <v>43997</v>
      </c>
      <c r="D2166" s="4">
        <v>0</v>
      </c>
      <c r="E2166" s="29">
        <v>6</v>
      </c>
      <c r="G2166" s="4"/>
      <c r="H2166" s="93">
        <f t="shared" si="115"/>
        <v>6</v>
      </c>
      <c r="I2166" s="93">
        <f t="shared" si="116"/>
        <v>1.791759469228055</v>
      </c>
      <c r="J2166" s="158">
        <f t="shared" si="117"/>
        <v>26.612488118467503</v>
      </c>
    </row>
    <row r="2167" spans="1:10" hidden="1" x14ac:dyDescent="0.25">
      <c r="A2167" s="93">
        <v>106</v>
      </c>
      <c r="B2167" s="5" t="s">
        <v>40</v>
      </c>
      <c r="C2167" s="26">
        <v>43998</v>
      </c>
      <c r="D2167" s="4">
        <v>0</v>
      </c>
      <c r="E2167" s="29">
        <v>6</v>
      </c>
      <c r="G2167" s="4"/>
      <c r="H2167" s="93">
        <f t="shared" si="115"/>
        <v>6</v>
      </c>
      <c r="I2167" s="93">
        <f t="shared" si="116"/>
        <v>1.791759469228055</v>
      </c>
      <c r="J2167" s="158">
        <f t="shared" si="117"/>
        <v>21.289990494774003</v>
      </c>
    </row>
    <row r="2168" spans="1:10" hidden="1" x14ac:dyDescent="0.25">
      <c r="A2168" s="93">
        <v>107</v>
      </c>
      <c r="B2168" s="5" t="s">
        <v>40</v>
      </c>
      <c r="C2168" s="26">
        <v>43999</v>
      </c>
      <c r="D2168" s="4">
        <v>0</v>
      </c>
      <c r="E2168" s="29">
        <v>6</v>
      </c>
      <c r="G2168" s="4"/>
      <c r="H2168" s="93">
        <f t="shared" si="115"/>
        <v>6</v>
      </c>
      <c r="I2168" s="93">
        <f t="shared" si="116"/>
        <v>1.791759469228055</v>
      </c>
      <c r="J2168" s="158">
        <f t="shared" si="117"/>
        <v>19.959366088850626</v>
      </c>
    </row>
    <row r="2169" spans="1:10" hidden="1" x14ac:dyDescent="0.25">
      <c r="A2169" s="93">
        <v>108</v>
      </c>
      <c r="B2169" s="5" t="s">
        <v>40</v>
      </c>
      <c r="C2169" s="26">
        <v>44000</v>
      </c>
      <c r="D2169" s="4">
        <v>0</v>
      </c>
      <c r="E2169" s="29">
        <v>6</v>
      </c>
      <c r="G2169" s="4"/>
      <c r="H2169" s="93">
        <f t="shared" si="115"/>
        <v>6</v>
      </c>
      <c r="I2169" s="93">
        <f t="shared" si="116"/>
        <v>1.791759469228055</v>
      </c>
      <c r="J2169" s="158">
        <f t="shared" si="117"/>
        <v>21.289990494774003</v>
      </c>
    </row>
    <row r="2170" spans="1:10" hidden="1" x14ac:dyDescent="0.25">
      <c r="A2170" s="93">
        <v>109</v>
      </c>
      <c r="B2170" s="5" t="s">
        <v>40</v>
      </c>
      <c r="C2170" s="26">
        <v>44001</v>
      </c>
      <c r="D2170" s="4">
        <v>0</v>
      </c>
      <c r="E2170" s="29">
        <v>6</v>
      </c>
      <c r="G2170" s="4"/>
      <c r="H2170" s="93">
        <f t="shared" si="115"/>
        <v>6</v>
      </c>
      <c r="I2170" s="93">
        <f t="shared" si="116"/>
        <v>1.791759469228055</v>
      </c>
      <c r="J2170" s="158">
        <f t="shared" si="117"/>
        <v>26.612488118467503</v>
      </c>
    </row>
    <row r="2171" spans="1:10" hidden="1" x14ac:dyDescent="0.25">
      <c r="A2171" s="93">
        <v>110</v>
      </c>
      <c r="B2171" s="5" t="s">
        <v>40</v>
      </c>
      <c r="C2171" s="26">
        <v>44002</v>
      </c>
      <c r="D2171" s="4">
        <v>0</v>
      </c>
      <c r="E2171" s="29">
        <v>6</v>
      </c>
      <c r="G2171" s="4"/>
      <c r="H2171" s="93">
        <f t="shared" si="115"/>
        <v>6</v>
      </c>
      <c r="I2171" s="93">
        <f t="shared" si="116"/>
        <v>1.791759469228055</v>
      </c>
      <c r="J2171" s="158">
        <f t="shared" si="117"/>
        <v>45.62140820308715</v>
      </c>
    </row>
    <row r="2172" spans="1:10" hidden="1" x14ac:dyDescent="0.25">
      <c r="A2172" s="93">
        <v>111</v>
      </c>
      <c r="B2172" s="5" t="s">
        <v>40</v>
      </c>
      <c r="C2172" s="26">
        <v>44003</v>
      </c>
      <c r="D2172" s="4">
        <v>0</v>
      </c>
      <c r="E2172" s="29">
        <v>6</v>
      </c>
      <c r="G2172" s="4"/>
      <c r="H2172" s="93">
        <f t="shared" si="115"/>
        <v>6</v>
      </c>
      <c r="I2172" s="93">
        <f t="shared" si="116"/>
        <v>1.791759469228055</v>
      </c>
      <c r="J2172" s="158" t="e">
        <f t="shared" si="117"/>
        <v>#DIV/0!</v>
      </c>
    </row>
    <row r="2173" spans="1:10" hidden="1" x14ac:dyDescent="0.25">
      <c r="A2173" s="93">
        <v>112</v>
      </c>
      <c r="B2173" s="5" t="s">
        <v>40</v>
      </c>
      <c r="C2173" s="26">
        <v>44004</v>
      </c>
      <c r="D2173" s="4">
        <v>0</v>
      </c>
      <c r="E2173" s="29">
        <v>6</v>
      </c>
      <c r="G2173" s="4"/>
      <c r="H2173" s="93">
        <f t="shared" si="115"/>
        <v>6</v>
      </c>
      <c r="I2173" s="93">
        <f t="shared" si="116"/>
        <v>1.791759469228055</v>
      </c>
      <c r="J2173" s="158" t="e">
        <f t="shared" si="117"/>
        <v>#DIV/0!</v>
      </c>
    </row>
    <row r="2174" spans="1:10" hidden="1" x14ac:dyDescent="0.25">
      <c r="A2174" s="93">
        <v>113</v>
      </c>
      <c r="B2174" s="5" t="s">
        <v>40</v>
      </c>
      <c r="C2174" s="26">
        <v>44005</v>
      </c>
      <c r="D2174" s="4">
        <v>0</v>
      </c>
      <c r="E2174" s="29">
        <v>6</v>
      </c>
      <c r="G2174" s="4"/>
      <c r="H2174" s="93">
        <f t="shared" si="115"/>
        <v>6</v>
      </c>
      <c r="I2174" s="93">
        <f t="shared" si="116"/>
        <v>1.791759469228055</v>
      </c>
      <c r="J2174" s="158" t="e">
        <f t="shared" si="117"/>
        <v>#DIV/0!</v>
      </c>
    </row>
    <row r="2175" spans="1:10" hidden="1" x14ac:dyDescent="0.25">
      <c r="A2175" s="93">
        <v>114</v>
      </c>
      <c r="B2175" s="5" t="s">
        <v>40</v>
      </c>
      <c r="C2175" s="26">
        <v>44006</v>
      </c>
      <c r="D2175" s="4">
        <v>1</v>
      </c>
      <c r="E2175" s="29">
        <v>7</v>
      </c>
      <c r="G2175" s="4"/>
      <c r="H2175" s="93">
        <f t="shared" si="115"/>
        <v>7</v>
      </c>
      <c r="I2175" s="93">
        <f t="shared" si="116"/>
        <v>1.9459101490553132</v>
      </c>
      <c r="J2175" s="158">
        <f t="shared" si="117"/>
        <v>53.95867326722307</v>
      </c>
    </row>
    <row r="2176" spans="1:10" hidden="1" x14ac:dyDescent="0.25">
      <c r="A2176" s="93">
        <v>115</v>
      </c>
      <c r="B2176" s="5" t="s">
        <v>40</v>
      </c>
      <c r="C2176" s="26">
        <v>44007</v>
      </c>
      <c r="D2176" s="4">
        <v>0</v>
      </c>
      <c r="E2176" s="29">
        <v>7</v>
      </c>
      <c r="G2176" s="4"/>
      <c r="H2176" s="93">
        <f t="shared" si="115"/>
        <v>7</v>
      </c>
      <c r="I2176" s="93">
        <f t="shared" si="116"/>
        <v>1.9459101490553132</v>
      </c>
      <c r="J2176" s="158">
        <f t="shared" si="117"/>
        <v>31.475892739213457</v>
      </c>
    </row>
    <row r="2177" spans="1:10" hidden="1" x14ac:dyDescent="0.25">
      <c r="A2177" s="93">
        <v>116</v>
      </c>
      <c r="B2177" s="5" t="s">
        <v>40</v>
      </c>
      <c r="C2177" s="26">
        <v>44008</v>
      </c>
      <c r="D2177" s="4">
        <v>0</v>
      </c>
      <c r="E2177" s="29">
        <v>7</v>
      </c>
      <c r="G2177" s="4"/>
      <c r="H2177" s="93">
        <f t="shared" si="115"/>
        <v>7</v>
      </c>
      <c r="I2177" s="93">
        <f t="shared" si="116"/>
        <v>1.9459101490553132</v>
      </c>
      <c r="J2177" s="158">
        <f t="shared" si="117"/>
        <v>25.180714191370765</v>
      </c>
    </row>
    <row r="2178" spans="1:10" hidden="1" x14ac:dyDescent="0.25">
      <c r="A2178" s="93">
        <v>117</v>
      </c>
      <c r="B2178" s="5" t="s">
        <v>40</v>
      </c>
      <c r="C2178" s="26">
        <v>44009</v>
      </c>
      <c r="D2178" s="4">
        <v>0</v>
      </c>
      <c r="E2178" s="29">
        <v>7</v>
      </c>
      <c r="G2178" s="4"/>
      <c r="H2178" s="93">
        <f t="shared" si="115"/>
        <v>7</v>
      </c>
      <c r="I2178" s="93">
        <f t="shared" si="116"/>
        <v>1.9459101490553132</v>
      </c>
      <c r="J2178" s="158">
        <f t="shared" si="117"/>
        <v>23.606919554410091</v>
      </c>
    </row>
    <row r="2179" spans="1:10" hidden="1" x14ac:dyDescent="0.25">
      <c r="A2179" s="93">
        <v>118</v>
      </c>
      <c r="B2179" s="5" t="s">
        <v>40</v>
      </c>
      <c r="C2179" s="26">
        <v>44010</v>
      </c>
      <c r="D2179" s="4">
        <v>0</v>
      </c>
      <c r="E2179" s="29">
        <v>7</v>
      </c>
      <c r="G2179" s="4"/>
      <c r="H2179" s="93">
        <f t="shared" ref="H2179:H2242" si="118">IF(EXACT(B2179,B2178),D2179+E2178,E2179)</f>
        <v>7</v>
      </c>
      <c r="I2179" s="93">
        <f t="shared" si="116"/>
        <v>1.9459101490553132</v>
      </c>
      <c r="J2179" s="158">
        <f t="shared" si="117"/>
        <v>25.180714191370765</v>
      </c>
    </row>
    <row r="2180" spans="1:10" hidden="1" x14ac:dyDescent="0.25">
      <c r="A2180" s="93">
        <v>119</v>
      </c>
      <c r="B2180" s="5" t="s">
        <v>40</v>
      </c>
      <c r="C2180" s="26">
        <v>44011</v>
      </c>
      <c r="D2180" s="4">
        <v>0</v>
      </c>
      <c r="E2180" s="29">
        <v>7</v>
      </c>
      <c r="G2180" s="4"/>
      <c r="H2180" s="93">
        <f t="shared" si="118"/>
        <v>7</v>
      </c>
      <c r="I2180" s="93">
        <f t="shared" si="116"/>
        <v>1.9459101490553132</v>
      </c>
      <c r="J2180" s="158">
        <f t="shared" si="117"/>
        <v>31.475892739213457</v>
      </c>
    </row>
    <row r="2181" spans="1:10" hidden="1" x14ac:dyDescent="0.25">
      <c r="A2181" s="93">
        <v>120</v>
      </c>
      <c r="B2181" s="5" t="s">
        <v>40</v>
      </c>
      <c r="C2181" s="26">
        <v>44012</v>
      </c>
      <c r="D2181" s="4">
        <v>0</v>
      </c>
      <c r="E2181" s="29">
        <v>7</v>
      </c>
      <c r="G2181" s="4"/>
      <c r="H2181" s="93">
        <f t="shared" si="118"/>
        <v>7</v>
      </c>
      <c r="I2181" s="93">
        <f t="shared" si="116"/>
        <v>1.9459101490553132</v>
      </c>
      <c r="J2181" s="158">
        <f t="shared" si="117"/>
        <v>53.95867326722307</v>
      </c>
    </row>
    <row r="2182" spans="1:10" hidden="1" x14ac:dyDescent="0.25">
      <c r="A2182" s="93">
        <v>121</v>
      </c>
      <c r="B2182" s="5" t="s">
        <v>40</v>
      </c>
      <c r="C2182" s="26">
        <v>44013</v>
      </c>
      <c r="D2182" s="4">
        <v>0</v>
      </c>
      <c r="E2182" s="29">
        <v>7</v>
      </c>
      <c r="G2182" s="4"/>
      <c r="H2182" s="93">
        <f t="shared" si="118"/>
        <v>7</v>
      </c>
      <c r="I2182" s="93">
        <f t="shared" si="116"/>
        <v>1.9459101490553132</v>
      </c>
      <c r="J2182" s="158" t="e">
        <f t="shared" si="117"/>
        <v>#DIV/0!</v>
      </c>
    </row>
    <row r="2183" spans="1:10" hidden="1" x14ac:dyDescent="0.25">
      <c r="A2183" s="93">
        <v>122</v>
      </c>
      <c r="B2183" s="5" t="s">
        <v>40</v>
      </c>
      <c r="C2183" s="26">
        <v>44014</v>
      </c>
      <c r="D2183" s="4">
        <v>0</v>
      </c>
      <c r="E2183" s="29">
        <v>7</v>
      </c>
      <c r="G2183" s="4"/>
      <c r="H2183" s="93">
        <f t="shared" si="118"/>
        <v>7</v>
      </c>
      <c r="I2183" s="93">
        <f t="shared" si="116"/>
        <v>1.9459101490553132</v>
      </c>
      <c r="J2183" s="158" t="e">
        <f t="shared" si="117"/>
        <v>#DIV/0!</v>
      </c>
    </row>
    <row r="2184" spans="1:10" hidden="1" x14ac:dyDescent="0.25">
      <c r="A2184" s="93">
        <v>123</v>
      </c>
      <c r="B2184" s="5" t="s">
        <v>40</v>
      </c>
      <c r="C2184" s="26">
        <v>44015</v>
      </c>
      <c r="D2184" s="4">
        <v>0</v>
      </c>
      <c r="E2184" s="29">
        <v>7</v>
      </c>
      <c r="G2184" s="4"/>
      <c r="H2184" s="93">
        <f t="shared" si="118"/>
        <v>7</v>
      </c>
      <c r="I2184" s="93">
        <f t="shared" si="116"/>
        <v>1.9459101490553132</v>
      </c>
      <c r="J2184" s="158" t="e">
        <f t="shared" si="117"/>
        <v>#DIV/0!</v>
      </c>
    </row>
    <row r="2185" spans="1:10" hidden="1" x14ac:dyDescent="0.25">
      <c r="A2185" s="93">
        <v>124</v>
      </c>
      <c r="B2185" s="5" t="s">
        <v>40</v>
      </c>
      <c r="C2185" s="26">
        <v>44016</v>
      </c>
      <c r="D2185" s="4">
        <v>0</v>
      </c>
      <c r="E2185" s="29">
        <v>7</v>
      </c>
      <c r="G2185" s="4"/>
      <c r="H2185" s="93">
        <f t="shared" si="118"/>
        <v>7</v>
      </c>
      <c r="I2185" s="93">
        <f t="shared" si="116"/>
        <v>1.9459101490553132</v>
      </c>
      <c r="J2185" s="158" t="e">
        <f t="shared" si="117"/>
        <v>#DIV/0!</v>
      </c>
    </row>
    <row r="2186" spans="1:10" hidden="1" x14ac:dyDescent="0.25">
      <c r="A2186" s="93">
        <v>125</v>
      </c>
      <c r="B2186" s="5" t="s">
        <v>40</v>
      </c>
      <c r="C2186" s="26">
        <v>44017</v>
      </c>
      <c r="D2186" s="4">
        <v>0</v>
      </c>
      <c r="E2186" s="29">
        <v>7</v>
      </c>
      <c r="G2186" s="4"/>
      <c r="H2186" s="93">
        <f t="shared" si="118"/>
        <v>7</v>
      </c>
      <c r="I2186" s="93">
        <f t="shared" si="116"/>
        <v>1.9459101490553132</v>
      </c>
      <c r="J2186" s="158" t="e">
        <f t="shared" si="117"/>
        <v>#DIV/0!</v>
      </c>
    </row>
    <row r="2187" spans="1:10" hidden="1" x14ac:dyDescent="0.25">
      <c r="A2187" s="93">
        <v>126</v>
      </c>
      <c r="B2187" s="5" t="s">
        <v>40</v>
      </c>
      <c r="C2187" s="26">
        <v>44018</v>
      </c>
      <c r="D2187" s="4">
        <v>0</v>
      </c>
      <c r="E2187" s="29">
        <v>7</v>
      </c>
      <c r="G2187" s="4"/>
      <c r="H2187" s="93">
        <f t="shared" si="118"/>
        <v>7</v>
      </c>
      <c r="I2187" s="93">
        <f t="shared" si="116"/>
        <v>1.9459101490553132</v>
      </c>
      <c r="J2187" s="158" t="e">
        <f t="shared" si="117"/>
        <v>#DIV/0!</v>
      </c>
    </row>
    <row r="2188" spans="1:10" hidden="1" x14ac:dyDescent="0.25">
      <c r="A2188" s="93">
        <v>127</v>
      </c>
      <c r="B2188" s="5" t="s">
        <v>40</v>
      </c>
      <c r="C2188" s="26">
        <v>44019</v>
      </c>
      <c r="D2188" s="4">
        <v>0</v>
      </c>
      <c r="E2188" s="29">
        <v>7</v>
      </c>
      <c r="G2188" s="4"/>
      <c r="H2188" s="93">
        <f t="shared" si="118"/>
        <v>7</v>
      </c>
      <c r="I2188" s="93">
        <f t="shared" si="116"/>
        <v>1.9459101490553132</v>
      </c>
      <c r="J2188" s="158" t="e">
        <f t="shared" si="117"/>
        <v>#DIV/0!</v>
      </c>
    </row>
    <row r="2189" spans="1:10" hidden="1" x14ac:dyDescent="0.25">
      <c r="A2189" s="93">
        <v>128</v>
      </c>
      <c r="B2189" s="5" t="s">
        <v>40</v>
      </c>
      <c r="C2189" s="26">
        <v>44020</v>
      </c>
      <c r="D2189" s="4">
        <v>0</v>
      </c>
      <c r="E2189" s="29">
        <v>7</v>
      </c>
      <c r="G2189" s="4"/>
      <c r="H2189" s="93">
        <f t="shared" si="118"/>
        <v>7</v>
      </c>
      <c r="I2189" s="93">
        <f t="shared" si="116"/>
        <v>1.9459101490553132</v>
      </c>
      <c r="J2189" s="158" t="e">
        <f t="shared" si="117"/>
        <v>#DIV/0!</v>
      </c>
    </row>
    <row r="2190" spans="1:10" hidden="1" x14ac:dyDescent="0.25">
      <c r="A2190" s="93">
        <v>129</v>
      </c>
      <c r="B2190" s="5" t="s">
        <v>40</v>
      </c>
      <c r="C2190" s="26">
        <v>44021</v>
      </c>
      <c r="D2190" s="4">
        <v>0</v>
      </c>
      <c r="E2190" s="29">
        <v>7</v>
      </c>
      <c r="G2190" s="4"/>
      <c r="H2190" s="93">
        <f t="shared" si="118"/>
        <v>7</v>
      </c>
      <c r="I2190" s="93">
        <f t="shared" si="116"/>
        <v>1.9459101490553132</v>
      </c>
      <c r="J2190" s="158" t="e">
        <f t="shared" si="117"/>
        <v>#DIV/0!</v>
      </c>
    </row>
    <row r="2191" spans="1:10" hidden="1" x14ac:dyDescent="0.25">
      <c r="A2191" s="93">
        <v>130</v>
      </c>
      <c r="B2191" s="5" t="s">
        <v>40</v>
      </c>
      <c r="C2191" s="26">
        <v>44022</v>
      </c>
      <c r="D2191" s="4">
        <v>0</v>
      </c>
      <c r="E2191" s="29">
        <v>7</v>
      </c>
      <c r="G2191" s="4"/>
      <c r="H2191" s="93">
        <f t="shared" si="118"/>
        <v>7</v>
      </c>
      <c r="I2191" s="93">
        <f t="shared" si="116"/>
        <v>1.9459101490553132</v>
      </c>
      <c r="J2191" s="158" t="e">
        <f t="shared" si="117"/>
        <v>#DIV/0!</v>
      </c>
    </row>
    <row r="2192" spans="1:10" hidden="1" x14ac:dyDescent="0.25">
      <c r="A2192" s="93">
        <v>131</v>
      </c>
      <c r="B2192" s="5" t="s">
        <v>40</v>
      </c>
      <c r="C2192" s="26">
        <v>44023</v>
      </c>
      <c r="D2192" s="4">
        <v>0</v>
      </c>
      <c r="E2192" s="29">
        <v>7</v>
      </c>
      <c r="G2192" s="4"/>
      <c r="H2192" s="93">
        <f t="shared" si="118"/>
        <v>7</v>
      </c>
      <c r="I2192" s="93">
        <f t="shared" si="116"/>
        <v>1.9459101490553132</v>
      </c>
      <c r="J2192" s="158" t="e">
        <f t="shared" si="117"/>
        <v>#DIV/0!</v>
      </c>
    </row>
    <row r="2193" spans="1:10" hidden="1" x14ac:dyDescent="0.25">
      <c r="A2193" s="93">
        <v>132</v>
      </c>
      <c r="B2193" s="5" t="s">
        <v>40</v>
      </c>
      <c r="C2193" s="26">
        <v>44024</v>
      </c>
      <c r="D2193" s="4">
        <v>0</v>
      </c>
      <c r="E2193" s="29">
        <v>7</v>
      </c>
      <c r="G2193" s="4"/>
      <c r="H2193" s="93">
        <f t="shared" si="118"/>
        <v>7</v>
      </c>
      <c r="I2193" s="93">
        <f t="shared" ref="I2193:I2256" si="119">LN(H2193)</f>
        <v>1.9459101490553132</v>
      </c>
      <c r="J2193" s="158" t="e">
        <f t="shared" si="117"/>
        <v>#DIV/0!</v>
      </c>
    </row>
    <row r="2194" spans="1:10" hidden="1" x14ac:dyDescent="0.25">
      <c r="A2194" s="93">
        <v>133</v>
      </c>
      <c r="B2194" s="5" t="s">
        <v>40</v>
      </c>
      <c r="C2194" s="26">
        <v>44025</v>
      </c>
      <c r="D2194" s="4">
        <v>0</v>
      </c>
      <c r="E2194" s="29">
        <v>7</v>
      </c>
      <c r="G2194" s="4"/>
      <c r="H2194" s="93">
        <f t="shared" si="118"/>
        <v>7</v>
      </c>
      <c r="I2194" s="93">
        <f t="shared" si="119"/>
        <v>1.9459101490553132</v>
      </c>
      <c r="J2194" s="158" t="e">
        <f t="shared" si="117"/>
        <v>#DIV/0!</v>
      </c>
    </row>
    <row r="2195" spans="1:10" hidden="1" x14ac:dyDescent="0.25">
      <c r="A2195" s="93">
        <v>134</v>
      </c>
      <c r="B2195" s="5" t="s">
        <v>40</v>
      </c>
      <c r="C2195" s="26">
        <v>44026</v>
      </c>
      <c r="D2195" s="4">
        <v>0</v>
      </c>
      <c r="E2195" s="29">
        <v>7</v>
      </c>
      <c r="G2195" s="4"/>
      <c r="H2195" s="93">
        <f t="shared" si="118"/>
        <v>7</v>
      </c>
      <c r="I2195" s="93">
        <f t="shared" si="119"/>
        <v>1.9459101490553132</v>
      </c>
      <c r="J2195" s="158" t="e">
        <f t="shared" si="117"/>
        <v>#DIV/0!</v>
      </c>
    </row>
    <row r="2196" spans="1:10" hidden="1" x14ac:dyDescent="0.25">
      <c r="A2196" s="93">
        <v>135</v>
      </c>
      <c r="B2196" s="5" t="s">
        <v>40</v>
      </c>
      <c r="C2196" s="26">
        <v>44027</v>
      </c>
      <c r="D2196" s="4">
        <v>1</v>
      </c>
      <c r="E2196" s="29">
        <v>8</v>
      </c>
      <c r="G2196" s="4"/>
      <c r="H2196" s="93">
        <f t="shared" si="118"/>
        <v>8</v>
      </c>
      <c r="I2196" s="93">
        <f t="shared" si="119"/>
        <v>2.0794415416798357</v>
      </c>
      <c r="J2196" s="158">
        <f t="shared" si="117"/>
        <v>62.290716836213228</v>
      </c>
    </row>
    <row r="2197" spans="1:10" hidden="1" x14ac:dyDescent="0.25">
      <c r="A2197" s="93">
        <v>136</v>
      </c>
      <c r="B2197" s="5" t="s">
        <v>40</v>
      </c>
      <c r="C2197" s="26">
        <v>44028</v>
      </c>
      <c r="D2197" s="4">
        <v>0</v>
      </c>
      <c r="E2197" s="29">
        <v>8</v>
      </c>
      <c r="G2197" s="4"/>
      <c r="H2197" s="93">
        <f t="shared" si="118"/>
        <v>8</v>
      </c>
      <c r="I2197" s="93">
        <f t="shared" si="119"/>
        <v>2.0794415416798357</v>
      </c>
      <c r="J2197" s="158">
        <f t="shared" si="117"/>
        <v>36.336251487791053</v>
      </c>
    </row>
    <row r="2198" spans="1:10" hidden="1" x14ac:dyDescent="0.25">
      <c r="A2198" s="93">
        <v>137</v>
      </c>
      <c r="B2198" s="5" t="s">
        <v>40</v>
      </c>
      <c r="C2198" s="26">
        <v>44029</v>
      </c>
      <c r="D2198" s="4">
        <v>0</v>
      </c>
      <c r="E2198" s="29">
        <v>8</v>
      </c>
      <c r="G2198" s="4"/>
      <c r="H2198" s="93">
        <f t="shared" si="118"/>
        <v>8</v>
      </c>
      <c r="I2198" s="93">
        <f t="shared" si="119"/>
        <v>2.0794415416798357</v>
      </c>
      <c r="J2198" s="158">
        <f t="shared" si="117"/>
        <v>29.069001190232843</v>
      </c>
    </row>
    <row r="2199" spans="1:10" hidden="1" x14ac:dyDescent="0.25">
      <c r="A2199" s="93">
        <v>138</v>
      </c>
      <c r="B2199" s="5" t="s">
        <v>40</v>
      </c>
      <c r="C2199" s="26">
        <v>44030</v>
      </c>
      <c r="D2199" s="4">
        <v>0</v>
      </c>
      <c r="E2199" s="29">
        <v>8</v>
      </c>
      <c r="G2199" s="4"/>
      <c r="H2199" s="93">
        <f t="shared" si="118"/>
        <v>8</v>
      </c>
      <c r="I2199" s="93">
        <f t="shared" si="119"/>
        <v>2.0794415416798357</v>
      </c>
      <c r="J2199" s="158">
        <f t="shared" si="117"/>
        <v>27.252188615843284</v>
      </c>
    </row>
    <row r="2200" spans="1:10" hidden="1" x14ac:dyDescent="0.25">
      <c r="A2200" s="93">
        <v>139</v>
      </c>
      <c r="B2200" s="5" t="s">
        <v>40</v>
      </c>
      <c r="C2200" s="26">
        <v>44031</v>
      </c>
      <c r="D2200" s="4">
        <v>0</v>
      </c>
      <c r="E2200" s="29">
        <v>8</v>
      </c>
      <c r="G2200" s="4"/>
      <c r="H2200" s="93">
        <f t="shared" si="118"/>
        <v>8</v>
      </c>
      <c r="I2200" s="93">
        <f t="shared" si="119"/>
        <v>2.0794415416798357</v>
      </c>
      <c r="J2200" s="158">
        <f t="shared" si="117"/>
        <v>29.069001190232843</v>
      </c>
    </row>
    <row r="2201" spans="1:10" hidden="1" x14ac:dyDescent="0.25">
      <c r="A2201" s="93">
        <v>140</v>
      </c>
      <c r="B2201" s="5" t="s">
        <v>40</v>
      </c>
      <c r="C2201" s="26">
        <v>44032</v>
      </c>
      <c r="D2201" s="4">
        <v>0</v>
      </c>
      <c r="E2201" s="29">
        <v>8</v>
      </c>
      <c r="G2201" s="4"/>
      <c r="H2201" s="93">
        <f t="shared" si="118"/>
        <v>8</v>
      </c>
      <c r="I2201" s="93">
        <f t="shared" si="119"/>
        <v>2.0794415416798357</v>
      </c>
      <c r="J2201" s="158">
        <f t="shared" si="117"/>
        <v>36.336251487791053</v>
      </c>
    </row>
    <row r="2202" spans="1:10" hidden="1" x14ac:dyDescent="0.25">
      <c r="A2202" s="93">
        <v>141</v>
      </c>
      <c r="B2202" s="5" t="s">
        <v>40</v>
      </c>
      <c r="C2202" s="26">
        <v>44033</v>
      </c>
      <c r="D2202" s="4">
        <v>0</v>
      </c>
      <c r="E2202" s="29">
        <v>8</v>
      </c>
      <c r="G2202" s="4"/>
      <c r="H2202" s="93">
        <f t="shared" si="118"/>
        <v>8</v>
      </c>
      <c r="I2202" s="93">
        <f t="shared" si="119"/>
        <v>2.0794415416798357</v>
      </c>
      <c r="J2202" s="158">
        <f t="shared" si="117"/>
        <v>62.290716836213228</v>
      </c>
    </row>
    <row r="2203" spans="1:10" hidden="1" x14ac:dyDescent="0.25">
      <c r="A2203" s="93">
        <v>142</v>
      </c>
      <c r="B2203" s="5" t="s">
        <v>40</v>
      </c>
      <c r="C2203" s="26">
        <v>44034</v>
      </c>
      <c r="D2203" s="4">
        <v>0</v>
      </c>
      <c r="E2203" s="29">
        <v>8</v>
      </c>
      <c r="G2203" s="4"/>
      <c r="H2203" s="93">
        <f t="shared" si="118"/>
        <v>8</v>
      </c>
      <c r="I2203" s="93">
        <f t="shared" si="119"/>
        <v>2.0794415416798357</v>
      </c>
      <c r="J2203" s="158" t="e">
        <f t="shared" si="117"/>
        <v>#DIV/0!</v>
      </c>
    </row>
    <row r="2204" spans="1:10" hidden="1" x14ac:dyDescent="0.25">
      <c r="A2204" s="93">
        <v>143</v>
      </c>
      <c r="B2204" s="5" t="s">
        <v>40</v>
      </c>
      <c r="C2204" s="26">
        <v>44035</v>
      </c>
      <c r="D2204" s="4">
        <v>0</v>
      </c>
      <c r="E2204" s="29">
        <v>8</v>
      </c>
      <c r="G2204" s="4"/>
      <c r="H2204" s="93">
        <f t="shared" si="118"/>
        <v>8</v>
      </c>
      <c r="I2204" s="93">
        <f t="shared" si="119"/>
        <v>2.0794415416798357</v>
      </c>
      <c r="J2204" s="158" t="e">
        <f t="shared" si="117"/>
        <v>#DIV/0!</v>
      </c>
    </row>
    <row r="2205" spans="1:10" hidden="1" x14ac:dyDescent="0.25">
      <c r="A2205" s="93">
        <v>144</v>
      </c>
      <c r="B2205" s="5" t="s">
        <v>40</v>
      </c>
      <c r="C2205" s="26">
        <v>44036</v>
      </c>
      <c r="D2205" s="4">
        <v>0</v>
      </c>
      <c r="E2205" s="29">
        <v>8</v>
      </c>
      <c r="G2205" s="4"/>
      <c r="H2205" s="93">
        <f t="shared" si="118"/>
        <v>8</v>
      </c>
      <c r="I2205" s="93">
        <f t="shared" si="119"/>
        <v>2.0794415416798357</v>
      </c>
      <c r="J2205" s="158" t="e">
        <f t="shared" ref="J2205:J2267" si="120">LN(2)/SLOPE(I2198:I2205,A2198:A2205)</f>
        <v>#DIV/0!</v>
      </c>
    </row>
    <row r="2206" spans="1:10" hidden="1" x14ac:dyDescent="0.25">
      <c r="A2206" s="93">
        <v>145</v>
      </c>
      <c r="B2206" s="5" t="s">
        <v>40</v>
      </c>
      <c r="C2206" s="26">
        <v>44037</v>
      </c>
      <c r="D2206" s="4">
        <v>25</v>
      </c>
      <c r="E2206" s="29">
        <v>33</v>
      </c>
      <c r="G2206" s="4"/>
      <c r="H2206" s="93">
        <f t="shared" si="118"/>
        <v>33</v>
      </c>
      <c r="I2206" s="93">
        <f t="shared" si="119"/>
        <v>3.4965075614664802</v>
      </c>
      <c r="J2206" s="158">
        <f t="shared" si="120"/>
        <v>5.8697097034135908</v>
      </c>
    </row>
    <row r="2207" spans="1:10" hidden="1" x14ac:dyDescent="0.25">
      <c r="A2207" s="93">
        <v>146</v>
      </c>
      <c r="B2207" s="5" t="s">
        <v>40</v>
      </c>
      <c r="C2207" s="26">
        <v>44038</v>
      </c>
      <c r="D2207" s="4">
        <v>7</v>
      </c>
      <c r="E2207" s="29">
        <v>40</v>
      </c>
      <c r="G2207" s="4"/>
      <c r="H2207" s="93">
        <f t="shared" si="118"/>
        <v>40</v>
      </c>
      <c r="I2207" s="93">
        <f t="shared" si="119"/>
        <v>3.6888794541139363</v>
      </c>
      <c r="J2207" s="158">
        <f t="shared" si="120"/>
        <v>3.1727485362921284</v>
      </c>
    </row>
    <row r="2208" spans="1:10" hidden="1" x14ac:dyDescent="0.25">
      <c r="A2208" s="93">
        <v>147</v>
      </c>
      <c r="B2208" s="5" t="s">
        <v>40</v>
      </c>
      <c r="C2208" s="26">
        <v>44039</v>
      </c>
      <c r="D2208" s="4">
        <v>10</v>
      </c>
      <c r="E2208" s="29">
        <v>50</v>
      </c>
      <c r="G2208" s="4"/>
      <c r="H2208" s="93">
        <f t="shared" si="118"/>
        <v>50</v>
      </c>
      <c r="I2208" s="93">
        <f t="shared" si="119"/>
        <v>3.912023005428146</v>
      </c>
      <c r="J2208" s="158">
        <f t="shared" si="120"/>
        <v>2.3172531310799562</v>
      </c>
    </row>
    <row r="2209" spans="1:10" hidden="1" x14ac:dyDescent="0.25">
      <c r="A2209" s="93">
        <v>148</v>
      </c>
      <c r="B2209" s="5" t="s">
        <v>40</v>
      </c>
      <c r="C2209" s="26">
        <v>44040</v>
      </c>
      <c r="D2209" s="4">
        <v>9</v>
      </c>
      <c r="E2209" s="29">
        <v>59</v>
      </c>
      <c r="G2209" s="4"/>
      <c r="H2209" s="93">
        <f t="shared" si="118"/>
        <v>59</v>
      </c>
      <c r="I2209" s="93">
        <f t="shared" si="119"/>
        <v>4.0775374439057197</v>
      </c>
      <c r="J2209" s="158">
        <f t="shared" si="120"/>
        <v>1.9807601831491892</v>
      </c>
    </row>
    <row r="2210" spans="1:10" hidden="1" x14ac:dyDescent="0.25">
      <c r="A2210" s="93">
        <v>149</v>
      </c>
      <c r="B2210" s="5" t="s">
        <v>40</v>
      </c>
      <c r="C2210" s="26">
        <v>44041</v>
      </c>
      <c r="D2210" s="4">
        <v>10</v>
      </c>
      <c r="E2210" s="29">
        <v>69</v>
      </c>
      <c r="G2210" s="4"/>
      <c r="H2210" s="93">
        <f t="shared" si="118"/>
        <v>69</v>
      </c>
      <c r="I2210" s="93">
        <f t="shared" si="119"/>
        <v>4.2341065045972597</v>
      </c>
      <c r="J2210" s="158">
        <f t="shared" si="120"/>
        <v>1.8926596557133128</v>
      </c>
    </row>
    <row r="2211" spans="1:10" hidden="1" x14ac:dyDescent="0.25">
      <c r="A2211" s="93">
        <v>150</v>
      </c>
      <c r="B2211" s="5" t="s">
        <v>40</v>
      </c>
      <c r="C2211" s="26">
        <v>44042</v>
      </c>
      <c r="D2211" s="4">
        <v>6</v>
      </c>
      <c r="E2211" s="29">
        <v>75</v>
      </c>
      <c r="G2211" s="4"/>
      <c r="H2211" s="93">
        <f t="shared" si="118"/>
        <v>75</v>
      </c>
      <c r="I2211" s="93">
        <f t="shared" si="119"/>
        <v>4.3174881135363101</v>
      </c>
      <c r="J2211" s="158">
        <f t="shared" si="120"/>
        <v>2.0497289622741657</v>
      </c>
    </row>
    <row r="2212" spans="1:10" hidden="1" x14ac:dyDescent="0.25">
      <c r="A2212" s="93">
        <v>151</v>
      </c>
      <c r="B2212" s="5" t="s">
        <v>40</v>
      </c>
      <c r="C2212" s="26">
        <v>44043</v>
      </c>
      <c r="D2212" s="4">
        <v>42</v>
      </c>
      <c r="E2212" s="29">
        <v>117</v>
      </c>
      <c r="G2212" s="4"/>
      <c r="H2212" s="93">
        <f t="shared" si="118"/>
        <v>117</v>
      </c>
      <c r="I2212" s="93">
        <f t="shared" si="119"/>
        <v>4.7621739347977563</v>
      </c>
      <c r="J2212" s="158">
        <f t="shared" si="120"/>
        <v>2.3586725632928154</v>
      </c>
    </row>
    <row r="2213" spans="1:10" hidden="1" x14ac:dyDescent="0.25">
      <c r="A2213" s="93">
        <v>152</v>
      </c>
      <c r="B2213" s="5" t="s">
        <v>40</v>
      </c>
      <c r="C2213" s="26">
        <v>44044</v>
      </c>
      <c r="D2213" s="4">
        <v>29</v>
      </c>
      <c r="E2213" s="29">
        <v>146</v>
      </c>
      <c r="G2213" s="4"/>
      <c r="H2213" s="93">
        <f t="shared" si="118"/>
        <v>146</v>
      </c>
      <c r="I2213" s="93">
        <f t="shared" si="119"/>
        <v>4.9836066217083363</v>
      </c>
      <c r="J2213" s="158">
        <f t="shared" si="120"/>
        <v>3.3951787906216144</v>
      </c>
    </row>
    <row r="2214" spans="1:10" hidden="1" x14ac:dyDescent="0.25">
      <c r="A2214" s="93">
        <v>153</v>
      </c>
      <c r="B2214" s="5" t="s">
        <v>40</v>
      </c>
      <c r="C2214" s="26">
        <v>44045</v>
      </c>
      <c r="D2214" s="4">
        <v>7</v>
      </c>
      <c r="E2214" s="29">
        <v>153</v>
      </c>
      <c r="G2214" s="4"/>
      <c r="H2214" s="93">
        <f t="shared" si="118"/>
        <v>153</v>
      </c>
      <c r="I2214" s="93">
        <f t="shared" si="119"/>
        <v>5.0304379213924353</v>
      </c>
      <c r="J2214" s="158">
        <f t="shared" si="120"/>
        <v>3.4480608077413408</v>
      </c>
    </row>
    <row r="2215" spans="1:10" hidden="1" x14ac:dyDescent="0.25">
      <c r="A2215" s="93">
        <v>154</v>
      </c>
      <c r="B2215" s="5" t="s">
        <v>40</v>
      </c>
      <c r="C2215" s="26">
        <v>44046</v>
      </c>
      <c r="D2215" s="4">
        <v>5</v>
      </c>
      <c r="E2215" s="29">
        <v>158</v>
      </c>
      <c r="G2215" s="4"/>
      <c r="H2215" s="93">
        <f t="shared" si="118"/>
        <v>158</v>
      </c>
      <c r="I2215" s="93">
        <f t="shared" si="119"/>
        <v>5.0625950330269669</v>
      </c>
      <c r="J2215" s="158">
        <f t="shared" si="120"/>
        <v>3.753578935151928</v>
      </c>
    </row>
    <row r="2216" spans="1:10" hidden="1" x14ac:dyDescent="0.25">
      <c r="A2216" s="93">
        <v>155</v>
      </c>
      <c r="B2216" s="5" t="s">
        <v>40</v>
      </c>
      <c r="C2216" s="26">
        <v>44047</v>
      </c>
      <c r="D2216" s="4">
        <v>29</v>
      </c>
      <c r="E2216" s="29">
        <v>187</v>
      </c>
      <c r="G2216" s="4"/>
      <c r="H2216" s="93">
        <f t="shared" si="118"/>
        <v>187</v>
      </c>
      <c r="I2216" s="93">
        <f t="shared" si="119"/>
        <v>5.2311086168545868</v>
      </c>
      <c r="J2216" s="158">
        <f t="shared" si="120"/>
        <v>3.9940643208640427</v>
      </c>
    </row>
    <row r="2217" spans="1:10" hidden="1" x14ac:dyDescent="0.25">
      <c r="A2217" s="93">
        <v>156</v>
      </c>
      <c r="B2217" s="5" t="s">
        <v>40</v>
      </c>
      <c r="C2217" s="26">
        <v>44048</v>
      </c>
      <c r="D2217" s="4">
        <v>6</v>
      </c>
      <c r="E2217" s="29">
        <v>193</v>
      </c>
      <c r="G2217" s="4"/>
      <c r="H2217" s="93">
        <f t="shared" si="118"/>
        <v>193</v>
      </c>
      <c r="I2217" s="93">
        <f t="shared" si="119"/>
        <v>5.2626901889048856</v>
      </c>
      <c r="J2217" s="158">
        <f t="shared" si="120"/>
        <v>4.5787250582419228</v>
      </c>
    </row>
    <row r="2218" spans="1:10" hidden="1" x14ac:dyDescent="0.25">
      <c r="A2218" s="93">
        <v>157</v>
      </c>
      <c r="B2218" s="5" t="s">
        <v>40</v>
      </c>
      <c r="C2218" s="26">
        <v>44049</v>
      </c>
      <c r="D2218" s="4">
        <v>5</v>
      </c>
      <c r="E2218" s="29">
        <v>198</v>
      </c>
      <c r="G2218" s="4"/>
      <c r="H2218" s="93">
        <f t="shared" si="118"/>
        <v>198</v>
      </c>
      <c r="I2218" s="93">
        <f t="shared" si="119"/>
        <v>5.2882670306945352</v>
      </c>
      <c r="J2218" s="158">
        <f t="shared" si="120"/>
        <v>5.7804145596876397</v>
      </c>
    </row>
    <row r="2219" spans="1:10" hidden="1" x14ac:dyDescent="0.25">
      <c r="A2219" s="93">
        <v>158</v>
      </c>
      <c r="B2219" s="5" t="s">
        <v>40</v>
      </c>
      <c r="C2219" s="26">
        <v>44050</v>
      </c>
      <c r="D2219" s="4">
        <v>7</v>
      </c>
      <c r="E2219" s="29">
        <v>205</v>
      </c>
      <c r="G2219" s="4"/>
      <c r="H2219" s="93">
        <f t="shared" si="118"/>
        <v>205</v>
      </c>
      <c r="I2219" s="93">
        <f t="shared" si="119"/>
        <v>5.3230099791384085</v>
      </c>
      <c r="J2219" s="158">
        <f t="shared" si="120"/>
        <v>9.2208499663802286</v>
      </c>
    </row>
    <row r="2220" spans="1:10" hidden="1" x14ac:dyDescent="0.25">
      <c r="A2220" s="93">
        <v>159</v>
      </c>
      <c r="B2220" s="5" t="s">
        <v>40</v>
      </c>
      <c r="C2220" s="26">
        <v>44051</v>
      </c>
      <c r="D2220" s="4">
        <v>1</v>
      </c>
      <c r="E2220" s="29">
        <v>206</v>
      </c>
      <c r="G2220" s="4"/>
      <c r="H2220" s="93">
        <f t="shared" si="118"/>
        <v>206</v>
      </c>
      <c r="I2220" s="93">
        <f t="shared" si="119"/>
        <v>5.3278761687895813</v>
      </c>
      <c r="J2220" s="158">
        <f t="shared" si="120"/>
        <v>12.709011696635775</v>
      </c>
    </row>
    <row r="2221" spans="1:10" hidden="1" x14ac:dyDescent="0.25">
      <c r="A2221" s="93">
        <v>160</v>
      </c>
      <c r="B2221" s="5" t="s">
        <v>40</v>
      </c>
      <c r="C2221" s="26">
        <v>44052</v>
      </c>
      <c r="D2221" s="4">
        <v>0</v>
      </c>
      <c r="E2221" s="29">
        <v>206</v>
      </c>
      <c r="G2221" s="4"/>
      <c r="H2221" s="93">
        <f t="shared" si="118"/>
        <v>206</v>
      </c>
      <c r="I2221" s="93">
        <f t="shared" si="119"/>
        <v>5.3278761687895813</v>
      </c>
      <c r="J2221" s="158">
        <f t="shared" si="120"/>
        <v>15.694937681252085</v>
      </c>
    </row>
    <row r="2222" spans="1:10" hidden="1" x14ac:dyDescent="0.25">
      <c r="A2222" s="93">
        <v>161</v>
      </c>
      <c r="B2222" s="5" t="s">
        <v>40</v>
      </c>
      <c r="C2222" s="26">
        <v>44053</v>
      </c>
      <c r="D2222" s="4">
        <v>2</v>
      </c>
      <c r="E2222" s="29">
        <v>208</v>
      </c>
      <c r="G2222" s="4"/>
      <c r="H2222" s="93">
        <f t="shared" si="118"/>
        <v>208</v>
      </c>
      <c r="I2222" s="93">
        <f t="shared" si="119"/>
        <v>5.3375380797013179</v>
      </c>
      <c r="J2222" s="158">
        <f t="shared" si="120"/>
        <v>22.065214356035167</v>
      </c>
    </row>
    <row r="2223" spans="1:10" hidden="1" x14ac:dyDescent="0.25">
      <c r="A2223" s="93">
        <v>162</v>
      </c>
      <c r="B2223" s="5" t="s">
        <v>40</v>
      </c>
      <c r="C2223" s="26">
        <v>44054</v>
      </c>
      <c r="D2223" s="4">
        <v>0</v>
      </c>
      <c r="E2223" s="29">
        <v>208</v>
      </c>
      <c r="G2223" s="4"/>
      <c r="H2223" s="93">
        <f t="shared" si="118"/>
        <v>208</v>
      </c>
      <c r="I2223" s="93">
        <f t="shared" si="119"/>
        <v>5.3375380797013179</v>
      </c>
      <c r="J2223" s="158">
        <f t="shared" si="120"/>
        <v>46.844092280256</v>
      </c>
    </row>
    <row r="2224" spans="1:10" hidden="1" x14ac:dyDescent="0.25">
      <c r="A2224" s="93">
        <v>163</v>
      </c>
      <c r="B2224" s="5" t="s">
        <v>40</v>
      </c>
      <c r="C2224" s="26">
        <v>44055</v>
      </c>
      <c r="D2224" s="4">
        <v>0</v>
      </c>
      <c r="E2224" s="29">
        <f t="shared" ref="E2224:E2229" si="121">D2224+E2200</f>
        <v>8</v>
      </c>
      <c r="G2224" s="4"/>
      <c r="H2224" s="93">
        <f t="shared" si="118"/>
        <v>208</v>
      </c>
      <c r="I2224" s="93">
        <f t="shared" si="119"/>
        <v>5.3375380797013179</v>
      </c>
      <c r="J2224" s="158">
        <f t="shared" si="120"/>
        <v>71.539706639712961</v>
      </c>
    </row>
    <row r="2225" spans="1:10" hidden="1" x14ac:dyDescent="0.25">
      <c r="A2225" s="93">
        <v>164</v>
      </c>
      <c r="B2225" s="5" t="s">
        <v>40</v>
      </c>
      <c r="C2225" s="26">
        <v>44056</v>
      </c>
      <c r="D2225" s="4">
        <v>1</v>
      </c>
      <c r="E2225" s="29">
        <f t="shared" si="121"/>
        <v>9</v>
      </c>
      <c r="G2225" s="4"/>
      <c r="H2225" s="93">
        <f t="shared" si="118"/>
        <v>9</v>
      </c>
      <c r="I2225" s="93">
        <f t="shared" si="119"/>
        <v>2.1972245773362196</v>
      </c>
      <c r="J2225" s="158">
        <f t="shared" si="120"/>
        <v>-2.7048378124286026</v>
      </c>
    </row>
    <row r="2226" spans="1:10" hidden="1" x14ac:dyDescent="0.25">
      <c r="A2226" s="93">
        <v>165</v>
      </c>
      <c r="B2226" s="5" t="s">
        <v>40</v>
      </c>
      <c r="C2226" s="26">
        <v>44057</v>
      </c>
      <c r="D2226" s="4">
        <v>1</v>
      </c>
      <c r="E2226" s="29">
        <f t="shared" si="121"/>
        <v>9</v>
      </c>
      <c r="G2226" s="4"/>
      <c r="H2226" s="93">
        <f t="shared" si="118"/>
        <v>10</v>
      </c>
      <c r="I2226" s="93">
        <f t="shared" si="119"/>
        <v>2.3025850929940459</v>
      </c>
      <c r="J2226" s="158">
        <f t="shared" si="120"/>
        <v>-1.5835932473697532</v>
      </c>
    </row>
    <row r="2227" spans="1:10" hidden="1" x14ac:dyDescent="0.25">
      <c r="A2227" s="93">
        <v>166</v>
      </c>
      <c r="B2227" s="5" t="s">
        <v>40</v>
      </c>
      <c r="C2227" s="26">
        <v>44058</v>
      </c>
      <c r="D2227" s="4">
        <v>1</v>
      </c>
      <c r="E2227" s="29">
        <f t="shared" si="121"/>
        <v>9</v>
      </c>
      <c r="G2227" s="4"/>
      <c r="H2227" s="93">
        <f t="shared" si="118"/>
        <v>10</v>
      </c>
      <c r="I2227" s="93">
        <f t="shared" si="119"/>
        <v>2.3025850929940459</v>
      </c>
      <c r="J2227" s="158">
        <f t="shared" si="120"/>
        <v>-1.2733752791750121</v>
      </c>
    </row>
    <row r="2228" spans="1:10" hidden="1" x14ac:dyDescent="0.25">
      <c r="A2228" s="93">
        <v>167</v>
      </c>
      <c r="B2228" s="5" t="s">
        <v>40</v>
      </c>
      <c r="C2228" s="26">
        <v>44059</v>
      </c>
      <c r="D2228" s="4">
        <v>1</v>
      </c>
      <c r="E2228" s="29">
        <f t="shared" si="121"/>
        <v>9</v>
      </c>
      <c r="G2228" s="4"/>
      <c r="H2228" s="93">
        <f t="shared" si="118"/>
        <v>10</v>
      </c>
      <c r="I2228" s="93">
        <f t="shared" si="119"/>
        <v>2.3025850929940459</v>
      </c>
      <c r="J2228" s="158">
        <f t="shared" si="120"/>
        <v>-1.1981067392566305</v>
      </c>
    </row>
    <row r="2229" spans="1:10" hidden="1" x14ac:dyDescent="0.25">
      <c r="A2229" s="93">
        <v>168</v>
      </c>
      <c r="B2229" s="5" t="s">
        <v>40</v>
      </c>
      <c r="C2229" s="26">
        <v>44060</v>
      </c>
      <c r="D2229" s="4">
        <v>1</v>
      </c>
      <c r="E2229" s="29">
        <f t="shared" si="121"/>
        <v>9</v>
      </c>
      <c r="G2229" s="4"/>
      <c r="H2229" s="93">
        <f t="shared" si="118"/>
        <v>10</v>
      </c>
      <c r="I2229" s="93">
        <f t="shared" si="119"/>
        <v>2.3025850929940459</v>
      </c>
      <c r="J2229" s="158">
        <f t="shared" si="120"/>
        <v>-1.2819403203462438</v>
      </c>
    </row>
    <row r="2230" spans="1:10" hidden="1" x14ac:dyDescent="0.25">
      <c r="A2230" s="93">
        <v>169</v>
      </c>
      <c r="B2230" s="5" t="s">
        <v>40</v>
      </c>
      <c r="C2230" s="26">
        <v>44061</v>
      </c>
      <c r="D2230" s="4">
        <v>-1</v>
      </c>
      <c r="E2230" s="29">
        <v>184</v>
      </c>
      <c r="G2230" s="4"/>
      <c r="H2230" s="93">
        <f t="shared" si="118"/>
        <v>8</v>
      </c>
      <c r="I2230" s="93">
        <f t="shared" si="119"/>
        <v>2.0794415416798357</v>
      </c>
      <c r="J2230" s="158">
        <f t="shared" si="120"/>
        <v>-1.5458332132441959</v>
      </c>
    </row>
    <row r="2231" spans="1:10" hidden="1" x14ac:dyDescent="0.25">
      <c r="A2231" s="93">
        <v>170</v>
      </c>
      <c r="B2231" s="5" t="s">
        <v>40</v>
      </c>
      <c r="C2231" s="26">
        <v>44062</v>
      </c>
      <c r="D2231" s="4">
        <v>2</v>
      </c>
      <c r="E2231" s="29">
        <f t="shared" ref="E2231:E2267" si="122">D2231+E2207</f>
        <v>42</v>
      </c>
      <c r="G2231" s="4"/>
      <c r="H2231" s="93">
        <f t="shared" si="118"/>
        <v>186</v>
      </c>
      <c r="I2231" s="93">
        <f t="shared" si="119"/>
        <v>5.2257466737132017</v>
      </c>
      <c r="J2231" s="158">
        <f t="shared" si="120"/>
        <v>-42.454446051463101</v>
      </c>
    </row>
    <row r="2232" spans="1:10" hidden="1" x14ac:dyDescent="0.25">
      <c r="A2232" s="93">
        <v>171</v>
      </c>
      <c r="B2232" s="5" t="s">
        <v>40</v>
      </c>
      <c r="C2232" s="26">
        <v>44063</v>
      </c>
      <c r="D2232" s="4">
        <v>1</v>
      </c>
      <c r="E2232" s="29">
        <f t="shared" si="122"/>
        <v>51</v>
      </c>
      <c r="G2232" s="4"/>
      <c r="H2232" s="93">
        <f t="shared" si="118"/>
        <v>43</v>
      </c>
      <c r="I2232" s="93">
        <f t="shared" si="119"/>
        <v>3.7612001156935624</v>
      </c>
      <c r="J2232" s="158">
        <f t="shared" si="120"/>
        <v>2.3388720702549919</v>
      </c>
    </row>
    <row r="2233" spans="1:10" hidden="1" x14ac:dyDescent="0.25">
      <c r="A2233" s="93">
        <v>172</v>
      </c>
      <c r="B2233" s="5" t="s">
        <v>40</v>
      </c>
      <c r="C2233" s="26">
        <v>44064</v>
      </c>
      <c r="D2233" s="4">
        <v>0</v>
      </c>
      <c r="E2233" s="29">
        <f t="shared" si="122"/>
        <v>59</v>
      </c>
      <c r="G2233" s="4"/>
      <c r="H2233" s="93">
        <f t="shared" si="118"/>
        <v>51</v>
      </c>
      <c r="I2233" s="93">
        <f t="shared" si="119"/>
        <v>3.9318256327243257</v>
      </c>
      <c r="J2233" s="158">
        <f t="shared" si="120"/>
        <v>2.1371365907048685</v>
      </c>
    </row>
    <row r="2234" spans="1:10" hidden="1" x14ac:dyDescent="0.25">
      <c r="A2234" s="93">
        <v>173</v>
      </c>
      <c r="B2234" s="5" t="s">
        <v>40</v>
      </c>
      <c r="C2234" s="26">
        <v>44065</v>
      </c>
      <c r="D2234" s="4">
        <v>4</v>
      </c>
      <c r="E2234" s="29">
        <f t="shared" si="122"/>
        <v>73</v>
      </c>
      <c r="G2234" s="4"/>
      <c r="H2234" s="93">
        <f t="shared" si="118"/>
        <v>63</v>
      </c>
      <c r="I2234" s="93">
        <f t="shared" si="119"/>
        <v>4.1431347263915326</v>
      </c>
      <c r="J2234" s="158">
        <f t="shared" si="120"/>
        <v>2.0392250855926704</v>
      </c>
    </row>
    <row r="2235" spans="1:10" hidden="1" x14ac:dyDescent="0.25">
      <c r="A2235" s="93">
        <v>174</v>
      </c>
      <c r="B2235" s="5" t="s">
        <v>40</v>
      </c>
      <c r="C2235" s="26">
        <v>44066</v>
      </c>
      <c r="D2235" s="4">
        <v>4</v>
      </c>
      <c r="E2235" s="29">
        <f t="shared" si="122"/>
        <v>79</v>
      </c>
      <c r="G2235" s="4"/>
      <c r="H2235" s="93">
        <f t="shared" si="118"/>
        <v>77</v>
      </c>
      <c r="I2235" s="93">
        <f t="shared" si="119"/>
        <v>4.3438054218536841</v>
      </c>
      <c r="J2235" s="158">
        <f t="shared" si="120"/>
        <v>2.110809973268307</v>
      </c>
    </row>
    <row r="2236" spans="1:10" hidden="1" x14ac:dyDescent="0.25">
      <c r="A2236" s="93">
        <v>175</v>
      </c>
      <c r="B2236" s="5" t="s">
        <v>40</v>
      </c>
      <c r="C2236" s="26">
        <v>44067</v>
      </c>
      <c r="D2236" s="4">
        <v>-2</v>
      </c>
      <c r="E2236" s="29">
        <f t="shared" si="122"/>
        <v>115</v>
      </c>
      <c r="G2236" s="4"/>
      <c r="H2236" s="93">
        <f t="shared" si="118"/>
        <v>77</v>
      </c>
      <c r="I2236" s="93">
        <f t="shared" si="119"/>
        <v>4.3438054218536841</v>
      </c>
      <c r="J2236" s="158">
        <f t="shared" si="120"/>
        <v>2.5839423075107435</v>
      </c>
    </row>
    <row r="2237" spans="1:10" hidden="1" x14ac:dyDescent="0.25">
      <c r="A2237" s="93">
        <v>176</v>
      </c>
      <c r="B2237" s="5" t="s">
        <v>40</v>
      </c>
      <c r="C2237" s="26">
        <v>44068</v>
      </c>
      <c r="D2237" s="4">
        <v>1</v>
      </c>
      <c r="E2237" s="29">
        <f t="shared" si="122"/>
        <v>147</v>
      </c>
      <c r="F2237" s="4">
        <v>1</v>
      </c>
      <c r="G2237" s="4"/>
      <c r="H2237" s="93">
        <f t="shared" si="118"/>
        <v>116</v>
      </c>
      <c r="I2237" s="93">
        <f t="shared" si="119"/>
        <v>4.7535901911063645</v>
      </c>
      <c r="J2237" s="158">
        <f t="shared" si="120"/>
        <v>3.5789721753923218</v>
      </c>
    </row>
    <row r="2238" spans="1:10" hidden="1" x14ac:dyDescent="0.25">
      <c r="A2238" s="93">
        <v>177</v>
      </c>
      <c r="B2238" s="5" t="s">
        <v>40</v>
      </c>
      <c r="C2238" s="26">
        <v>44069</v>
      </c>
      <c r="D2238" s="4">
        <v>1</v>
      </c>
      <c r="E2238" s="29">
        <f t="shared" si="122"/>
        <v>154</v>
      </c>
      <c r="G2238" s="4"/>
      <c r="H2238" s="93">
        <f t="shared" si="118"/>
        <v>148</v>
      </c>
      <c r="I2238" s="93">
        <f t="shared" si="119"/>
        <v>4.9972122737641147</v>
      </c>
      <c r="J2238" s="158">
        <f t="shared" si="120"/>
        <v>12.133059279500626</v>
      </c>
    </row>
    <row r="2239" spans="1:10" hidden="1" x14ac:dyDescent="0.25">
      <c r="A2239" s="93">
        <v>178</v>
      </c>
      <c r="B2239" s="5" t="s">
        <v>40</v>
      </c>
      <c r="C2239" s="26">
        <v>44070</v>
      </c>
      <c r="D2239" s="4">
        <v>-1</v>
      </c>
      <c r="E2239" s="29">
        <f t="shared" si="122"/>
        <v>157</v>
      </c>
      <c r="G2239" s="4"/>
      <c r="H2239" s="93">
        <f t="shared" si="118"/>
        <v>153</v>
      </c>
      <c r="I2239" s="93">
        <f t="shared" si="119"/>
        <v>5.0304379213924353</v>
      </c>
      <c r="J2239" s="158">
        <f t="shared" si="120"/>
        <v>3.6292771272679594</v>
      </c>
    </row>
    <row r="2240" spans="1:10" hidden="1" x14ac:dyDescent="0.25">
      <c r="A2240" s="93">
        <v>179</v>
      </c>
      <c r="B2240" s="5" t="s">
        <v>40</v>
      </c>
      <c r="C2240" s="26">
        <v>44071</v>
      </c>
      <c r="D2240" s="4">
        <v>0</v>
      </c>
      <c r="E2240" s="29">
        <f t="shared" si="122"/>
        <v>187</v>
      </c>
      <c r="G2240" s="4"/>
      <c r="H2240" s="93">
        <f t="shared" si="118"/>
        <v>157</v>
      </c>
      <c r="I2240" s="93">
        <f t="shared" si="119"/>
        <v>5.0562458053483077</v>
      </c>
      <c r="J2240" s="158">
        <f t="shared" si="120"/>
        <v>3.966922970090121</v>
      </c>
    </row>
    <row r="2241" spans="1:10" hidden="1" x14ac:dyDescent="0.25">
      <c r="A2241" s="93">
        <v>180</v>
      </c>
      <c r="B2241" s="5" t="s">
        <v>40</v>
      </c>
      <c r="C2241" s="26">
        <v>44072</v>
      </c>
      <c r="D2241" s="4">
        <v>6</v>
      </c>
      <c r="E2241" s="29">
        <f t="shared" si="122"/>
        <v>199</v>
      </c>
      <c r="G2241" s="4"/>
      <c r="H2241" s="93">
        <f t="shared" si="118"/>
        <v>193</v>
      </c>
      <c r="I2241" s="93">
        <f t="shared" si="119"/>
        <v>5.2626901889048856</v>
      </c>
      <c r="J2241" s="158">
        <f t="shared" si="120"/>
        <v>4.2491440891452221</v>
      </c>
    </row>
    <row r="2242" spans="1:10" hidden="1" x14ac:dyDescent="0.25">
      <c r="A2242" s="93">
        <v>181</v>
      </c>
      <c r="B2242" s="5" t="s">
        <v>40</v>
      </c>
      <c r="C2242" s="26">
        <v>44073</v>
      </c>
      <c r="D2242" s="4">
        <v>0</v>
      </c>
      <c r="E2242" s="29">
        <f t="shared" si="122"/>
        <v>198</v>
      </c>
      <c r="G2242" s="4"/>
      <c r="H2242" s="93">
        <f t="shared" si="118"/>
        <v>199</v>
      </c>
      <c r="I2242" s="93">
        <f t="shared" si="119"/>
        <v>5.2933048247244923</v>
      </c>
      <c r="J2242" s="158">
        <f t="shared" si="120"/>
        <v>4.7794965660006206</v>
      </c>
    </row>
    <row r="2243" spans="1:10" hidden="1" x14ac:dyDescent="0.25">
      <c r="A2243" s="93">
        <v>182</v>
      </c>
      <c r="B2243" s="5" t="s">
        <v>40</v>
      </c>
      <c r="C2243" s="26">
        <v>44074</v>
      </c>
      <c r="D2243" s="4">
        <v>4</v>
      </c>
      <c r="E2243" s="29">
        <f t="shared" si="122"/>
        <v>209</v>
      </c>
      <c r="G2243" s="4"/>
      <c r="H2243" s="93">
        <f t="shared" ref="H2243:H2306" si="123">IF(EXACT(B2243,B2242),D2243+E2242,E2243)</f>
        <v>202</v>
      </c>
      <c r="I2243" s="93">
        <f t="shared" si="119"/>
        <v>5.3082676974012051</v>
      </c>
      <c r="J2243" s="158">
        <f t="shared" si="120"/>
        <v>5.6682316626370017</v>
      </c>
    </row>
    <row r="2244" spans="1:10" hidden="1" x14ac:dyDescent="0.25">
      <c r="A2244" s="93">
        <v>183</v>
      </c>
      <c r="B2244" s="5" t="s">
        <v>40</v>
      </c>
      <c r="C2244" s="26">
        <v>44075</v>
      </c>
      <c r="D2244" s="4">
        <v>8</v>
      </c>
      <c r="E2244" s="29">
        <f t="shared" si="122"/>
        <v>214</v>
      </c>
      <c r="F2244" s="4">
        <f>1</f>
        <v>1</v>
      </c>
      <c r="G2244" s="4"/>
      <c r="H2244" s="93">
        <f t="shared" si="123"/>
        <v>217</v>
      </c>
      <c r="I2244" s="93">
        <f t="shared" si="119"/>
        <v>5.3798973535404597</v>
      </c>
      <c r="J2244" s="158">
        <f t="shared" si="120"/>
        <v>8.3963653236435896</v>
      </c>
    </row>
    <row r="2245" spans="1:10" hidden="1" x14ac:dyDescent="0.25">
      <c r="A2245" s="93">
        <v>184</v>
      </c>
      <c r="B2245" s="5" t="s">
        <v>40</v>
      </c>
      <c r="C2245" s="26">
        <v>44076</v>
      </c>
      <c r="D2245" s="4">
        <v>1</v>
      </c>
      <c r="E2245" s="29">
        <f t="shared" si="122"/>
        <v>207</v>
      </c>
      <c r="G2245" s="4"/>
      <c r="H2245" s="93">
        <f t="shared" si="123"/>
        <v>215</v>
      </c>
      <c r="I2245" s="93">
        <f t="shared" si="119"/>
        <v>5.3706380281276624</v>
      </c>
      <c r="J2245" s="158">
        <f t="shared" si="120"/>
        <v>11.310186671622816</v>
      </c>
    </row>
    <row r="2246" spans="1:10" hidden="1" x14ac:dyDescent="0.25">
      <c r="A2246" s="93">
        <v>185</v>
      </c>
      <c r="B2246" s="5" t="s">
        <v>40</v>
      </c>
      <c r="C2246" s="26">
        <v>44077</v>
      </c>
      <c r="D2246" s="4">
        <v>1</v>
      </c>
      <c r="E2246" s="29">
        <f t="shared" si="122"/>
        <v>209</v>
      </c>
      <c r="F2246" s="4">
        <f>1</f>
        <v>1</v>
      </c>
      <c r="G2246" s="4"/>
      <c r="H2246" s="93">
        <f t="shared" si="123"/>
        <v>208</v>
      </c>
      <c r="I2246" s="93">
        <f t="shared" si="119"/>
        <v>5.3375380797013179</v>
      </c>
      <c r="J2246" s="158">
        <f t="shared" si="120"/>
        <v>14.241891212919811</v>
      </c>
    </row>
    <row r="2247" spans="1:10" hidden="1" x14ac:dyDescent="0.25">
      <c r="A2247" s="93">
        <v>186</v>
      </c>
      <c r="B2247" s="5" t="s">
        <v>40</v>
      </c>
      <c r="C2247" s="26">
        <v>44078</v>
      </c>
      <c r="D2247" s="4">
        <v>7</v>
      </c>
      <c r="E2247" s="29">
        <f t="shared" si="122"/>
        <v>215</v>
      </c>
      <c r="G2247" s="4"/>
      <c r="H2247" s="93">
        <f t="shared" si="123"/>
        <v>216</v>
      </c>
      <c r="I2247" s="93">
        <f t="shared" si="119"/>
        <v>5.3752784076841653</v>
      </c>
      <c r="J2247" s="158">
        <f t="shared" si="120"/>
        <v>20.000832824687578</v>
      </c>
    </row>
    <row r="2248" spans="1:10" hidden="1" x14ac:dyDescent="0.25">
      <c r="A2248" s="93">
        <v>187</v>
      </c>
      <c r="B2248" s="5" t="s">
        <v>40</v>
      </c>
      <c r="C2248" s="26">
        <v>44079</v>
      </c>
      <c r="D2248" s="4">
        <v>9</v>
      </c>
      <c r="E2248" s="29">
        <f t="shared" si="122"/>
        <v>17</v>
      </c>
      <c r="G2248" s="4"/>
      <c r="H2248" s="93">
        <f t="shared" si="123"/>
        <v>224</v>
      </c>
      <c r="I2248" s="93">
        <f t="shared" si="119"/>
        <v>5.4116460518550396</v>
      </c>
      <c r="J2248" s="158">
        <f t="shared" si="120"/>
        <v>38.027531413183787</v>
      </c>
    </row>
    <row r="2249" spans="1:10" hidden="1" x14ac:dyDescent="0.25">
      <c r="A2249" s="93">
        <v>188</v>
      </c>
      <c r="B2249" s="5" t="s">
        <v>40</v>
      </c>
      <c r="C2249" s="26">
        <v>44080</v>
      </c>
      <c r="D2249" s="4">
        <v>4</v>
      </c>
      <c r="E2249" s="29">
        <f t="shared" si="122"/>
        <v>13</v>
      </c>
      <c r="G2249" s="4"/>
      <c r="H2249" s="93">
        <f t="shared" si="123"/>
        <v>21</v>
      </c>
      <c r="I2249" s="93">
        <f t="shared" si="119"/>
        <v>3.044522437723423</v>
      </c>
      <c r="J2249" s="158">
        <f t="shared" si="120"/>
        <v>-3.812605447710717</v>
      </c>
    </row>
    <row r="2250" spans="1:10" hidden="1" x14ac:dyDescent="0.25">
      <c r="A2250" s="93">
        <v>189</v>
      </c>
      <c r="B2250" s="5" t="s">
        <v>40</v>
      </c>
      <c r="C2250" s="26">
        <v>44081</v>
      </c>
      <c r="D2250" s="4">
        <v>9</v>
      </c>
      <c r="E2250" s="29">
        <f t="shared" si="122"/>
        <v>18</v>
      </c>
      <c r="G2250" s="4"/>
      <c r="H2250" s="93">
        <f t="shared" si="123"/>
        <v>22</v>
      </c>
      <c r="I2250" s="93">
        <f t="shared" si="119"/>
        <v>3.0910424533583161</v>
      </c>
      <c r="J2250" s="158">
        <f t="shared" si="120"/>
        <v>-2.1535317329285295</v>
      </c>
    </row>
    <row r="2251" spans="1:10" hidden="1" x14ac:dyDescent="0.25">
      <c r="A2251" s="93">
        <v>190</v>
      </c>
      <c r="B2251" s="5" t="s">
        <v>40</v>
      </c>
      <c r="C2251" s="26">
        <v>44082</v>
      </c>
      <c r="D2251" s="4">
        <v>4</v>
      </c>
      <c r="E2251" s="29">
        <f t="shared" si="122"/>
        <v>13</v>
      </c>
      <c r="G2251" s="4"/>
      <c r="H2251" s="93">
        <f t="shared" si="123"/>
        <v>22</v>
      </c>
      <c r="I2251" s="93">
        <f t="shared" si="119"/>
        <v>3.0910424533583161</v>
      </c>
      <c r="J2251" s="158">
        <f t="shared" si="120"/>
        <v>-1.6993541855289771</v>
      </c>
    </row>
    <row r="2252" spans="1:10" hidden="1" x14ac:dyDescent="0.25">
      <c r="A2252" s="93">
        <v>191</v>
      </c>
      <c r="B2252" s="5" t="s">
        <v>40</v>
      </c>
      <c r="C2252" s="26">
        <v>44083</v>
      </c>
      <c r="D2252" s="4">
        <v>20</v>
      </c>
      <c r="E2252" s="29">
        <f t="shared" si="122"/>
        <v>29</v>
      </c>
      <c r="G2252" s="4"/>
      <c r="H2252" s="93">
        <f t="shared" si="123"/>
        <v>33</v>
      </c>
      <c r="I2252" s="93">
        <f t="shared" si="119"/>
        <v>3.4965075614664802</v>
      </c>
      <c r="J2252" s="158">
        <f t="shared" si="120"/>
        <v>-1.7343533592161617</v>
      </c>
    </row>
    <row r="2253" spans="1:10" hidden="1" x14ac:dyDescent="0.25">
      <c r="A2253" s="93">
        <v>192</v>
      </c>
      <c r="B2253" s="5" t="s">
        <v>40</v>
      </c>
      <c r="C2253" s="26">
        <v>44084</v>
      </c>
      <c r="D2253" s="1">
        <v>27</v>
      </c>
      <c r="E2253" s="29">
        <f t="shared" si="122"/>
        <v>36</v>
      </c>
      <c r="G2253" s="4"/>
      <c r="H2253" s="93">
        <f t="shared" si="123"/>
        <v>56</v>
      </c>
      <c r="I2253" s="93">
        <f t="shared" si="119"/>
        <v>4.0253516907351496</v>
      </c>
      <c r="J2253" s="158">
        <f t="shared" si="120"/>
        <v>-2.2838054468795006</v>
      </c>
    </row>
    <row r="2254" spans="1:10" hidden="1" x14ac:dyDescent="0.25">
      <c r="A2254" s="93">
        <v>193</v>
      </c>
      <c r="B2254" s="5" t="s">
        <v>40</v>
      </c>
      <c r="C2254" s="26">
        <v>44085</v>
      </c>
      <c r="D2254" s="4">
        <v>27</v>
      </c>
      <c r="E2254" s="29">
        <f t="shared" si="122"/>
        <v>211</v>
      </c>
      <c r="G2254" s="4"/>
      <c r="H2254" s="93">
        <f t="shared" si="123"/>
        <v>63</v>
      </c>
      <c r="I2254" s="93">
        <f t="shared" si="119"/>
        <v>4.1431347263915326</v>
      </c>
      <c r="J2254" s="158">
        <f t="shared" si="120"/>
        <v>-4.1001564824861276</v>
      </c>
    </row>
    <row r="2255" spans="1:10" hidden="1" x14ac:dyDescent="0.25">
      <c r="A2255" s="93">
        <v>194</v>
      </c>
      <c r="B2255" s="5" t="s">
        <v>40</v>
      </c>
      <c r="C2255" s="26">
        <v>44086</v>
      </c>
      <c r="D2255" s="4">
        <v>30</v>
      </c>
      <c r="E2255" s="29">
        <f t="shared" si="122"/>
        <v>72</v>
      </c>
      <c r="G2255" s="4"/>
      <c r="H2255" s="93">
        <f t="shared" si="123"/>
        <v>241</v>
      </c>
      <c r="I2255" s="93">
        <f t="shared" si="119"/>
        <v>5.4847969334906548</v>
      </c>
      <c r="J2255" s="158">
        <f t="shared" si="120"/>
        <v>6.3194548459699194</v>
      </c>
    </row>
    <row r="2256" spans="1:10" hidden="1" x14ac:dyDescent="0.25">
      <c r="A2256" s="93">
        <v>195</v>
      </c>
      <c r="B2256" s="5" t="s">
        <v>40</v>
      </c>
      <c r="C2256" s="26">
        <v>44087</v>
      </c>
      <c r="D2256" s="4">
        <v>46</v>
      </c>
      <c r="E2256" s="29">
        <f t="shared" si="122"/>
        <v>97</v>
      </c>
      <c r="G2256" s="4"/>
      <c r="H2256" s="93">
        <f t="shared" si="123"/>
        <v>118</v>
      </c>
      <c r="I2256" s="93">
        <f t="shared" si="119"/>
        <v>4.7706846244656651</v>
      </c>
      <c r="J2256" s="158">
        <f t="shared" si="120"/>
        <v>2.0991564701710277</v>
      </c>
    </row>
    <row r="2257" spans="1:10" hidden="1" x14ac:dyDescent="0.25">
      <c r="A2257" s="93">
        <v>196</v>
      </c>
      <c r="B2257" s="5" t="s">
        <v>40</v>
      </c>
      <c r="C2257" s="26">
        <v>44088</v>
      </c>
      <c r="D2257" s="4">
        <v>45</v>
      </c>
      <c r="E2257" s="29">
        <f t="shared" si="122"/>
        <v>104</v>
      </c>
      <c r="G2257" s="4"/>
      <c r="H2257" s="93">
        <f t="shared" si="123"/>
        <v>142</v>
      </c>
      <c r="I2257" s="93">
        <f t="shared" ref="I2257:I2320" si="124">LN(H2257)</f>
        <v>4.9558270576012609</v>
      </c>
      <c r="J2257" s="158">
        <f t="shared" si="120"/>
        <v>2.1146079063973922</v>
      </c>
    </row>
    <row r="2258" spans="1:10" hidden="1" x14ac:dyDescent="0.25">
      <c r="A2258" s="93">
        <v>197</v>
      </c>
      <c r="B2258" s="62" t="s">
        <v>40</v>
      </c>
      <c r="C2258" s="26">
        <v>44089</v>
      </c>
      <c r="D2258" s="4">
        <v>24</v>
      </c>
      <c r="E2258" s="29">
        <f t="shared" si="122"/>
        <v>97</v>
      </c>
      <c r="G2258" s="4"/>
      <c r="H2258" s="93">
        <f t="shared" si="123"/>
        <v>128</v>
      </c>
      <c r="I2258" s="93">
        <f t="shared" si="124"/>
        <v>4.8520302639196169</v>
      </c>
      <c r="J2258" s="158">
        <f t="shared" si="120"/>
        <v>2.5095439251388956</v>
      </c>
    </row>
    <row r="2259" spans="1:10" hidden="1" x14ac:dyDescent="0.25">
      <c r="A2259" s="93">
        <v>198</v>
      </c>
      <c r="B2259" s="62" t="s">
        <v>40</v>
      </c>
      <c r="C2259" s="26">
        <v>44090</v>
      </c>
      <c r="D2259" s="4">
        <v>39</v>
      </c>
      <c r="E2259" s="29">
        <f t="shared" si="122"/>
        <v>118</v>
      </c>
      <c r="G2259" s="4"/>
      <c r="H2259" s="93">
        <f t="shared" si="123"/>
        <v>136</v>
      </c>
      <c r="I2259" s="93">
        <f t="shared" si="124"/>
        <v>4.9126548857360524</v>
      </c>
      <c r="J2259" s="158">
        <f t="shared" si="120"/>
        <v>3.6920055573815986</v>
      </c>
    </row>
    <row r="2260" spans="1:10" hidden="1" x14ac:dyDescent="0.25">
      <c r="A2260" s="93">
        <v>199</v>
      </c>
      <c r="B2260" s="62" t="s">
        <v>40</v>
      </c>
      <c r="C2260" s="26">
        <v>44091</v>
      </c>
      <c r="D2260" s="4">
        <v>15</v>
      </c>
      <c r="E2260" s="29">
        <f t="shared" si="122"/>
        <v>130</v>
      </c>
      <c r="G2260" s="4"/>
      <c r="H2260" s="93">
        <f t="shared" si="123"/>
        <v>133</v>
      </c>
      <c r="I2260" s="93">
        <f t="shared" si="124"/>
        <v>4.8903491282217537</v>
      </c>
      <c r="J2260" s="158">
        <f t="shared" si="120"/>
        <v>7.1097007605626095</v>
      </c>
    </row>
    <row r="2261" spans="1:10" hidden="1" x14ac:dyDescent="0.25">
      <c r="A2261" s="93">
        <v>200</v>
      </c>
      <c r="B2261" s="62" t="s">
        <v>40</v>
      </c>
      <c r="C2261" s="26">
        <v>44092</v>
      </c>
      <c r="D2261" s="4">
        <v>14</v>
      </c>
      <c r="E2261" s="29">
        <f t="shared" si="122"/>
        <v>161</v>
      </c>
      <c r="G2261" s="4"/>
      <c r="H2261" s="93">
        <f t="shared" si="123"/>
        <v>144</v>
      </c>
      <c r="I2261" s="93">
        <f t="shared" si="124"/>
        <v>4.9698132995760007</v>
      </c>
      <c r="J2261" s="158">
        <f t="shared" si="120"/>
        <v>18.562742951779413</v>
      </c>
    </row>
    <row r="2262" spans="1:10" hidden="1" x14ac:dyDescent="0.25">
      <c r="A2262" s="93">
        <v>201</v>
      </c>
      <c r="B2262" s="62" t="s">
        <v>40</v>
      </c>
      <c r="C2262" s="26">
        <v>44093</v>
      </c>
      <c r="D2262" s="4">
        <v>13</v>
      </c>
      <c r="E2262" s="29">
        <f t="shared" si="122"/>
        <v>167</v>
      </c>
      <c r="G2262" s="4"/>
      <c r="H2262" s="93">
        <f t="shared" si="123"/>
        <v>174</v>
      </c>
      <c r="I2262" s="93">
        <f t="shared" si="124"/>
        <v>5.1590552992145291</v>
      </c>
      <c r="J2262" s="158">
        <f t="shared" si="120"/>
        <v>-40.992760066568394</v>
      </c>
    </row>
    <row r="2263" spans="1:10" hidden="1" x14ac:dyDescent="0.25">
      <c r="A2263" s="93">
        <v>202</v>
      </c>
      <c r="B2263" s="62" t="s">
        <v>40</v>
      </c>
      <c r="C2263" s="26">
        <v>44094</v>
      </c>
      <c r="D2263" s="4">
        <v>21</v>
      </c>
      <c r="E2263" s="29">
        <f t="shared" si="122"/>
        <v>178</v>
      </c>
      <c r="G2263" s="4"/>
      <c r="H2263" s="93">
        <f t="shared" si="123"/>
        <v>188</v>
      </c>
      <c r="I2263" s="93">
        <f t="shared" si="124"/>
        <v>5.2364419628299492</v>
      </c>
      <c r="J2263" s="158">
        <f t="shared" si="120"/>
        <v>12.636905267051675</v>
      </c>
    </row>
    <row r="2264" spans="1:10" hidden="1" x14ac:dyDescent="0.25">
      <c r="A2264" s="93">
        <v>203</v>
      </c>
      <c r="B2264" s="62" t="s">
        <v>40</v>
      </c>
      <c r="C2264" s="26">
        <v>44095</v>
      </c>
      <c r="D2264" s="4">
        <v>18</v>
      </c>
      <c r="E2264" s="29">
        <f t="shared" si="122"/>
        <v>205</v>
      </c>
      <c r="G2264" s="4"/>
      <c r="H2264" s="93">
        <f t="shared" si="123"/>
        <v>196</v>
      </c>
      <c r="I2264" s="93">
        <f t="shared" si="124"/>
        <v>5.2781146592305168</v>
      </c>
      <c r="J2264" s="158">
        <f t="shared" si="120"/>
        <v>11.65247676533733</v>
      </c>
    </row>
    <row r="2265" spans="1:10" hidden="1" x14ac:dyDescent="0.25">
      <c r="A2265" s="93">
        <v>204</v>
      </c>
      <c r="B2265" s="62" t="s">
        <v>40</v>
      </c>
      <c r="C2265" s="26">
        <v>44096</v>
      </c>
      <c r="D2265" s="4">
        <v>22</v>
      </c>
      <c r="E2265" s="29">
        <f t="shared" si="122"/>
        <v>221</v>
      </c>
      <c r="G2265" s="4"/>
      <c r="H2265" s="93">
        <f t="shared" si="123"/>
        <v>227</v>
      </c>
      <c r="I2265" s="93">
        <f t="shared" si="124"/>
        <v>5.4249500174814029</v>
      </c>
      <c r="J2265" s="158">
        <f t="shared" si="120"/>
        <v>8.2409398333955259</v>
      </c>
    </row>
    <row r="2266" spans="1:10" hidden="1" x14ac:dyDescent="0.25">
      <c r="A2266" s="93">
        <v>205</v>
      </c>
      <c r="B2266" s="62" t="s">
        <v>40</v>
      </c>
      <c r="C2266" s="26">
        <v>44097</v>
      </c>
      <c r="D2266" s="4">
        <v>15</v>
      </c>
      <c r="E2266" s="29">
        <f t="shared" si="122"/>
        <v>213</v>
      </c>
      <c r="G2266" s="4"/>
      <c r="H2266" s="93">
        <f t="shared" si="123"/>
        <v>236</v>
      </c>
      <c r="I2266" s="93">
        <f t="shared" si="124"/>
        <v>5.4638318050256105</v>
      </c>
      <c r="J2266" s="158">
        <f t="shared" si="120"/>
        <v>7.7286922809088958</v>
      </c>
    </row>
    <row r="2267" spans="1:10" hidden="1" x14ac:dyDescent="0.25">
      <c r="A2267" s="93">
        <v>206</v>
      </c>
      <c r="B2267" s="62" t="s">
        <v>40</v>
      </c>
      <c r="C2267" s="26">
        <v>44098</v>
      </c>
      <c r="D2267" s="4">
        <v>34</v>
      </c>
      <c r="E2267" s="29">
        <f t="shared" si="122"/>
        <v>243</v>
      </c>
      <c r="G2267" s="4"/>
      <c r="H2267" s="93">
        <f t="shared" si="123"/>
        <v>247</v>
      </c>
      <c r="I2267" s="93">
        <f t="shared" si="124"/>
        <v>5.5093883366279774</v>
      </c>
      <c r="J2267" s="158">
        <f t="shared" si="120"/>
        <v>7.6182738519124049</v>
      </c>
    </row>
    <row r="2268" spans="1:10" hidden="1" x14ac:dyDescent="0.25">
      <c r="A2268" s="93">
        <v>1</v>
      </c>
      <c r="B2268" s="5" t="s">
        <v>28</v>
      </c>
      <c r="C2268" s="26">
        <v>43893</v>
      </c>
      <c r="D2268" s="4">
        <v>0</v>
      </c>
      <c r="E2268" s="29">
        <v>0</v>
      </c>
      <c r="G2268" s="4"/>
      <c r="H2268" s="93">
        <f t="shared" si="123"/>
        <v>0</v>
      </c>
      <c r="I2268" s="93" t="e">
        <f t="shared" si="124"/>
        <v>#NUM!</v>
      </c>
    </row>
    <row r="2269" spans="1:10" hidden="1" x14ac:dyDescent="0.25">
      <c r="A2269" s="93">
        <v>2</v>
      </c>
      <c r="B2269" s="5" t="s">
        <v>28</v>
      </c>
      <c r="C2269" s="26">
        <v>43894</v>
      </c>
      <c r="D2269" s="4">
        <v>0</v>
      </c>
      <c r="E2269" s="29">
        <v>0</v>
      </c>
      <c r="G2269" s="4"/>
      <c r="H2269" s="93">
        <f t="shared" si="123"/>
        <v>0</v>
      </c>
      <c r="I2269" s="93" t="e">
        <f t="shared" si="124"/>
        <v>#NUM!</v>
      </c>
    </row>
    <row r="2270" spans="1:10" hidden="1" x14ac:dyDescent="0.25">
      <c r="A2270" s="93">
        <v>3</v>
      </c>
      <c r="B2270" s="5" t="s">
        <v>28</v>
      </c>
      <c r="C2270" s="26">
        <v>43895</v>
      </c>
      <c r="D2270" s="4">
        <v>0</v>
      </c>
      <c r="E2270" s="29">
        <v>0</v>
      </c>
      <c r="G2270" s="4"/>
      <c r="H2270" s="93">
        <f t="shared" si="123"/>
        <v>0</v>
      </c>
      <c r="I2270" s="93" t="e">
        <f t="shared" si="124"/>
        <v>#NUM!</v>
      </c>
    </row>
    <row r="2271" spans="1:10" hidden="1" x14ac:dyDescent="0.25">
      <c r="A2271" s="93">
        <v>4</v>
      </c>
      <c r="B2271" s="5" t="s">
        <v>28</v>
      </c>
      <c r="C2271" s="26">
        <v>43896</v>
      </c>
      <c r="D2271" s="4">
        <v>0</v>
      </c>
      <c r="E2271" s="29">
        <v>0</v>
      </c>
      <c r="G2271" s="4"/>
      <c r="H2271" s="93">
        <f t="shared" si="123"/>
        <v>0</v>
      </c>
      <c r="I2271" s="93" t="e">
        <f t="shared" si="124"/>
        <v>#NUM!</v>
      </c>
    </row>
    <row r="2272" spans="1:10" hidden="1" x14ac:dyDescent="0.25">
      <c r="A2272" s="93">
        <v>5</v>
      </c>
      <c r="B2272" s="5" t="s">
        <v>28</v>
      </c>
      <c r="C2272" s="26">
        <v>43897</v>
      </c>
      <c r="D2272" s="4">
        <v>0</v>
      </c>
      <c r="E2272" s="29">
        <v>0</v>
      </c>
      <c r="G2272" s="4"/>
      <c r="H2272" s="93">
        <f t="shared" si="123"/>
        <v>0</v>
      </c>
      <c r="I2272" s="93" t="e">
        <f t="shared" si="124"/>
        <v>#NUM!</v>
      </c>
    </row>
    <row r="2273" spans="1:10" hidden="1" x14ac:dyDescent="0.25">
      <c r="A2273" s="93">
        <v>6</v>
      </c>
      <c r="B2273" s="5" t="s">
        <v>28</v>
      </c>
      <c r="C2273" s="26">
        <v>43898</v>
      </c>
      <c r="D2273" s="4">
        <v>0</v>
      </c>
      <c r="E2273" s="29">
        <v>0</v>
      </c>
      <c r="G2273" s="4"/>
      <c r="H2273" s="93">
        <f t="shared" si="123"/>
        <v>0</v>
      </c>
      <c r="I2273" s="93" t="e">
        <f t="shared" si="124"/>
        <v>#NUM!</v>
      </c>
    </row>
    <row r="2274" spans="1:10" hidden="1" x14ac:dyDescent="0.25">
      <c r="A2274" s="93">
        <v>7</v>
      </c>
      <c r="B2274" s="5" t="s">
        <v>28</v>
      </c>
      <c r="C2274" s="26">
        <v>43899</v>
      </c>
      <c r="D2274" s="4">
        <v>0</v>
      </c>
      <c r="E2274" s="29">
        <v>0</v>
      </c>
      <c r="G2274" s="4"/>
      <c r="H2274" s="93">
        <f t="shared" si="123"/>
        <v>0</v>
      </c>
      <c r="I2274" s="93" t="e">
        <f t="shared" si="124"/>
        <v>#NUM!</v>
      </c>
    </row>
    <row r="2275" spans="1:10" hidden="1" x14ac:dyDescent="0.25">
      <c r="A2275" s="93">
        <v>8</v>
      </c>
      <c r="B2275" s="5" t="s">
        <v>28</v>
      </c>
      <c r="C2275" s="26">
        <v>43900</v>
      </c>
      <c r="D2275" s="4">
        <v>0</v>
      </c>
      <c r="E2275" s="29">
        <v>0</v>
      </c>
      <c r="G2275" s="4"/>
      <c r="H2275" s="93">
        <f t="shared" si="123"/>
        <v>0</v>
      </c>
      <c r="I2275" s="93" t="e">
        <f t="shared" si="124"/>
        <v>#NUM!</v>
      </c>
    </row>
    <row r="2276" spans="1:10" hidden="1" x14ac:dyDescent="0.25">
      <c r="A2276" s="93">
        <v>9</v>
      </c>
      <c r="B2276" s="5" t="s">
        <v>28</v>
      </c>
      <c r="C2276" s="26">
        <v>43901</v>
      </c>
      <c r="D2276" s="4">
        <v>0</v>
      </c>
      <c r="E2276" s="29">
        <v>0</v>
      </c>
      <c r="G2276" s="4"/>
      <c r="H2276" s="93">
        <f t="shared" si="123"/>
        <v>0</v>
      </c>
      <c r="I2276" s="93" t="e">
        <f t="shared" si="124"/>
        <v>#NUM!</v>
      </c>
    </row>
    <row r="2277" spans="1:10" hidden="1" x14ac:dyDescent="0.25">
      <c r="A2277" s="93">
        <v>10</v>
      </c>
      <c r="B2277" s="5" t="s">
        <v>28</v>
      </c>
      <c r="C2277" s="26">
        <v>43902</v>
      </c>
      <c r="D2277" s="4">
        <v>0</v>
      </c>
      <c r="E2277" s="29">
        <v>0</v>
      </c>
      <c r="G2277" s="4"/>
      <c r="H2277" s="93">
        <f t="shared" si="123"/>
        <v>0</v>
      </c>
      <c r="I2277" s="93" t="e">
        <f t="shared" si="124"/>
        <v>#NUM!</v>
      </c>
    </row>
    <row r="2278" spans="1:10" hidden="1" x14ac:dyDescent="0.25">
      <c r="A2278" s="93">
        <v>11</v>
      </c>
      <c r="B2278" s="5" t="s">
        <v>28</v>
      </c>
      <c r="C2278" s="26">
        <v>43903</v>
      </c>
      <c r="D2278" s="4">
        <v>0</v>
      </c>
      <c r="E2278" s="29">
        <v>0</v>
      </c>
      <c r="G2278" s="4"/>
      <c r="H2278" s="93">
        <f t="shared" si="123"/>
        <v>0</v>
      </c>
      <c r="I2278" s="93" t="e">
        <f t="shared" si="124"/>
        <v>#NUM!</v>
      </c>
    </row>
    <row r="2279" spans="1:10" hidden="1" x14ac:dyDescent="0.25">
      <c r="A2279" s="93">
        <v>12</v>
      </c>
      <c r="B2279" s="5" t="s">
        <v>28</v>
      </c>
      <c r="C2279" s="26">
        <v>43904</v>
      </c>
      <c r="D2279" s="4">
        <v>0</v>
      </c>
      <c r="E2279" s="29">
        <v>0</v>
      </c>
      <c r="G2279" s="4"/>
      <c r="H2279" s="93">
        <f t="shared" si="123"/>
        <v>0</v>
      </c>
      <c r="I2279" s="93" t="e">
        <f t="shared" si="124"/>
        <v>#NUM!</v>
      </c>
    </row>
    <row r="2280" spans="1:10" hidden="1" x14ac:dyDescent="0.25">
      <c r="A2280" s="93">
        <v>13</v>
      </c>
      <c r="B2280" s="5" t="s">
        <v>28</v>
      </c>
      <c r="C2280" s="26">
        <v>43905</v>
      </c>
      <c r="D2280" s="4">
        <v>0</v>
      </c>
      <c r="E2280" s="29">
        <v>0</v>
      </c>
      <c r="G2280" s="4"/>
      <c r="H2280" s="93">
        <f t="shared" si="123"/>
        <v>0</v>
      </c>
      <c r="I2280" s="93" t="e">
        <f t="shared" si="124"/>
        <v>#NUM!</v>
      </c>
    </row>
    <row r="2281" spans="1:10" hidden="1" x14ac:dyDescent="0.25">
      <c r="A2281" s="93">
        <v>14</v>
      </c>
      <c r="B2281" s="5" t="s">
        <v>28</v>
      </c>
      <c r="C2281" s="26">
        <v>43906</v>
      </c>
      <c r="D2281" s="4">
        <v>0</v>
      </c>
      <c r="E2281" s="29">
        <v>0</v>
      </c>
      <c r="G2281" s="4"/>
      <c r="H2281" s="93">
        <f t="shared" si="123"/>
        <v>0</v>
      </c>
      <c r="I2281" s="93" t="e">
        <f t="shared" si="124"/>
        <v>#NUM!</v>
      </c>
    </row>
    <row r="2282" spans="1:10" hidden="1" x14ac:dyDescent="0.25">
      <c r="A2282" s="93">
        <v>15</v>
      </c>
      <c r="B2282" s="5" t="s">
        <v>28</v>
      </c>
      <c r="C2282" s="26">
        <v>43907</v>
      </c>
      <c r="D2282" s="4">
        <v>0</v>
      </c>
      <c r="E2282" s="29">
        <v>0</v>
      </c>
      <c r="G2282" s="4"/>
      <c r="H2282" s="93">
        <f t="shared" si="123"/>
        <v>0</v>
      </c>
      <c r="I2282" s="93" t="e">
        <f t="shared" si="124"/>
        <v>#NUM!</v>
      </c>
      <c r="J2282" s="158" t="e">
        <f>LN(2)/SLOPE(I2275:I2282,A2275:A2282)</f>
        <v>#NUM!</v>
      </c>
    </row>
    <row r="2283" spans="1:10" hidden="1" x14ac:dyDescent="0.25">
      <c r="A2283" s="93">
        <v>16</v>
      </c>
      <c r="B2283" s="5" t="s">
        <v>28</v>
      </c>
      <c r="C2283" s="26">
        <v>43908</v>
      </c>
      <c r="D2283" s="4">
        <v>0</v>
      </c>
      <c r="E2283" s="29">
        <v>0</v>
      </c>
      <c r="G2283" s="4"/>
      <c r="H2283" s="93">
        <f t="shared" si="123"/>
        <v>0</v>
      </c>
      <c r="I2283" s="93" t="e">
        <f t="shared" si="124"/>
        <v>#NUM!</v>
      </c>
      <c r="J2283" s="158" t="e">
        <f t="shared" ref="J2283:J2346" si="125">LN(2)/SLOPE(I2276:I2283,A2276:A2283)</f>
        <v>#NUM!</v>
      </c>
    </row>
    <row r="2284" spans="1:10" hidden="1" x14ac:dyDescent="0.25">
      <c r="A2284" s="93">
        <v>17</v>
      </c>
      <c r="B2284" s="5" t="s">
        <v>28</v>
      </c>
      <c r="C2284" s="26">
        <v>43909</v>
      </c>
      <c r="D2284" s="4">
        <v>0</v>
      </c>
      <c r="E2284" s="29">
        <v>0</v>
      </c>
      <c r="G2284" s="4"/>
      <c r="H2284" s="93">
        <f t="shared" si="123"/>
        <v>0</v>
      </c>
      <c r="I2284" s="93" t="e">
        <f t="shared" si="124"/>
        <v>#NUM!</v>
      </c>
      <c r="J2284" s="158" t="e">
        <f t="shared" si="125"/>
        <v>#NUM!</v>
      </c>
    </row>
    <row r="2285" spans="1:10" hidden="1" x14ac:dyDescent="0.25">
      <c r="A2285" s="93">
        <v>18</v>
      </c>
      <c r="B2285" s="5" t="s">
        <v>28</v>
      </c>
      <c r="C2285" s="26">
        <v>43910</v>
      </c>
      <c r="D2285" s="4">
        <v>0</v>
      </c>
      <c r="E2285" s="29">
        <v>0</v>
      </c>
      <c r="G2285" s="4"/>
      <c r="H2285" s="93">
        <f t="shared" si="123"/>
        <v>0</v>
      </c>
      <c r="I2285" s="93" t="e">
        <f t="shared" si="124"/>
        <v>#NUM!</v>
      </c>
      <c r="J2285" s="158" t="e">
        <f t="shared" si="125"/>
        <v>#NUM!</v>
      </c>
    </row>
    <row r="2286" spans="1:10" hidden="1" x14ac:dyDescent="0.25">
      <c r="A2286" s="93">
        <v>19</v>
      </c>
      <c r="B2286" s="5" t="s">
        <v>28</v>
      </c>
      <c r="C2286" s="26">
        <v>43911</v>
      </c>
      <c r="D2286" s="4">
        <v>0</v>
      </c>
      <c r="E2286" s="29">
        <v>0</v>
      </c>
      <c r="G2286" s="4"/>
      <c r="H2286" s="93">
        <f t="shared" si="123"/>
        <v>0</v>
      </c>
      <c r="I2286" s="93" t="e">
        <f t="shared" si="124"/>
        <v>#NUM!</v>
      </c>
      <c r="J2286" s="158" t="e">
        <f t="shared" si="125"/>
        <v>#NUM!</v>
      </c>
    </row>
    <row r="2287" spans="1:10" hidden="1" x14ac:dyDescent="0.25">
      <c r="A2287" s="93">
        <v>20</v>
      </c>
      <c r="B2287" s="5" t="s">
        <v>28</v>
      </c>
      <c r="C2287" s="26">
        <v>43912</v>
      </c>
      <c r="D2287" s="4">
        <v>0</v>
      </c>
      <c r="E2287" s="29">
        <v>0</v>
      </c>
      <c r="G2287" s="4"/>
      <c r="H2287" s="93">
        <f t="shared" si="123"/>
        <v>0</v>
      </c>
      <c r="I2287" s="93" t="e">
        <f t="shared" si="124"/>
        <v>#NUM!</v>
      </c>
      <c r="J2287" s="158" t="e">
        <f t="shared" si="125"/>
        <v>#NUM!</v>
      </c>
    </row>
    <row r="2288" spans="1:10" hidden="1" x14ac:dyDescent="0.25">
      <c r="A2288" s="93">
        <v>21</v>
      </c>
      <c r="B2288" s="5" t="s">
        <v>28</v>
      </c>
      <c r="C2288" s="26">
        <v>43913</v>
      </c>
      <c r="D2288" s="4">
        <v>0</v>
      </c>
      <c r="E2288" s="29">
        <v>0</v>
      </c>
      <c r="G2288" s="4"/>
      <c r="H2288" s="93">
        <f t="shared" si="123"/>
        <v>0</v>
      </c>
      <c r="I2288" s="93" t="e">
        <f t="shared" si="124"/>
        <v>#NUM!</v>
      </c>
      <c r="J2288" s="158" t="e">
        <f t="shared" si="125"/>
        <v>#NUM!</v>
      </c>
    </row>
    <row r="2289" spans="1:10" hidden="1" x14ac:dyDescent="0.25">
      <c r="A2289" s="93">
        <v>22</v>
      </c>
      <c r="B2289" s="5" t="s">
        <v>28</v>
      </c>
      <c r="C2289" s="26">
        <v>43914</v>
      </c>
      <c r="D2289" s="4">
        <v>0</v>
      </c>
      <c r="E2289" s="29">
        <v>0</v>
      </c>
      <c r="G2289" s="4"/>
      <c r="H2289" s="93">
        <f t="shared" si="123"/>
        <v>0</v>
      </c>
      <c r="I2289" s="93" t="e">
        <f t="shared" si="124"/>
        <v>#NUM!</v>
      </c>
      <c r="J2289" s="158" t="e">
        <f t="shared" si="125"/>
        <v>#NUM!</v>
      </c>
    </row>
    <row r="2290" spans="1:10" hidden="1" x14ac:dyDescent="0.25">
      <c r="A2290" s="93">
        <v>23</v>
      </c>
      <c r="B2290" s="5" t="s">
        <v>28</v>
      </c>
      <c r="C2290" s="26">
        <v>43915</v>
      </c>
      <c r="D2290" s="4">
        <v>0</v>
      </c>
      <c r="E2290" s="29">
        <v>0</v>
      </c>
      <c r="G2290" s="4"/>
      <c r="H2290" s="93">
        <f t="shared" si="123"/>
        <v>0</v>
      </c>
      <c r="I2290" s="93" t="e">
        <f t="shared" si="124"/>
        <v>#NUM!</v>
      </c>
      <c r="J2290" s="158" t="e">
        <f t="shared" si="125"/>
        <v>#NUM!</v>
      </c>
    </row>
    <row r="2291" spans="1:10" hidden="1" x14ac:dyDescent="0.25">
      <c r="A2291" s="93">
        <v>24</v>
      </c>
      <c r="B2291" s="5" t="s">
        <v>28</v>
      </c>
      <c r="C2291" s="26">
        <v>43916</v>
      </c>
      <c r="D2291" s="4">
        <v>0</v>
      </c>
      <c r="E2291" s="29">
        <v>0</v>
      </c>
      <c r="G2291" s="4"/>
      <c r="H2291" s="93">
        <f t="shared" si="123"/>
        <v>0</v>
      </c>
      <c r="I2291" s="93" t="e">
        <f t="shared" si="124"/>
        <v>#NUM!</v>
      </c>
      <c r="J2291" s="158" t="e">
        <f t="shared" si="125"/>
        <v>#NUM!</v>
      </c>
    </row>
    <row r="2292" spans="1:10" hidden="1" x14ac:dyDescent="0.25">
      <c r="A2292" s="93">
        <v>25</v>
      </c>
      <c r="B2292" s="5" t="s">
        <v>28</v>
      </c>
      <c r="C2292" s="26">
        <v>43917</v>
      </c>
      <c r="D2292" s="4">
        <v>0</v>
      </c>
      <c r="E2292" s="29">
        <v>0</v>
      </c>
      <c r="G2292" s="4"/>
      <c r="H2292" s="93">
        <f t="shared" si="123"/>
        <v>0</v>
      </c>
      <c r="I2292" s="93" t="e">
        <f t="shared" si="124"/>
        <v>#NUM!</v>
      </c>
      <c r="J2292" s="158" t="e">
        <f t="shared" si="125"/>
        <v>#NUM!</v>
      </c>
    </row>
    <row r="2293" spans="1:10" hidden="1" x14ac:dyDescent="0.25">
      <c r="A2293" s="93">
        <v>26</v>
      </c>
      <c r="B2293" s="5" t="s">
        <v>28</v>
      </c>
      <c r="C2293" s="26">
        <v>43918</v>
      </c>
      <c r="D2293" s="4">
        <v>0</v>
      </c>
      <c r="E2293" s="29">
        <v>0</v>
      </c>
      <c r="G2293" s="4"/>
      <c r="H2293" s="93">
        <f t="shared" si="123"/>
        <v>0</v>
      </c>
      <c r="I2293" s="93" t="e">
        <f t="shared" si="124"/>
        <v>#NUM!</v>
      </c>
      <c r="J2293" s="158" t="e">
        <f t="shared" si="125"/>
        <v>#NUM!</v>
      </c>
    </row>
    <row r="2294" spans="1:10" hidden="1" x14ac:dyDescent="0.25">
      <c r="A2294" s="93">
        <v>27</v>
      </c>
      <c r="B2294" s="5" t="s">
        <v>28</v>
      </c>
      <c r="C2294" s="26">
        <v>43919</v>
      </c>
      <c r="D2294" s="4">
        <v>1</v>
      </c>
      <c r="E2294" s="29">
        <v>1</v>
      </c>
      <c r="G2294" s="4"/>
      <c r="H2294" s="93">
        <f t="shared" si="123"/>
        <v>1</v>
      </c>
      <c r="I2294" s="93">
        <f t="shared" si="124"/>
        <v>0</v>
      </c>
      <c r="J2294" s="158" t="e">
        <f t="shared" si="125"/>
        <v>#NUM!</v>
      </c>
    </row>
    <row r="2295" spans="1:10" hidden="1" x14ac:dyDescent="0.25">
      <c r="A2295" s="93">
        <v>28</v>
      </c>
      <c r="B2295" s="5" t="s">
        <v>28</v>
      </c>
      <c r="C2295" s="26">
        <v>43920</v>
      </c>
      <c r="D2295" s="4">
        <v>0</v>
      </c>
      <c r="E2295" s="29">
        <v>1</v>
      </c>
      <c r="G2295" s="4"/>
      <c r="H2295" s="93">
        <f t="shared" si="123"/>
        <v>1</v>
      </c>
      <c r="I2295" s="93">
        <f t="shared" si="124"/>
        <v>0</v>
      </c>
      <c r="J2295" s="158" t="e">
        <f t="shared" si="125"/>
        <v>#NUM!</v>
      </c>
    </row>
    <row r="2296" spans="1:10" hidden="1" x14ac:dyDescent="0.25">
      <c r="A2296" s="93">
        <v>29</v>
      </c>
      <c r="B2296" s="5" t="s">
        <v>28</v>
      </c>
      <c r="C2296" s="26">
        <v>43921</v>
      </c>
      <c r="D2296" s="4">
        <v>0</v>
      </c>
      <c r="E2296" s="29">
        <v>1</v>
      </c>
      <c r="F2296" s="4">
        <v>1</v>
      </c>
      <c r="G2296" s="4"/>
      <c r="H2296" s="93">
        <f t="shared" si="123"/>
        <v>1</v>
      </c>
      <c r="I2296" s="93">
        <f t="shared" si="124"/>
        <v>0</v>
      </c>
      <c r="J2296" s="158" t="e">
        <f t="shared" si="125"/>
        <v>#NUM!</v>
      </c>
    </row>
    <row r="2297" spans="1:10" hidden="1" x14ac:dyDescent="0.25">
      <c r="A2297" s="93">
        <v>30</v>
      </c>
      <c r="B2297" s="5" t="s">
        <v>28</v>
      </c>
      <c r="C2297" s="26">
        <v>43922</v>
      </c>
      <c r="D2297" s="4">
        <v>0</v>
      </c>
      <c r="E2297" s="29">
        <v>1</v>
      </c>
      <c r="G2297" s="4"/>
      <c r="H2297" s="93">
        <f t="shared" si="123"/>
        <v>1</v>
      </c>
      <c r="I2297" s="93">
        <f t="shared" si="124"/>
        <v>0</v>
      </c>
      <c r="J2297" s="158" t="e">
        <f t="shared" si="125"/>
        <v>#NUM!</v>
      </c>
    </row>
    <row r="2298" spans="1:10" hidden="1" x14ac:dyDescent="0.25">
      <c r="A2298" s="93">
        <v>31</v>
      </c>
      <c r="B2298" s="5" t="s">
        <v>28</v>
      </c>
      <c r="C2298" s="26">
        <v>43923</v>
      </c>
      <c r="D2298" s="4">
        <v>3</v>
      </c>
      <c r="E2298" s="29">
        <v>4</v>
      </c>
      <c r="G2298" s="4"/>
      <c r="H2298" s="93">
        <f t="shared" si="123"/>
        <v>4</v>
      </c>
      <c r="I2298" s="93">
        <f t="shared" si="124"/>
        <v>1.3862943611198906</v>
      </c>
      <c r="J2298" s="158" t="e">
        <f t="shared" si="125"/>
        <v>#NUM!</v>
      </c>
    </row>
    <row r="2299" spans="1:10" hidden="1" x14ac:dyDescent="0.25">
      <c r="A2299" s="93">
        <v>32</v>
      </c>
      <c r="B2299" s="5" t="s">
        <v>28</v>
      </c>
      <c r="C2299" s="26">
        <v>43924</v>
      </c>
      <c r="D2299" s="4">
        <v>0</v>
      </c>
      <c r="E2299" s="29">
        <v>4</v>
      </c>
      <c r="G2299" s="4"/>
      <c r="H2299" s="93">
        <f t="shared" si="123"/>
        <v>4</v>
      </c>
      <c r="I2299" s="93">
        <f t="shared" si="124"/>
        <v>1.3862943611198906</v>
      </c>
      <c r="J2299" s="158" t="e">
        <f t="shared" si="125"/>
        <v>#NUM!</v>
      </c>
    </row>
    <row r="2300" spans="1:10" hidden="1" x14ac:dyDescent="0.25">
      <c r="A2300" s="93">
        <v>33</v>
      </c>
      <c r="B2300" s="5" t="s">
        <v>28</v>
      </c>
      <c r="C2300" s="26">
        <v>43925</v>
      </c>
      <c r="D2300" s="4">
        <v>2</v>
      </c>
      <c r="E2300" s="29">
        <v>6</v>
      </c>
      <c r="G2300" s="4"/>
      <c r="H2300" s="93">
        <f t="shared" si="123"/>
        <v>6</v>
      </c>
      <c r="I2300" s="93">
        <f t="shared" si="124"/>
        <v>1.791759469228055</v>
      </c>
      <c r="J2300" s="158" t="e">
        <f t="shared" si="125"/>
        <v>#NUM!</v>
      </c>
    </row>
    <row r="2301" spans="1:10" hidden="1" x14ac:dyDescent="0.25">
      <c r="A2301" s="93">
        <v>34</v>
      </c>
      <c r="B2301" s="5" t="s">
        <v>28</v>
      </c>
      <c r="C2301" s="26">
        <v>43926</v>
      </c>
      <c r="D2301" s="4">
        <v>2</v>
      </c>
      <c r="E2301" s="29">
        <v>8</v>
      </c>
      <c r="G2301" s="4"/>
      <c r="H2301" s="93">
        <f t="shared" si="123"/>
        <v>8</v>
      </c>
      <c r="I2301" s="93">
        <f t="shared" si="124"/>
        <v>2.0794415416798357</v>
      </c>
      <c r="J2301" s="158">
        <f t="shared" si="125"/>
        <v>2.0035867779438608</v>
      </c>
    </row>
    <row r="2302" spans="1:10" hidden="1" x14ac:dyDescent="0.25">
      <c r="A2302" s="93">
        <v>35</v>
      </c>
      <c r="B2302" s="5" t="s">
        <v>28</v>
      </c>
      <c r="C2302" s="26">
        <v>43927</v>
      </c>
      <c r="D2302" s="4">
        <v>1</v>
      </c>
      <c r="E2302" s="29">
        <v>9</v>
      </c>
      <c r="G2302" s="4"/>
      <c r="H2302" s="93">
        <f t="shared" si="123"/>
        <v>9</v>
      </c>
      <c r="I2302" s="93">
        <f t="shared" si="124"/>
        <v>2.1972245773362196</v>
      </c>
      <c r="J2302" s="158">
        <f t="shared" si="125"/>
        <v>1.8689774491091509</v>
      </c>
    </row>
    <row r="2303" spans="1:10" hidden="1" x14ac:dyDescent="0.25">
      <c r="A2303" s="93">
        <v>36</v>
      </c>
      <c r="B2303" s="5" t="s">
        <v>28</v>
      </c>
      <c r="C2303" s="26">
        <v>43928</v>
      </c>
      <c r="D2303" s="4">
        <v>0</v>
      </c>
      <c r="E2303" s="29">
        <v>9</v>
      </c>
      <c r="G2303" s="4"/>
      <c r="H2303" s="93">
        <f t="shared" si="123"/>
        <v>9</v>
      </c>
      <c r="I2303" s="93">
        <f t="shared" si="124"/>
        <v>2.1972245773362196</v>
      </c>
      <c r="J2303" s="158">
        <f t="shared" si="125"/>
        <v>2.0180634690238737</v>
      </c>
    </row>
    <row r="2304" spans="1:10" hidden="1" x14ac:dyDescent="0.25">
      <c r="A2304" s="93">
        <v>37</v>
      </c>
      <c r="B2304" s="5" t="s">
        <v>28</v>
      </c>
      <c r="C2304" s="26">
        <v>43929</v>
      </c>
      <c r="D2304" s="4">
        <v>0</v>
      </c>
      <c r="E2304" s="29">
        <v>9</v>
      </c>
      <c r="G2304" s="4"/>
      <c r="H2304" s="93">
        <f t="shared" si="123"/>
        <v>9</v>
      </c>
      <c r="I2304" s="93">
        <f t="shared" si="124"/>
        <v>2.1972245773362196</v>
      </c>
      <c r="J2304" s="158">
        <f t="shared" si="125"/>
        <v>2.6279636432192079</v>
      </c>
    </row>
    <row r="2305" spans="1:10" hidden="1" x14ac:dyDescent="0.25">
      <c r="A2305" s="93">
        <v>38</v>
      </c>
      <c r="B2305" s="5" t="s">
        <v>28</v>
      </c>
      <c r="C2305" s="26">
        <v>43930</v>
      </c>
      <c r="D2305" s="4">
        <v>5</v>
      </c>
      <c r="E2305" s="29">
        <v>14</v>
      </c>
      <c r="G2305" s="4"/>
      <c r="H2305" s="93">
        <f t="shared" si="123"/>
        <v>14</v>
      </c>
      <c r="I2305" s="93">
        <f t="shared" si="124"/>
        <v>2.6390573296152584</v>
      </c>
      <c r="J2305" s="158">
        <f t="shared" si="125"/>
        <v>4.1124214683198961</v>
      </c>
    </row>
    <row r="2306" spans="1:10" hidden="1" x14ac:dyDescent="0.25">
      <c r="A2306" s="93">
        <v>39</v>
      </c>
      <c r="B2306" s="5" t="s">
        <v>28</v>
      </c>
      <c r="C2306" s="26">
        <v>43931</v>
      </c>
      <c r="D2306" s="4">
        <v>0</v>
      </c>
      <c r="E2306" s="29">
        <v>14</v>
      </c>
      <c r="G2306" s="4"/>
      <c r="H2306" s="93">
        <f t="shared" si="123"/>
        <v>14</v>
      </c>
      <c r="I2306" s="93">
        <f t="shared" si="124"/>
        <v>2.6390573296152584</v>
      </c>
      <c r="J2306" s="158">
        <f t="shared" si="125"/>
        <v>4.3583787855552822</v>
      </c>
    </row>
    <row r="2307" spans="1:10" hidden="1" x14ac:dyDescent="0.25">
      <c r="A2307" s="93">
        <v>40</v>
      </c>
      <c r="B2307" s="5" t="s">
        <v>28</v>
      </c>
      <c r="C2307" s="26">
        <v>43932</v>
      </c>
      <c r="D2307" s="4">
        <v>4</v>
      </c>
      <c r="E2307" s="29">
        <v>18</v>
      </c>
      <c r="G2307" s="4"/>
      <c r="H2307" s="93">
        <f t="shared" ref="H2307:H2370" si="126">IF(EXACT(B2307,B2306),D2307+E2306,E2307)</f>
        <v>18</v>
      </c>
      <c r="I2307" s="93">
        <f t="shared" si="124"/>
        <v>2.8903717578961645</v>
      </c>
      <c r="J2307" s="158">
        <f t="shared" si="125"/>
        <v>4.9284778481530038</v>
      </c>
    </row>
    <row r="2308" spans="1:10" hidden="1" x14ac:dyDescent="0.25">
      <c r="A2308" s="93">
        <v>41</v>
      </c>
      <c r="B2308" s="5" t="s">
        <v>28</v>
      </c>
      <c r="C2308" s="26">
        <v>43933</v>
      </c>
      <c r="D2308" s="4">
        <v>1</v>
      </c>
      <c r="E2308" s="29">
        <v>19</v>
      </c>
      <c r="G2308" s="4"/>
      <c r="H2308" s="93">
        <f t="shared" si="126"/>
        <v>19</v>
      </c>
      <c r="I2308" s="93">
        <f t="shared" si="124"/>
        <v>2.9444389791664403</v>
      </c>
      <c r="J2308" s="158">
        <f t="shared" si="125"/>
        <v>5.1580537344835529</v>
      </c>
    </row>
    <row r="2309" spans="1:10" hidden="1" x14ac:dyDescent="0.25">
      <c r="A2309" s="93">
        <v>42</v>
      </c>
      <c r="B2309" s="5" t="s">
        <v>28</v>
      </c>
      <c r="C2309" s="26">
        <v>43934</v>
      </c>
      <c r="D2309" s="4">
        <v>3</v>
      </c>
      <c r="E2309" s="29">
        <v>22</v>
      </c>
      <c r="G2309" s="4"/>
      <c r="H2309" s="93">
        <f t="shared" si="126"/>
        <v>22</v>
      </c>
      <c r="I2309" s="93">
        <f t="shared" si="124"/>
        <v>3.0910424533583161</v>
      </c>
      <c r="J2309" s="158">
        <f t="shared" si="125"/>
        <v>4.8229963551909991</v>
      </c>
    </row>
    <row r="2310" spans="1:10" hidden="1" x14ac:dyDescent="0.25">
      <c r="A2310" s="93">
        <v>43</v>
      </c>
      <c r="B2310" s="5" t="s">
        <v>28</v>
      </c>
      <c r="C2310" s="26">
        <v>43935</v>
      </c>
      <c r="D2310" s="4">
        <v>6</v>
      </c>
      <c r="E2310" s="29">
        <v>28</v>
      </c>
      <c r="G2310" s="4"/>
      <c r="H2310" s="93">
        <f t="shared" si="126"/>
        <v>28</v>
      </c>
      <c r="I2310" s="93">
        <f t="shared" si="124"/>
        <v>3.3322045101752038</v>
      </c>
      <c r="J2310" s="158">
        <f t="shared" si="125"/>
        <v>4.2870637519320827</v>
      </c>
    </row>
    <row r="2311" spans="1:10" hidden="1" x14ac:dyDescent="0.25">
      <c r="A2311" s="93">
        <v>44</v>
      </c>
      <c r="B2311" s="5" t="s">
        <v>28</v>
      </c>
      <c r="C2311" s="26">
        <v>43936</v>
      </c>
      <c r="D2311" s="4">
        <v>3</v>
      </c>
      <c r="E2311" s="29">
        <v>31</v>
      </c>
      <c r="F2311" s="4">
        <v>1</v>
      </c>
      <c r="G2311" s="4"/>
      <c r="H2311" s="93">
        <f t="shared" si="126"/>
        <v>31</v>
      </c>
      <c r="I2311" s="93">
        <f t="shared" si="124"/>
        <v>3.4339872044851463</v>
      </c>
      <c r="J2311" s="158">
        <f t="shared" si="125"/>
        <v>4.3023680137915044</v>
      </c>
    </row>
    <row r="2312" spans="1:10" hidden="1" x14ac:dyDescent="0.25">
      <c r="A2312" s="93">
        <v>45</v>
      </c>
      <c r="B2312" s="5" t="s">
        <v>28</v>
      </c>
      <c r="C2312" s="26">
        <v>43937</v>
      </c>
      <c r="D2312" s="4">
        <v>3</v>
      </c>
      <c r="E2312" s="29">
        <v>34</v>
      </c>
      <c r="G2312" s="4"/>
      <c r="H2312" s="93">
        <f t="shared" si="126"/>
        <v>34</v>
      </c>
      <c r="I2312" s="93">
        <f t="shared" si="124"/>
        <v>3.5263605246161616</v>
      </c>
      <c r="J2312" s="158">
        <f t="shared" si="125"/>
        <v>4.9944240100861013</v>
      </c>
    </row>
    <row r="2313" spans="1:10" hidden="1" x14ac:dyDescent="0.25">
      <c r="A2313" s="93">
        <v>46</v>
      </c>
      <c r="B2313" s="5" t="s">
        <v>28</v>
      </c>
      <c r="C2313" s="26">
        <v>43938</v>
      </c>
      <c r="D2313" s="4">
        <v>1</v>
      </c>
      <c r="E2313" s="29">
        <v>35</v>
      </c>
      <c r="F2313" s="4">
        <v>1</v>
      </c>
      <c r="G2313" s="4"/>
      <c r="H2313" s="93">
        <f t="shared" si="126"/>
        <v>35</v>
      </c>
      <c r="I2313" s="93">
        <f t="shared" si="124"/>
        <v>3.5553480614894135</v>
      </c>
      <c r="J2313" s="158">
        <f t="shared" si="125"/>
        <v>5.1508728815657197</v>
      </c>
    </row>
    <row r="2314" spans="1:10" hidden="1" x14ac:dyDescent="0.25">
      <c r="A2314" s="93">
        <v>47</v>
      </c>
      <c r="B2314" s="5" t="s">
        <v>28</v>
      </c>
      <c r="C2314" s="26">
        <v>43939</v>
      </c>
      <c r="D2314" s="4">
        <v>0</v>
      </c>
      <c r="E2314" s="29">
        <v>35</v>
      </c>
      <c r="G2314" s="4"/>
      <c r="H2314" s="93">
        <f t="shared" si="126"/>
        <v>35</v>
      </c>
      <c r="I2314" s="93">
        <f t="shared" si="124"/>
        <v>3.5553480614894135</v>
      </c>
      <c r="J2314" s="158">
        <f t="shared" si="125"/>
        <v>6.3862695534526974</v>
      </c>
    </row>
    <row r="2315" spans="1:10" hidden="1" x14ac:dyDescent="0.25">
      <c r="A2315" s="93">
        <v>48</v>
      </c>
      <c r="B2315" s="5" t="s">
        <v>28</v>
      </c>
      <c r="C2315" s="26">
        <v>43940</v>
      </c>
      <c r="D2315" s="4">
        <v>4</v>
      </c>
      <c r="E2315" s="29">
        <v>39</v>
      </c>
      <c r="G2315" s="4"/>
      <c r="H2315" s="93">
        <f t="shared" si="126"/>
        <v>39</v>
      </c>
      <c r="I2315" s="93">
        <f t="shared" si="124"/>
        <v>3.6635616461296463</v>
      </c>
      <c r="J2315" s="158">
        <f t="shared" si="125"/>
        <v>7.1729697425481591</v>
      </c>
    </row>
    <row r="2316" spans="1:10" hidden="1" x14ac:dyDescent="0.25">
      <c r="A2316" s="93">
        <v>49</v>
      </c>
      <c r="B2316" s="5" t="s">
        <v>28</v>
      </c>
      <c r="C2316" s="26">
        <v>43941</v>
      </c>
      <c r="D2316" s="4">
        <v>0</v>
      </c>
      <c r="E2316" s="29">
        <v>39</v>
      </c>
      <c r="G2316" s="4"/>
      <c r="H2316" s="93">
        <f t="shared" si="126"/>
        <v>39</v>
      </c>
      <c r="I2316" s="93">
        <f t="shared" si="124"/>
        <v>3.6635616461296463</v>
      </c>
      <c r="J2316" s="158">
        <f t="shared" si="125"/>
        <v>9.6119616952967668</v>
      </c>
    </row>
    <row r="2317" spans="1:10" hidden="1" x14ac:dyDescent="0.25">
      <c r="A2317" s="93">
        <v>50</v>
      </c>
      <c r="B2317" s="5" t="s">
        <v>28</v>
      </c>
      <c r="C2317" s="26">
        <v>43942</v>
      </c>
      <c r="D2317" s="4">
        <v>1</v>
      </c>
      <c r="E2317" s="29">
        <v>40</v>
      </c>
      <c r="F2317" s="4">
        <v>2</v>
      </c>
      <c r="G2317" s="4"/>
      <c r="H2317" s="93">
        <f t="shared" si="126"/>
        <v>40</v>
      </c>
      <c r="I2317" s="93">
        <f t="shared" si="124"/>
        <v>3.6888794541139363</v>
      </c>
      <c r="J2317" s="158">
        <f t="shared" si="125"/>
        <v>14.354410674632893</v>
      </c>
    </row>
    <row r="2318" spans="1:10" hidden="1" x14ac:dyDescent="0.25">
      <c r="A2318" s="93">
        <v>51</v>
      </c>
      <c r="B2318" s="5" t="s">
        <v>28</v>
      </c>
      <c r="C2318" s="26">
        <v>43943</v>
      </c>
      <c r="D2318" s="4">
        <v>5</v>
      </c>
      <c r="E2318" s="29">
        <v>45</v>
      </c>
      <c r="G2318" s="4"/>
      <c r="H2318" s="93">
        <f t="shared" si="126"/>
        <v>45</v>
      </c>
      <c r="I2318" s="93">
        <f t="shared" si="124"/>
        <v>3.8066624897703196</v>
      </c>
      <c r="J2318" s="158">
        <f t="shared" si="125"/>
        <v>15.106825278128515</v>
      </c>
    </row>
    <row r="2319" spans="1:10" hidden="1" x14ac:dyDescent="0.25">
      <c r="A2319" s="93">
        <v>52</v>
      </c>
      <c r="B2319" s="5" t="s">
        <v>28</v>
      </c>
      <c r="C2319" s="26">
        <v>43944</v>
      </c>
      <c r="D2319" s="4">
        <v>0</v>
      </c>
      <c r="E2319" s="29">
        <v>45</v>
      </c>
      <c r="G2319" s="4"/>
      <c r="H2319" s="93">
        <f t="shared" si="126"/>
        <v>45</v>
      </c>
      <c r="I2319" s="93">
        <f t="shared" si="124"/>
        <v>3.8066624897703196</v>
      </c>
      <c r="J2319" s="158">
        <f t="shared" si="125"/>
        <v>16.08727756756679</v>
      </c>
    </row>
    <row r="2320" spans="1:10" hidden="1" x14ac:dyDescent="0.25">
      <c r="A2320" s="93">
        <v>53</v>
      </c>
      <c r="B2320" s="5" t="s">
        <v>28</v>
      </c>
      <c r="C2320" s="26">
        <v>43945</v>
      </c>
      <c r="D2320" s="4">
        <v>2</v>
      </c>
      <c r="E2320" s="29">
        <v>47</v>
      </c>
      <c r="G2320" s="4"/>
      <c r="H2320" s="93">
        <f t="shared" si="126"/>
        <v>47</v>
      </c>
      <c r="I2320" s="93">
        <f t="shared" si="124"/>
        <v>3.8501476017100584</v>
      </c>
      <c r="J2320" s="158">
        <f t="shared" si="125"/>
        <v>15.424533431680215</v>
      </c>
    </row>
    <row r="2321" spans="1:10" hidden="1" x14ac:dyDescent="0.25">
      <c r="A2321" s="93">
        <v>54</v>
      </c>
      <c r="B2321" s="5" t="s">
        <v>28</v>
      </c>
      <c r="C2321" s="26">
        <v>43946</v>
      </c>
      <c r="D2321" s="4">
        <v>3</v>
      </c>
      <c r="E2321" s="29">
        <v>50</v>
      </c>
      <c r="F2321" s="4">
        <v>1</v>
      </c>
      <c r="G2321" s="4"/>
      <c r="H2321" s="93">
        <f t="shared" si="126"/>
        <v>50</v>
      </c>
      <c r="I2321" s="93">
        <f t="shared" ref="I2321:I2384" si="127">LN(H2321)</f>
        <v>3.912023005428146</v>
      </c>
      <c r="J2321" s="158">
        <f t="shared" si="125"/>
        <v>14.641229718075376</v>
      </c>
    </row>
    <row r="2322" spans="1:10" hidden="1" x14ac:dyDescent="0.25">
      <c r="A2322" s="93">
        <v>55</v>
      </c>
      <c r="B2322" s="5" t="s">
        <v>28</v>
      </c>
      <c r="C2322" s="26">
        <v>43947</v>
      </c>
      <c r="D2322" s="4">
        <v>0</v>
      </c>
      <c r="E2322" s="29">
        <v>50</v>
      </c>
      <c r="G2322" s="4"/>
      <c r="H2322" s="93">
        <f t="shared" si="126"/>
        <v>50</v>
      </c>
      <c r="I2322" s="93">
        <f t="shared" si="127"/>
        <v>3.912023005428146</v>
      </c>
      <c r="J2322" s="158">
        <f t="shared" si="125"/>
        <v>16.801915682780965</v>
      </c>
    </row>
    <row r="2323" spans="1:10" hidden="1" x14ac:dyDescent="0.25">
      <c r="A2323" s="93">
        <v>56</v>
      </c>
      <c r="B2323" s="5" t="s">
        <v>28</v>
      </c>
      <c r="C2323" s="26">
        <v>43948</v>
      </c>
      <c r="D2323" s="4">
        <v>0</v>
      </c>
      <c r="E2323" s="29">
        <v>50</v>
      </c>
      <c r="G2323" s="4"/>
      <c r="H2323" s="93">
        <f t="shared" si="126"/>
        <v>50</v>
      </c>
      <c r="I2323" s="93">
        <f t="shared" si="127"/>
        <v>3.912023005428146</v>
      </c>
      <c r="J2323" s="158">
        <f t="shared" si="125"/>
        <v>18.112960287169404</v>
      </c>
    </row>
    <row r="2324" spans="1:10" hidden="1" x14ac:dyDescent="0.25">
      <c r="A2324" s="93">
        <v>57</v>
      </c>
      <c r="B2324" s="5" t="s">
        <v>28</v>
      </c>
      <c r="C2324" s="26">
        <v>43949</v>
      </c>
      <c r="D2324" s="4">
        <v>1</v>
      </c>
      <c r="E2324" s="29">
        <v>51</v>
      </c>
      <c r="G2324" s="4"/>
      <c r="H2324" s="93">
        <f t="shared" si="126"/>
        <v>51</v>
      </c>
      <c r="I2324" s="93">
        <f t="shared" si="127"/>
        <v>3.9318256327243257</v>
      </c>
      <c r="J2324" s="158">
        <f t="shared" si="125"/>
        <v>22.347719356508399</v>
      </c>
    </row>
    <row r="2325" spans="1:10" hidden="1" x14ac:dyDescent="0.25">
      <c r="A2325" s="93">
        <v>58</v>
      </c>
      <c r="B2325" s="5" t="s">
        <v>28</v>
      </c>
      <c r="C2325" s="26">
        <v>43950</v>
      </c>
      <c r="D2325" s="4">
        <v>1</v>
      </c>
      <c r="E2325" s="29">
        <v>52</v>
      </c>
      <c r="G2325" s="4"/>
      <c r="H2325" s="93">
        <f t="shared" si="126"/>
        <v>52</v>
      </c>
      <c r="I2325" s="93">
        <f t="shared" si="127"/>
        <v>3.9512437185814275</v>
      </c>
      <c r="J2325" s="158">
        <f t="shared" si="125"/>
        <v>31.929820138522352</v>
      </c>
    </row>
    <row r="2326" spans="1:10" hidden="1" x14ac:dyDescent="0.25">
      <c r="A2326" s="93">
        <v>59</v>
      </c>
      <c r="B2326" s="5" t="s">
        <v>28</v>
      </c>
      <c r="C2326" s="26">
        <v>43951</v>
      </c>
      <c r="D2326" s="4">
        <v>0</v>
      </c>
      <c r="E2326" s="29">
        <v>52</v>
      </c>
      <c r="G2326" s="4"/>
      <c r="H2326" s="93">
        <f t="shared" si="126"/>
        <v>52</v>
      </c>
      <c r="I2326" s="93">
        <f t="shared" si="127"/>
        <v>3.9512437185814275</v>
      </c>
      <c r="J2326" s="158">
        <f t="shared" si="125"/>
        <v>36.921971023419907</v>
      </c>
    </row>
    <row r="2327" spans="1:10" hidden="1" x14ac:dyDescent="0.25">
      <c r="A2327" s="93">
        <v>60</v>
      </c>
      <c r="B2327" s="5" t="s">
        <v>28</v>
      </c>
      <c r="C2327" s="26">
        <v>43952</v>
      </c>
      <c r="D2327" s="4">
        <v>3</v>
      </c>
      <c r="E2327" s="29">
        <v>55</v>
      </c>
      <c r="G2327" s="4"/>
      <c r="H2327" s="93">
        <f t="shared" si="126"/>
        <v>55</v>
      </c>
      <c r="I2327" s="93">
        <f t="shared" si="127"/>
        <v>4.0073331852324712</v>
      </c>
      <c r="J2327" s="158">
        <f t="shared" si="125"/>
        <v>40.606518056999533</v>
      </c>
    </row>
    <row r="2328" spans="1:10" hidden="1" x14ac:dyDescent="0.25">
      <c r="A2328" s="93">
        <v>61</v>
      </c>
      <c r="B2328" s="5" t="s">
        <v>28</v>
      </c>
      <c r="C2328" s="26">
        <v>43953</v>
      </c>
      <c r="D2328" s="4">
        <v>0</v>
      </c>
      <c r="E2328" s="29">
        <v>55</v>
      </c>
      <c r="G2328" s="4"/>
      <c r="H2328" s="93">
        <f t="shared" si="126"/>
        <v>55</v>
      </c>
      <c r="I2328" s="93">
        <f t="shared" si="127"/>
        <v>4.0073331852324712</v>
      </c>
      <c r="J2328" s="158">
        <f t="shared" si="125"/>
        <v>45.459287038546606</v>
      </c>
    </row>
    <row r="2329" spans="1:10" hidden="1" x14ac:dyDescent="0.25">
      <c r="A2329" s="93">
        <v>62</v>
      </c>
      <c r="B2329" s="5" t="s">
        <v>28</v>
      </c>
      <c r="C2329" s="26">
        <v>43954</v>
      </c>
      <c r="D2329" s="4">
        <v>0</v>
      </c>
      <c r="E2329" s="29">
        <v>55</v>
      </c>
      <c r="G2329" s="4"/>
      <c r="H2329" s="93">
        <f t="shared" si="126"/>
        <v>55</v>
      </c>
      <c r="I2329" s="93">
        <f t="shared" si="127"/>
        <v>4.0073331852324712</v>
      </c>
      <c r="J2329" s="158">
        <f t="shared" si="125"/>
        <v>42.49194196698523</v>
      </c>
    </row>
    <row r="2330" spans="1:10" hidden="1" x14ac:dyDescent="0.25">
      <c r="A2330" s="93">
        <v>63</v>
      </c>
      <c r="B2330" s="5" t="s">
        <v>28</v>
      </c>
      <c r="C2330" s="26">
        <v>43955</v>
      </c>
      <c r="D2330" s="4">
        <v>1</v>
      </c>
      <c r="E2330" s="29">
        <v>56</v>
      </c>
      <c r="G2330" s="4"/>
      <c r="H2330" s="93">
        <f t="shared" si="126"/>
        <v>56</v>
      </c>
      <c r="I2330" s="93">
        <f t="shared" si="127"/>
        <v>4.0253516907351496</v>
      </c>
      <c r="J2330" s="158">
        <f t="shared" si="125"/>
        <v>41.732018567233069</v>
      </c>
    </row>
    <row r="2331" spans="1:10" hidden="1" x14ac:dyDescent="0.25">
      <c r="A2331" s="93">
        <v>64</v>
      </c>
      <c r="B2331" s="5" t="s">
        <v>28</v>
      </c>
      <c r="C2331" s="26">
        <v>43956</v>
      </c>
      <c r="D2331" s="4">
        <v>0</v>
      </c>
      <c r="E2331" s="29">
        <v>56</v>
      </c>
      <c r="G2331" s="4"/>
      <c r="H2331" s="93">
        <f t="shared" si="126"/>
        <v>56</v>
      </c>
      <c r="I2331" s="93">
        <f t="shared" si="127"/>
        <v>4.0253516907351496</v>
      </c>
      <c r="J2331" s="158">
        <f t="shared" si="125"/>
        <v>48.784933796984539</v>
      </c>
    </row>
    <row r="2332" spans="1:10" hidden="1" x14ac:dyDescent="0.25">
      <c r="A2332" s="93">
        <v>65</v>
      </c>
      <c r="B2332" s="5" t="s">
        <v>28</v>
      </c>
      <c r="C2332" s="26">
        <v>43957</v>
      </c>
      <c r="D2332" s="4">
        <v>1</v>
      </c>
      <c r="E2332" s="29">
        <v>57</v>
      </c>
      <c r="G2332" s="4"/>
      <c r="H2332" s="93">
        <f t="shared" si="126"/>
        <v>57</v>
      </c>
      <c r="I2332" s="93">
        <f t="shared" si="127"/>
        <v>4.0430512678345503</v>
      </c>
      <c r="J2332" s="158">
        <f t="shared" si="125"/>
        <v>54.5555963122412</v>
      </c>
    </row>
    <row r="2333" spans="1:10" hidden="1" x14ac:dyDescent="0.25">
      <c r="A2333" s="93">
        <v>66</v>
      </c>
      <c r="B2333" s="5" t="s">
        <v>28</v>
      </c>
      <c r="C2333" s="26">
        <v>43958</v>
      </c>
      <c r="D2333" s="4">
        <v>1</v>
      </c>
      <c r="E2333" s="29">
        <v>58</v>
      </c>
      <c r="G2333" s="4"/>
      <c r="H2333" s="93">
        <f t="shared" si="126"/>
        <v>58</v>
      </c>
      <c r="I2333" s="93">
        <f t="shared" si="127"/>
        <v>4.0604430105464191</v>
      </c>
      <c r="J2333" s="158">
        <f t="shared" si="125"/>
        <v>57.360543282884102</v>
      </c>
    </row>
    <row r="2334" spans="1:10" hidden="1" x14ac:dyDescent="0.25">
      <c r="A2334" s="93">
        <v>67</v>
      </c>
      <c r="B2334" s="5" t="s">
        <v>28</v>
      </c>
      <c r="C2334" s="26">
        <v>43959</v>
      </c>
      <c r="D2334" s="4">
        <v>1</v>
      </c>
      <c r="E2334" s="29">
        <v>59</v>
      </c>
      <c r="G2334" s="4"/>
      <c r="H2334" s="93">
        <f t="shared" si="126"/>
        <v>59</v>
      </c>
      <c r="I2334" s="93">
        <f t="shared" si="127"/>
        <v>4.0775374439057197</v>
      </c>
      <c r="J2334" s="158">
        <f t="shared" si="125"/>
        <v>67.378922800028533</v>
      </c>
    </row>
    <row r="2335" spans="1:10" hidden="1" x14ac:dyDescent="0.25">
      <c r="A2335" s="93">
        <v>68</v>
      </c>
      <c r="B2335" s="5" t="s">
        <v>28</v>
      </c>
      <c r="C2335" s="26">
        <v>43960</v>
      </c>
      <c r="D2335" s="4">
        <v>0</v>
      </c>
      <c r="E2335" s="29">
        <v>59</v>
      </c>
      <c r="F2335" s="4">
        <v>1</v>
      </c>
      <c r="G2335" s="4"/>
      <c r="H2335" s="93">
        <f t="shared" si="126"/>
        <v>59</v>
      </c>
      <c r="I2335" s="93">
        <f t="shared" si="127"/>
        <v>4.0775374439057197</v>
      </c>
      <c r="J2335" s="158">
        <f t="shared" si="125"/>
        <v>60.309588876988265</v>
      </c>
    </row>
    <row r="2336" spans="1:10" hidden="1" x14ac:dyDescent="0.25">
      <c r="A2336" s="93">
        <v>69</v>
      </c>
      <c r="B2336" s="5" t="s">
        <v>28</v>
      </c>
      <c r="C2336" s="26">
        <v>43961</v>
      </c>
      <c r="D2336" s="4">
        <v>0</v>
      </c>
      <c r="E2336" s="29">
        <v>59</v>
      </c>
      <c r="G2336" s="4"/>
      <c r="H2336" s="93">
        <f t="shared" si="126"/>
        <v>59</v>
      </c>
      <c r="I2336" s="93">
        <f t="shared" si="127"/>
        <v>4.0775374439057197</v>
      </c>
      <c r="J2336" s="158">
        <f t="shared" si="125"/>
        <v>62.856403747817637</v>
      </c>
    </row>
    <row r="2337" spans="1:10" hidden="1" x14ac:dyDescent="0.25">
      <c r="A2337" s="93">
        <v>70</v>
      </c>
      <c r="B2337" s="5" t="s">
        <v>28</v>
      </c>
      <c r="C2337" s="26">
        <v>43962</v>
      </c>
      <c r="D2337" s="4">
        <v>1</v>
      </c>
      <c r="E2337" s="29">
        <v>60</v>
      </c>
      <c r="G2337" s="4"/>
      <c r="H2337" s="93">
        <f t="shared" si="126"/>
        <v>60</v>
      </c>
      <c r="I2337" s="93">
        <f t="shared" si="127"/>
        <v>4.0943445622221004</v>
      </c>
      <c r="J2337" s="158">
        <f t="shared" si="125"/>
        <v>67.355644820374721</v>
      </c>
    </row>
    <row r="2338" spans="1:10" hidden="1" x14ac:dyDescent="0.25">
      <c r="A2338" s="93">
        <v>71</v>
      </c>
      <c r="B2338" s="5" t="s">
        <v>28</v>
      </c>
      <c r="C2338" s="26">
        <v>43963</v>
      </c>
      <c r="D2338" s="4">
        <v>0</v>
      </c>
      <c r="E2338" s="29">
        <v>60</v>
      </c>
      <c r="G2338" s="4"/>
      <c r="H2338" s="93">
        <f t="shared" si="126"/>
        <v>60</v>
      </c>
      <c r="I2338" s="93">
        <f t="shared" si="127"/>
        <v>4.0943445622221004</v>
      </c>
      <c r="J2338" s="158">
        <f t="shared" si="125"/>
        <v>73.636489896625221</v>
      </c>
    </row>
    <row r="2339" spans="1:10" hidden="1" x14ac:dyDescent="0.25">
      <c r="A2339" s="93">
        <v>72</v>
      </c>
      <c r="B2339" s="5" t="s">
        <v>28</v>
      </c>
      <c r="C2339" s="26">
        <v>43964</v>
      </c>
      <c r="D2339" s="4">
        <v>0</v>
      </c>
      <c r="E2339" s="29">
        <v>60</v>
      </c>
      <c r="G2339" s="4"/>
      <c r="H2339" s="93">
        <f t="shared" si="126"/>
        <v>60</v>
      </c>
      <c r="I2339" s="93">
        <f t="shared" si="127"/>
        <v>4.0943445622221004</v>
      </c>
      <c r="J2339" s="158">
        <f t="shared" si="125"/>
        <v>100.56330881608916</v>
      </c>
    </row>
    <row r="2340" spans="1:10" hidden="1" x14ac:dyDescent="0.25">
      <c r="A2340" s="93">
        <v>73</v>
      </c>
      <c r="B2340" s="5" t="s">
        <v>28</v>
      </c>
      <c r="C2340" s="26">
        <v>43965</v>
      </c>
      <c r="D2340" s="4">
        <v>0</v>
      </c>
      <c r="E2340" s="29">
        <v>60</v>
      </c>
      <c r="G2340" s="4"/>
      <c r="H2340" s="93">
        <f t="shared" si="126"/>
        <v>60</v>
      </c>
      <c r="I2340" s="93">
        <f t="shared" si="127"/>
        <v>4.0943445622221004</v>
      </c>
      <c r="J2340" s="158">
        <f t="shared" si="125"/>
        <v>149.84076219202052</v>
      </c>
    </row>
    <row r="2341" spans="1:10" hidden="1" x14ac:dyDescent="0.25">
      <c r="A2341" s="93">
        <v>74</v>
      </c>
      <c r="B2341" s="5" t="s">
        <v>28</v>
      </c>
      <c r="C2341" s="26">
        <v>43966</v>
      </c>
      <c r="D2341" s="4">
        <v>0</v>
      </c>
      <c r="E2341" s="29">
        <v>60</v>
      </c>
      <c r="G2341" s="4"/>
      <c r="H2341" s="93">
        <f t="shared" si="126"/>
        <v>60</v>
      </c>
      <c r="I2341" s="93">
        <f t="shared" si="127"/>
        <v>4.0943445622221004</v>
      </c>
      <c r="J2341" s="158">
        <f t="shared" si="125"/>
        <v>230.95120401172812</v>
      </c>
    </row>
    <row r="2342" spans="1:10" hidden="1" x14ac:dyDescent="0.25">
      <c r="A2342" s="93">
        <v>75</v>
      </c>
      <c r="B2342" s="5" t="s">
        <v>28</v>
      </c>
      <c r="C2342" s="26">
        <v>43967</v>
      </c>
      <c r="D2342" s="4">
        <v>0</v>
      </c>
      <c r="E2342" s="29">
        <v>60</v>
      </c>
      <c r="G2342" s="4"/>
      <c r="H2342" s="93">
        <f t="shared" si="126"/>
        <v>60</v>
      </c>
      <c r="I2342" s="93">
        <f t="shared" si="127"/>
        <v>4.0943445622221004</v>
      </c>
      <c r="J2342" s="158">
        <f t="shared" si="125"/>
        <v>288.68900501466015</v>
      </c>
    </row>
    <row r="2343" spans="1:10" hidden="1" x14ac:dyDescent="0.25">
      <c r="A2343" s="93">
        <v>76</v>
      </c>
      <c r="B2343" s="5" t="s">
        <v>28</v>
      </c>
      <c r="C2343" s="26">
        <v>43968</v>
      </c>
      <c r="D2343" s="4">
        <v>1</v>
      </c>
      <c r="E2343" s="29">
        <v>61</v>
      </c>
      <c r="G2343" s="4"/>
      <c r="H2343" s="93">
        <f t="shared" si="126"/>
        <v>61</v>
      </c>
      <c r="I2343" s="93">
        <f t="shared" si="127"/>
        <v>4.1108738641733114</v>
      </c>
      <c r="J2343" s="158">
        <f t="shared" si="125"/>
        <v>249.50987838383915</v>
      </c>
    </row>
    <row r="2344" spans="1:10" hidden="1" x14ac:dyDescent="0.25">
      <c r="A2344" s="93">
        <v>77</v>
      </c>
      <c r="B2344" s="5" t="s">
        <v>28</v>
      </c>
      <c r="C2344" s="26">
        <v>43969</v>
      </c>
      <c r="D2344" s="4">
        <v>2</v>
      </c>
      <c r="E2344" s="29">
        <v>63</v>
      </c>
      <c r="G2344" s="4"/>
      <c r="H2344" s="93">
        <f t="shared" si="126"/>
        <v>63</v>
      </c>
      <c r="I2344" s="93">
        <f t="shared" si="127"/>
        <v>4.1431347263915326</v>
      </c>
      <c r="J2344" s="158">
        <f t="shared" si="125"/>
        <v>137.26409663406099</v>
      </c>
    </row>
    <row r="2345" spans="1:10" hidden="1" x14ac:dyDescent="0.25">
      <c r="A2345" s="93">
        <v>78</v>
      </c>
      <c r="B2345" s="5" t="s">
        <v>28</v>
      </c>
      <c r="C2345" s="26">
        <v>43970</v>
      </c>
      <c r="D2345" s="4">
        <v>0</v>
      </c>
      <c r="E2345" s="29">
        <v>63</v>
      </c>
      <c r="G2345" s="4"/>
      <c r="H2345" s="93">
        <f t="shared" si="126"/>
        <v>63</v>
      </c>
      <c r="I2345" s="93">
        <f t="shared" si="127"/>
        <v>4.1431347263915326</v>
      </c>
      <c r="J2345" s="158">
        <f t="shared" si="125"/>
        <v>91.681821761314453</v>
      </c>
    </row>
    <row r="2346" spans="1:10" hidden="1" x14ac:dyDescent="0.25">
      <c r="A2346" s="93">
        <v>79</v>
      </c>
      <c r="B2346" s="5" t="s">
        <v>28</v>
      </c>
      <c r="C2346" s="26">
        <v>43971</v>
      </c>
      <c r="D2346" s="4">
        <v>0</v>
      </c>
      <c r="E2346" s="29">
        <v>63</v>
      </c>
      <c r="G2346" s="4"/>
      <c r="H2346" s="93">
        <f t="shared" si="126"/>
        <v>63</v>
      </c>
      <c r="I2346" s="93">
        <f t="shared" si="127"/>
        <v>4.1431347263915326</v>
      </c>
      <c r="J2346" s="158">
        <f t="shared" si="125"/>
        <v>77.800349941054534</v>
      </c>
    </row>
    <row r="2347" spans="1:10" hidden="1" x14ac:dyDescent="0.25">
      <c r="A2347" s="93">
        <v>80</v>
      </c>
      <c r="B2347" s="5" t="s">
        <v>28</v>
      </c>
      <c r="C2347" s="26">
        <v>43972</v>
      </c>
      <c r="D2347" s="4">
        <v>0</v>
      </c>
      <c r="E2347" s="29">
        <v>63</v>
      </c>
      <c r="G2347" s="4"/>
      <c r="H2347" s="93">
        <f t="shared" si="126"/>
        <v>63</v>
      </c>
      <c r="I2347" s="93">
        <f t="shared" si="127"/>
        <v>4.1431347263915326</v>
      </c>
      <c r="J2347" s="158">
        <f t="shared" ref="J2347:J2410" si="128">LN(2)/SLOPE(I2340:I2347,A2340:A2347)</f>
        <v>76.198596831622652</v>
      </c>
    </row>
    <row r="2348" spans="1:10" hidden="1" x14ac:dyDescent="0.25">
      <c r="A2348" s="93">
        <v>81</v>
      </c>
      <c r="B2348" s="5" t="s">
        <v>28</v>
      </c>
      <c r="C2348" s="26">
        <v>43973</v>
      </c>
      <c r="D2348" s="4">
        <v>0</v>
      </c>
      <c r="E2348" s="29">
        <v>63</v>
      </c>
      <c r="G2348" s="4"/>
      <c r="H2348" s="93">
        <f t="shared" si="126"/>
        <v>63</v>
      </c>
      <c r="I2348" s="93">
        <f t="shared" si="127"/>
        <v>4.1431347263915326</v>
      </c>
      <c r="J2348" s="158">
        <f t="shared" si="128"/>
        <v>85.339862075928238</v>
      </c>
    </row>
    <row r="2349" spans="1:10" hidden="1" x14ac:dyDescent="0.25">
      <c r="A2349" s="93">
        <v>82</v>
      </c>
      <c r="B2349" s="5" t="s">
        <v>28</v>
      </c>
      <c r="C2349" s="26">
        <v>43974</v>
      </c>
      <c r="D2349" s="4">
        <v>0</v>
      </c>
      <c r="E2349" s="29">
        <v>63</v>
      </c>
      <c r="G2349" s="4"/>
      <c r="H2349" s="93">
        <f t="shared" si="126"/>
        <v>63</v>
      </c>
      <c r="I2349" s="93">
        <f t="shared" si="127"/>
        <v>4.1431347263915326</v>
      </c>
      <c r="J2349" s="158">
        <f t="shared" si="128"/>
        <v>115.79207865520424</v>
      </c>
    </row>
    <row r="2350" spans="1:10" hidden="1" x14ac:dyDescent="0.25">
      <c r="A2350" s="93">
        <v>83</v>
      </c>
      <c r="B2350" s="5" t="s">
        <v>28</v>
      </c>
      <c r="C2350" s="26">
        <v>43975</v>
      </c>
      <c r="D2350" s="4">
        <v>0</v>
      </c>
      <c r="E2350" s="29">
        <v>63</v>
      </c>
      <c r="G2350" s="4"/>
      <c r="H2350" s="93">
        <f t="shared" si="126"/>
        <v>63</v>
      </c>
      <c r="I2350" s="93">
        <f t="shared" si="127"/>
        <v>4.1431347263915326</v>
      </c>
      <c r="J2350" s="158">
        <f t="shared" si="128"/>
        <v>257.82839003048701</v>
      </c>
    </row>
    <row r="2351" spans="1:10" hidden="1" x14ac:dyDescent="0.25">
      <c r="A2351" s="93">
        <v>84</v>
      </c>
      <c r="B2351" s="5" t="s">
        <v>28</v>
      </c>
      <c r="C2351" s="26">
        <v>43976</v>
      </c>
      <c r="D2351" s="4">
        <v>0</v>
      </c>
      <c r="E2351" s="29">
        <v>63</v>
      </c>
      <c r="G2351" s="4"/>
      <c r="H2351" s="93">
        <f t="shared" si="126"/>
        <v>63</v>
      </c>
      <c r="I2351" s="93">
        <f t="shared" si="127"/>
        <v>4.1431347263915326</v>
      </c>
      <c r="J2351" s="158" t="e">
        <f t="shared" si="128"/>
        <v>#DIV/0!</v>
      </c>
    </row>
    <row r="2352" spans="1:10" hidden="1" x14ac:dyDescent="0.25">
      <c r="A2352" s="93">
        <v>85</v>
      </c>
      <c r="B2352" s="5" t="s">
        <v>28</v>
      </c>
      <c r="C2352" s="26">
        <v>43977</v>
      </c>
      <c r="D2352" s="4">
        <v>0</v>
      </c>
      <c r="E2352" s="29">
        <v>63</v>
      </c>
      <c r="G2352" s="4"/>
      <c r="H2352" s="93">
        <f t="shared" si="126"/>
        <v>63</v>
      </c>
      <c r="I2352" s="93">
        <f t="shared" si="127"/>
        <v>4.1431347263915326</v>
      </c>
      <c r="J2352" s="158" t="e">
        <f t="shared" si="128"/>
        <v>#DIV/0!</v>
      </c>
    </row>
    <row r="2353" spans="1:10" hidden="1" x14ac:dyDescent="0.25">
      <c r="A2353" s="93">
        <v>86</v>
      </c>
      <c r="B2353" s="5" t="s">
        <v>28</v>
      </c>
      <c r="C2353" s="26">
        <v>43978</v>
      </c>
      <c r="D2353" s="4">
        <v>0</v>
      </c>
      <c r="E2353" s="29">
        <v>63</v>
      </c>
      <c r="G2353" s="4"/>
      <c r="H2353" s="93">
        <f t="shared" si="126"/>
        <v>63</v>
      </c>
      <c r="I2353" s="93">
        <f t="shared" si="127"/>
        <v>4.1431347263915326</v>
      </c>
      <c r="J2353" s="158" t="e">
        <f t="shared" si="128"/>
        <v>#DIV/0!</v>
      </c>
    </row>
    <row r="2354" spans="1:10" hidden="1" x14ac:dyDescent="0.25">
      <c r="A2354" s="93">
        <v>87</v>
      </c>
      <c r="B2354" s="5" t="s">
        <v>28</v>
      </c>
      <c r="C2354" s="26">
        <v>43979</v>
      </c>
      <c r="D2354" s="4">
        <v>0</v>
      </c>
      <c r="E2354" s="29">
        <v>63</v>
      </c>
      <c r="G2354" s="4"/>
      <c r="H2354" s="93">
        <f t="shared" si="126"/>
        <v>63</v>
      </c>
      <c r="I2354" s="93">
        <f t="shared" si="127"/>
        <v>4.1431347263915326</v>
      </c>
      <c r="J2354" s="158" t="e">
        <f t="shared" si="128"/>
        <v>#DIV/0!</v>
      </c>
    </row>
    <row r="2355" spans="1:10" hidden="1" x14ac:dyDescent="0.25">
      <c r="A2355" s="93">
        <v>88</v>
      </c>
      <c r="B2355" s="5" t="s">
        <v>28</v>
      </c>
      <c r="C2355" s="26">
        <v>43980</v>
      </c>
      <c r="D2355" s="4">
        <v>0</v>
      </c>
      <c r="E2355" s="29">
        <v>63</v>
      </c>
      <c r="G2355" s="4"/>
      <c r="H2355" s="93">
        <f t="shared" si="126"/>
        <v>63</v>
      </c>
      <c r="I2355" s="93">
        <f t="shared" si="127"/>
        <v>4.1431347263915326</v>
      </c>
      <c r="J2355" s="158" t="e">
        <f t="shared" si="128"/>
        <v>#DIV/0!</v>
      </c>
    </row>
    <row r="2356" spans="1:10" hidden="1" x14ac:dyDescent="0.25">
      <c r="A2356" s="93">
        <v>89</v>
      </c>
      <c r="B2356" s="5" t="s">
        <v>28</v>
      </c>
      <c r="C2356" s="26">
        <v>43981</v>
      </c>
      <c r="D2356" s="4">
        <v>0</v>
      </c>
      <c r="E2356" s="29">
        <v>63</v>
      </c>
      <c r="G2356" s="4"/>
      <c r="H2356" s="93">
        <f t="shared" si="126"/>
        <v>63</v>
      </c>
      <c r="I2356" s="93">
        <f t="shared" si="127"/>
        <v>4.1431347263915326</v>
      </c>
      <c r="J2356" s="158" t="e">
        <f t="shared" si="128"/>
        <v>#DIV/0!</v>
      </c>
    </row>
    <row r="2357" spans="1:10" hidden="1" x14ac:dyDescent="0.25">
      <c r="A2357" s="93">
        <v>90</v>
      </c>
      <c r="B2357" s="5" t="s">
        <v>28</v>
      </c>
      <c r="C2357" s="26">
        <v>43982</v>
      </c>
      <c r="D2357" s="4">
        <v>0</v>
      </c>
      <c r="E2357" s="29">
        <v>63</v>
      </c>
      <c r="G2357" s="4"/>
      <c r="H2357" s="93">
        <f t="shared" si="126"/>
        <v>63</v>
      </c>
      <c r="I2357" s="93">
        <f t="shared" si="127"/>
        <v>4.1431347263915326</v>
      </c>
      <c r="J2357" s="158" t="e">
        <f t="shared" si="128"/>
        <v>#DIV/0!</v>
      </c>
    </row>
    <row r="2358" spans="1:10" hidden="1" x14ac:dyDescent="0.25">
      <c r="A2358" s="93">
        <v>91</v>
      </c>
      <c r="B2358" s="5" t="s">
        <v>28</v>
      </c>
      <c r="C2358" s="26">
        <v>43983</v>
      </c>
      <c r="D2358" s="4">
        <v>0</v>
      </c>
      <c r="E2358" s="29">
        <v>63</v>
      </c>
      <c r="G2358" s="4"/>
      <c r="H2358" s="93">
        <f t="shared" si="126"/>
        <v>63</v>
      </c>
      <c r="I2358" s="93">
        <f t="shared" si="127"/>
        <v>4.1431347263915326</v>
      </c>
      <c r="J2358" s="158" t="e">
        <f t="shared" si="128"/>
        <v>#DIV/0!</v>
      </c>
    </row>
    <row r="2359" spans="1:10" hidden="1" x14ac:dyDescent="0.25">
      <c r="A2359" s="93">
        <v>92</v>
      </c>
      <c r="B2359" s="5" t="s">
        <v>28</v>
      </c>
      <c r="C2359" s="26">
        <v>43984</v>
      </c>
      <c r="D2359" s="4">
        <v>0</v>
      </c>
      <c r="E2359" s="29">
        <v>63</v>
      </c>
      <c r="G2359" s="4"/>
      <c r="H2359" s="93">
        <f t="shared" si="126"/>
        <v>63</v>
      </c>
      <c r="I2359" s="93">
        <f t="shared" si="127"/>
        <v>4.1431347263915326</v>
      </c>
      <c r="J2359" s="158" t="e">
        <f t="shared" si="128"/>
        <v>#DIV/0!</v>
      </c>
    </row>
    <row r="2360" spans="1:10" hidden="1" x14ac:dyDescent="0.25">
      <c r="A2360" s="93">
        <v>93</v>
      </c>
      <c r="B2360" s="5" t="s">
        <v>28</v>
      </c>
      <c r="C2360" s="26">
        <v>43985</v>
      </c>
      <c r="D2360" s="4">
        <v>0</v>
      </c>
      <c r="E2360" s="29">
        <v>63</v>
      </c>
      <c r="G2360" s="4"/>
      <c r="H2360" s="93">
        <f t="shared" si="126"/>
        <v>63</v>
      </c>
      <c r="I2360" s="93">
        <f t="shared" si="127"/>
        <v>4.1431347263915326</v>
      </c>
      <c r="J2360" s="158" t="e">
        <f t="shared" si="128"/>
        <v>#DIV/0!</v>
      </c>
    </row>
    <row r="2361" spans="1:10" hidden="1" x14ac:dyDescent="0.25">
      <c r="A2361" s="93">
        <v>94</v>
      </c>
      <c r="B2361" s="5" t="s">
        <v>28</v>
      </c>
      <c r="C2361" s="26">
        <v>43986</v>
      </c>
      <c r="D2361" s="4">
        <v>0</v>
      </c>
      <c r="E2361" s="29">
        <v>63</v>
      </c>
      <c r="G2361" s="4"/>
      <c r="H2361" s="93">
        <f t="shared" si="126"/>
        <v>63</v>
      </c>
      <c r="I2361" s="93">
        <f t="shared" si="127"/>
        <v>4.1431347263915326</v>
      </c>
      <c r="J2361" s="158" t="e">
        <f t="shared" si="128"/>
        <v>#DIV/0!</v>
      </c>
    </row>
    <row r="2362" spans="1:10" hidden="1" x14ac:dyDescent="0.25">
      <c r="A2362" s="93">
        <v>95</v>
      </c>
      <c r="B2362" s="5" t="s">
        <v>28</v>
      </c>
      <c r="C2362" s="26">
        <v>43987</v>
      </c>
      <c r="D2362" s="4">
        <v>0</v>
      </c>
      <c r="E2362" s="29">
        <v>63</v>
      </c>
      <c r="G2362" s="4"/>
      <c r="H2362" s="93">
        <f t="shared" si="126"/>
        <v>63</v>
      </c>
      <c r="I2362" s="93">
        <f t="shared" si="127"/>
        <v>4.1431347263915326</v>
      </c>
      <c r="J2362" s="158" t="e">
        <f t="shared" si="128"/>
        <v>#DIV/0!</v>
      </c>
    </row>
    <row r="2363" spans="1:10" hidden="1" x14ac:dyDescent="0.25">
      <c r="A2363" s="93">
        <v>96</v>
      </c>
      <c r="B2363" s="5" t="s">
        <v>28</v>
      </c>
      <c r="C2363" s="26">
        <v>43988</v>
      </c>
      <c r="D2363" s="4">
        <v>0</v>
      </c>
      <c r="E2363" s="29">
        <v>63</v>
      </c>
      <c r="G2363" s="4"/>
      <c r="H2363" s="93">
        <f t="shared" si="126"/>
        <v>63</v>
      </c>
      <c r="I2363" s="93">
        <f t="shared" si="127"/>
        <v>4.1431347263915326</v>
      </c>
      <c r="J2363" s="158" t="e">
        <f t="shared" si="128"/>
        <v>#DIV/0!</v>
      </c>
    </row>
    <row r="2364" spans="1:10" hidden="1" x14ac:dyDescent="0.25">
      <c r="A2364" s="93">
        <v>97</v>
      </c>
      <c r="B2364" s="5" t="s">
        <v>28</v>
      </c>
      <c r="C2364" s="26">
        <v>43989</v>
      </c>
      <c r="D2364" s="4">
        <v>1</v>
      </c>
      <c r="E2364" s="29">
        <v>64</v>
      </c>
      <c r="F2364" s="4">
        <v>1</v>
      </c>
      <c r="G2364" s="4"/>
      <c r="H2364" s="93">
        <f t="shared" si="126"/>
        <v>64</v>
      </c>
      <c r="I2364" s="93">
        <f t="shared" si="127"/>
        <v>4.1588830833596715</v>
      </c>
      <c r="J2364" s="158">
        <f t="shared" si="128"/>
        <v>528.16723570257659</v>
      </c>
    </row>
    <row r="2365" spans="1:10" hidden="1" x14ac:dyDescent="0.25">
      <c r="A2365" s="93">
        <v>98</v>
      </c>
      <c r="B2365" s="5" t="s">
        <v>28</v>
      </c>
      <c r="C2365" s="26">
        <v>43990</v>
      </c>
      <c r="D2365" s="4">
        <v>0</v>
      </c>
      <c r="E2365" s="29">
        <v>64</v>
      </c>
      <c r="G2365" s="4"/>
      <c r="H2365" s="93">
        <f t="shared" si="126"/>
        <v>64</v>
      </c>
      <c r="I2365" s="93">
        <f t="shared" si="127"/>
        <v>4.1588830833596715</v>
      </c>
      <c r="J2365" s="158">
        <f t="shared" si="128"/>
        <v>308.09755415983636</v>
      </c>
    </row>
    <row r="2366" spans="1:10" hidden="1" x14ac:dyDescent="0.25">
      <c r="A2366" s="93">
        <v>99</v>
      </c>
      <c r="B2366" s="5" t="s">
        <v>28</v>
      </c>
      <c r="C2366" s="26">
        <v>43991</v>
      </c>
      <c r="D2366" s="4">
        <v>0</v>
      </c>
      <c r="E2366" s="29">
        <v>64</v>
      </c>
      <c r="G2366" s="4"/>
      <c r="H2366" s="93">
        <f t="shared" si="126"/>
        <v>64</v>
      </c>
      <c r="I2366" s="93">
        <f t="shared" si="127"/>
        <v>4.1588830833596715</v>
      </c>
      <c r="J2366" s="158">
        <f t="shared" si="128"/>
        <v>246.47804332786907</v>
      </c>
    </row>
    <row r="2367" spans="1:10" hidden="1" x14ac:dyDescent="0.25">
      <c r="A2367" s="93">
        <v>100</v>
      </c>
      <c r="B2367" s="5" t="s">
        <v>28</v>
      </c>
      <c r="C2367" s="26">
        <v>43992</v>
      </c>
      <c r="D2367" s="4">
        <v>0</v>
      </c>
      <c r="E2367" s="29">
        <v>64</v>
      </c>
      <c r="G2367" s="4"/>
      <c r="H2367" s="93">
        <f t="shared" si="126"/>
        <v>64</v>
      </c>
      <c r="I2367" s="93">
        <f t="shared" si="127"/>
        <v>4.1588830833596715</v>
      </c>
      <c r="J2367" s="158">
        <f t="shared" si="128"/>
        <v>231.07316561987724</v>
      </c>
    </row>
    <row r="2368" spans="1:10" hidden="1" x14ac:dyDescent="0.25">
      <c r="A2368" s="93">
        <v>101</v>
      </c>
      <c r="B2368" s="5" t="s">
        <v>28</v>
      </c>
      <c r="C2368" s="26">
        <v>43993</v>
      </c>
      <c r="D2368" s="4">
        <v>0</v>
      </c>
      <c r="E2368" s="29">
        <v>64</v>
      </c>
      <c r="G2368" s="4"/>
      <c r="H2368" s="93">
        <f t="shared" si="126"/>
        <v>64</v>
      </c>
      <c r="I2368" s="93">
        <f t="shared" si="127"/>
        <v>4.1588830833596715</v>
      </c>
      <c r="J2368" s="158">
        <f t="shared" si="128"/>
        <v>246.47804332786907</v>
      </c>
    </row>
    <row r="2369" spans="1:10" hidden="1" x14ac:dyDescent="0.25">
      <c r="A2369" s="93">
        <v>102</v>
      </c>
      <c r="B2369" s="5" t="s">
        <v>28</v>
      </c>
      <c r="C2369" s="26">
        <v>43994</v>
      </c>
      <c r="D2369" s="4">
        <v>0</v>
      </c>
      <c r="E2369" s="29">
        <v>64</v>
      </c>
      <c r="G2369" s="4"/>
      <c r="H2369" s="93">
        <f t="shared" si="126"/>
        <v>64</v>
      </c>
      <c r="I2369" s="93">
        <f t="shared" si="127"/>
        <v>4.1588830833596715</v>
      </c>
      <c r="J2369" s="158">
        <f t="shared" si="128"/>
        <v>308.09755415983636</v>
      </c>
    </row>
    <row r="2370" spans="1:10" hidden="1" x14ac:dyDescent="0.25">
      <c r="A2370" s="93">
        <v>103</v>
      </c>
      <c r="B2370" s="5" t="s">
        <v>28</v>
      </c>
      <c r="C2370" s="26">
        <v>43995</v>
      </c>
      <c r="D2370" s="4">
        <v>0</v>
      </c>
      <c r="E2370" s="29">
        <v>64</v>
      </c>
      <c r="G2370" s="4"/>
      <c r="H2370" s="93">
        <f t="shared" si="126"/>
        <v>64</v>
      </c>
      <c r="I2370" s="93">
        <f t="shared" si="127"/>
        <v>4.1588830833596715</v>
      </c>
      <c r="J2370" s="158">
        <f t="shared" si="128"/>
        <v>528.16723570257659</v>
      </c>
    </row>
    <row r="2371" spans="1:10" hidden="1" x14ac:dyDescent="0.25">
      <c r="A2371" s="93">
        <v>104</v>
      </c>
      <c r="B2371" s="5" t="s">
        <v>28</v>
      </c>
      <c r="C2371" s="26">
        <v>43996</v>
      </c>
      <c r="D2371" s="4">
        <v>0</v>
      </c>
      <c r="E2371" s="29">
        <v>64</v>
      </c>
      <c r="G2371" s="4"/>
      <c r="H2371" s="93">
        <f t="shared" ref="H2371:H2434" si="129">IF(EXACT(B2371,B2370),D2371+E2370,E2371)</f>
        <v>64</v>
      </c>
      <c r="I2371" s="93">
        <f t="shared" si="127"/>
        <v>4.1588830833596715</v>
      </c>
      <c r="J2371" s="158" t="e">
        <f t="shared" si="128"/>
        <v>#DIV/0!</v>
      </c>
    </row>
    <row r="2372" spans="1:10" hidden="1" x14ac:dyDescent="0.25">
      <c r="A2372" s="93">
        <v>105</v>
      </c>
      <c r="B2372" s="5" t="s">
        <v>28</v>
      </c>
      <c r="C2372" s="26">
        <v>43997</v>
      </c>
      <c r="D2372" s="4">
        <v>0</v>
      </c>
      <c r="E2372" s="29">
        <v>64</v>
      </c>
      <c r="G2372" s="4"/>
      <c r="H2372" s="93">
        <f t="shared" si="129"/>
        <v>64</v>
      </c>
      <c r="I2372" s="93">
        <f t="shared" si="127"/>
        <v>4.1588830833596715</v>
      </c>
      <c r="J2372" s="158" t="e">
        <f t="shared" si="128"/>
        <v>#DIV/0!</v>
      </c>
    </row>
    <row r="2373" spans="1:10" hidden="1" x14ac:dyDescent="0.25">
      <c r="A2373" s="93">
        <v>106</v>
      </c>
      <c r="B2373" s="5" t="s">
        <v>28</v>
      </c>
      <c r="C2373" s="26">
        <v>43998</v>
      </c>
      <c r="D2373" s="4">
        <v>0</v>
      </c>
      <c r="E2373" s="29">
        <v>64</v>
      </c>
      <c r="G2373" s="4"/>
      <c r="H2373" s="93">
        <f t="shared" si="129"/>
        <v>64</v>
      </c>
      <c r="I2373" s="93">
        <f t="shared" si="127"/>
        <v>4.1588830833596715</v>
      </c>
      <c r="J2373" s="158" t="e">
        <f t="shared" si="128"/>
        <v>#DIV/0!</v>
      </c>
    </row>
    <row r="2374" spans="1:10" hidden="1" x14ac:dyDescent="0.25">
      <c r="A2374" s="93">
        <v>107</v>
      </c>
      <c r="B2374" s="5" t="s">
        <v>28</v>
      </c>
      <c r="C2374" s="26">
        <v>43999</v>
      </c>
      <c r="D2374" s="4">
        <v>0</v>
      </c>
      <c r="E2374" s="29">
        <v>64</v>
      </c>
      <c r="G2374" s="4"/>
      <c r="H2374" s="93">
        <f t="shared" si="129"/>
        <v>64</v>
      </c>
      <c r="I2374" s="93">
        <f t="shared" si="127"/>
        <v>4.1588830833596715</v>
      </c>
      <c r="J2374" s="158" t="e">
        <f t="shared" si="128"/>
        <v>#DIV/0!</v>
      </c>
    </row>
    <row r="2375" spans="1:10" hidden="1" x14ac:dyDescent="0.25">
      <c r="A2375" s="93">
        <v>108</v>
      </c>
      <c r="B2375" s="5" t="s">
        <v>28</v>
      </c>
      <c r="C2375" s="26">
        <v>44000</v>
      </c>
      <c r="D2375" s="4">
        <v>0</v>
      </c>
      <c r="E2375" s="29">
        <v>64</v>
      </c>
      <c r="G2375" s="4"/>
      <c r="H2375" s="93">
        <f t="shared" si="129"/>
        <v>64</v>
      </c>
      <c r="I2375" s="93">
        <f t="shared" si="127"/>
        <v>4.1588830833596715</v>
      </c>
      <c r="J2375" s="158" t="e">
        <f t="shared" si="128"/>
        <v>#DIV/0!</v>
      </c>
    </row>
    <row r="2376" spans="1:10" hidden="1" x14ac:dyDescent="0.25">
      <c r="A2376" s="93">
        <v>109</v>
      </c>
      <c r="B2376" s="5" t="s">
        <v>28</v>
      </c>
      <c r="C2376" s="26">
        <v>44001</v>
      </c>
      <c r="D2376" s="4">
        <v>0</v>
      </c>
      <c r="E2376" s="29">
        <v>64</v>
      </c>
      <c r="G2376" s="4"/>
      <c r="H2376" s="93">
        <f t="shared" si="129"/>
        <v>64</v>
      </c>
      <c r="I2376" s="93">
        <f t="shared" si="127"/>
        <v>4.1588830833596715</v>
      </c>
      <c r="J2376" s="158" t="e">
        <f t="shared" si="128"/>
        <v>#DIV/0!</v>
      </c>
    </row>
    <row r="2377" spans="1:10" hidden="1" x14ac:dyDescent="0.25">
      <c r="A2377" s="93">
        <v>110</v>
      </c>
      <c r="B2377" s="5" t="s">
        <v>28</v>
      </c>
      <c r="C2377" s="26">
        <v>44002</v>
      </c>
      <c r="D2377" s="4">
        <v>0</v>
      </c>
      <c r="E2377" s="29">
        <v>64</v>
      </c>
      <c r="G2377" s="4"/>
      <c r="H2377" s="93">
        <f t="shared" si="129"/>
        <v>64</v>
      </c>
      <c r="I2377" s="93">
        <f t="shared" si="127"/>
        <v>4.1588830833596715</v>
      </c>
      <c r="J2377" s="158" t="e">
        <f t="shared" si="128"/>
        <v>#DIV/0!</v>
      </c>
    </row>
    <row r="2378" spans="1:10" hidden="1" x14ac:dyDescent="0.25">
      <c r="A2378" s="93">
        <v>111</v>
      </c>
      <c r="B2378" s="5" t="s">
        <v>28</v>
      </c>
      <c r="C2378" s="26">
        <v>44003</v>
      </c>
      <c r="D2378" s="4">
        <v>0</v>
      </c>
      <c r="E2378" s="29">
        <v>64</v>
      </c>
      <c r="G2378" s="4"/>
      <c r="H2378" s="93">
        <f t="shared" si="129"/>
        <v>64</v>
      </c>
      <c r="I2378" s="93">
        <f t="shared" si="127"/>
        <v>4.1588830833596715</v>
      </c>
      <c r="J2378" s="158" t="e">
        <f t="shared" si="128"/>
        <v>#DIV/0!</v>
      </c>
    </row>
    <row r="2379" spans="1:10" hidden="1" x14ac:dyDescent="0.25">
      <c r="A2379" s="93">
        <v>112</v>
      </c>
      <c r="B2379" s="5" t="s">
        <v>28</v>
      </c>
      <c r="C2379" s="26">
        <v>44004</v>
      </c>
      <c r="D2379" s="4">
        <v>0</v>
      </c>
      <c r="E2379" s="29">
        <v>64</v>
      </c>
      <c r="G2379" s="4"/>
      <c r="H2379" s="93">
        <f t="shared" si="129"/>
        <v>64</v>
      </c>
      <c r="I2379" s="93">
        <f t="shared" si="127"/>
        <v>4.1588830833596715</v>
      </c>
      <c r="J2379" s="158" t="e">
        <f t="shared" si="128"/>
        <v>#DIV/0!</v>
      </c>
    </row>
    <row r="2380" spans="1:10" hidden="1" x14ac:dyDescent="0.25">
      <c r="A2380" s="93">
        <v>113</v>
      </c>
      <c r="B2380" s="5" t="s">
        <v>28</v>
      </c>
      <c r="C2380" s="26">
        <v>44005</v>
      </c>
      <c r="D2380" s="4">
        <v>1</v>
      </c>
      <c r="E2380" s="29">
        <v>65</v>
      </c>
      <c r="G2380" s="4"/>
      <c r="H2380" s="93">
        <f t="shared" si="129"/>
        <v>65</v>
      </c>
      <c r="I2380" s="93">
        <f t="shared" si="127"/>
        <v>4.1743872698956368</v>
      </c>
      <c r="J2380" s="158">
        <f t="shared" si="128"/>
        <v>536.48517111326612</v>
      </c>
    </row>
    <row r="2381" spans="1:10" hidden="1" x14ac:dyDescent="0.25">
      <c r="A2381" s="93">
        <v>114</v>
      </c>
      <c r="B2381" s="5" t="s">
        <v>28</v>
      </c>
      <c r="C2381" s="26">
        <v>44006</v>
      </c>
      <c r="D2381" s="4">
        <v>7</v>
      </c>
      <c r="E2381" s="29">
        <v>72</v>
      </c>
      <c r="G2381" s="4"/>
      <c r="H2381" s="93">
        <f t="shared" si="129"/>
        <v>72</v>
      </c>
      <c r="I2381" s="93">
        <f t="shared" si="127"/>
        <v>4.2766661190160553</v>
      </c>
      <c r="J2381" s="158">
        <f t="shared" si="128"/>
        <v>64.550135588602757</v>
      </c>
    </row>
    <row r="2382" spans="1:10" hidden="1" x14ac:dyDescent="0.25">
      <c r="A2382" s="93">
        <v>115</v>
      </c>
      <c r="B2382" s="5" t="s">
        <v>28</v>
      </c>
      <c r="C2382" s="26">
        <v>44007</v>
      </c>
      <c r="D2382" s="4">
        <v>2</v>
      </c>
      <c r="E2382" s="29">
        <v>74</v>
      </c>
      <c r="G2382" s="4"/>
      <c r="H2382" s="93">
        <f t="shared" si="129"/>
        <v>74</v>
      </c>
      <c r="I2382" s="93">
        <f t="shared" si="127"/>
        <v>4.3040650932041702</v>
      </c>
      <c r="J2382" s="158">
        <f t="shared" si="128"/>
        <v>35.251134876332792</v>
      </c>
    </row>
    <row r="2383" spans="1:10" hidden="1" x14ac:dyDescent="0.25">
      <c r="A2383" s="93">
        <v>116</v>
      </c>
      <c r="B2383" s="5" t="s">
        <v>28</v>
      </c>
      <c r="C2383" s="26">
        <v>44008</v>
      </c>
      <c r="D2383" s="4">
        <v>1</v>
      </c>
      <c r="E2383" s="29">
        <v>75</v>
      </c>
      <c r="G2383" s="4"/>
      <c r="H2383" s="93">
        <f t="shared" si="129"/>
        <v>75</v>
      </c>
      <c r="I2383" s="93">
        <f t="shared" si="127"/>
        <v>4.3174881135363101</v>
      </c>
      <c r="J2383" s="158">
        <f t="shared" si="128"/>
        <v>26.405624195245561</v>
      </c>
    </row>
    <row r="2384" spans="1:10" hidden="1" x14ac:dyDescent="0.25">
      <c r="A2384" s="93">
        <v>117</v>
      </c>
      <c r="B2384" s="5" t="s">
        <v>28</v>
      </c>
      <c r="C2384" s="26">
        <v>44009</v>
      </c>
      <c r="D2384" s="4">
        <v>1</v>
      </c>
      <c r="E2384" s="29">
        <v>76</v>
      </c>
      <c r="G2384" s="4"/>
      <c r="H2384" s="93">
        <f t="shared" si="129"/>
        <v>76</v>
      </c>
      <c r="I2384" s="93">
        <f t="shared" si="127"/>
        <v>4.3307333402863311</v>
      </c>
      <c r="J2384" s="158">
        <f t="shared" si="128"/>
        <v>22.979051685525203</v>
      </c>
    </row>
    <row r="2385" spans="1:10" hidden="1" x14ac:dyDescent="0.25">
      <c r="A2385" s="93">
        <v>118</v>
      </c>
      <c r="B2385" s="5" t="s">
        <v>28</v>
      </c>
      <c r="C2385" s="26">
        <v>44010</v>
      </c>
      <c r="D2385" s="4">
        <v>0</v>
      </c>
      <c r="E2385" s="29">
        <v>76</v>
      </c>
      <c r="G2385" s="4"/>
      <c r="H2385" s="93">
        <f t="shared" si="129"/>
        <v>76</v>
      </c>
      <c r="I2385" s="93">
        <f t="shared" ref="I2385:I2448" si="130">LN(H2385)</f>
        <v>4.3307333402863311</v>
      </c>
      <c r="J2385" s="158">
        <f t="shared" si="128"/>
        <v>23.11495379344548</v>
      </c>
    </row>
    <row r="2386" spans="1:10" hidden="1" x14ac:dyDescent="0.25">
      <c r="A2386" s="93">
        <v>119</v>
      </c>
      <c r="B2386" s="5" t="s">
        <v>28</v>
      </c>
      <c r="C2386" s="26">
        <v>44011</v>
      </c>
      <c r="D2386" s="4">
        <v>4</v>
      </c>
      <c r="E2386" s="29">
        <v>80</v>
      </c>
      <c r="G2386" s="4"/>
      <c r="H2386" s="93">
        <f t="shared" si="129"/>
        <v>80</v>
      </c>
      <c r="I2386" s="93">
        <f t="shared" si="130"/>
        <v>4.3820266346738812</v>
      </c>
      <c r="J2386" s="158">
        <f t="shared" si="128"/>
        <v>23.110776382425815</v>
      </c>
    </row>
    <row r="2387" spans="1:10" hidden="1" x14ac:dyDescent="0.25">
      <c r="A2387" s="93">
        <v>120</v>
      </c>
      <c r="B2387" s="5" t="s">
        <v>28</v>
      </c>
      <c r="C2387" s="26">
        <v>44012</v>
      </c>
      <c r="D2387" s="4">
        <v>4</v>
      </c>
      <c r="E2387" s="29">
        <v>84</v>
      </c>
      <c r="G2387" s="4"/>
      <c r="H2387" s="93">
        <f t="shared" si="129"/>
        <v>84</v>
      </c>
      <c r="I2387" s="93">
        <f t="shared" si="130"/>
        <v>4.4308167988433134</v>
      </c>
      <c r="J2387" s="158">
        <f t="shared" si="128"/>
        <v>24.108875669650011</v>
      </c>
    </row>
    <row r="2388" spans="1:10" hidden="1" x14ac:dyDescent="0.25">
      <c r="A2388" s="93">
        <v>121</v>
      </c>
      <c r="B2388" s="5" t="s">
        <v>28</v>
      </c>
      <c r="C2388" s="26">
        <v>44013</v>
      </c>
      <c r="D2388" s="4">
        <v>1</v>
      </c>
      <c r="E2388" s="29">
        <v>85</v>
      </c>
      <c r="F2388" s="4">
        <v>1</v>
      </c>
      <c r="G2388" s="4"/>
      <c r="H2388" s="93">
        <f t="shared" si="129"/>
        <v>85</v>
      </c>
      <c r="I2388" s="93">
        <f t="shared" si="130"/>
        <v>4.4426512564903167</v>
      </c>
      <c r="J2388" s="158">
        <f t="shared" si="128"/>
        <v>29.269210106520418</v>
      </c>
    </row>
    <row r="2389" spans="1:10" hidden="1" x14ac:dyDescent="0.25">
      <c r="A2389" s="93">
        <v>122</v>
      </c>
      <c r="B2389" s="5" t="s">
        <v>28</v>
      </c>
      <c r="C2389" s="26">
        <v>44014</v>
      </c>
      <c r="D2389" s="4">
        <v>3</v>
      </c>
      <c r="E2389" s="29">
        <v>88</v>
      </c>
      <c r="G2389" s="4"/>
      <c r="H2389" s="93">
        <f t="shared" si="129"/>
        <v>88</v>
      </c>
      <c r="I2389" s="93">
        <f t="shared" si="130"/>
        <v>4.4773368144782069</v>
      </c>
      <c r="J2389" s="158">
        <f t="shared" si="128"/>
        <v>26.583293788556318</v>
      </c>
    </row>
    <row r="2390" spans="1:10" hidden="1" x14ac:dyDescent="0.25">
      <c r="A2390" s="93">
        <v>123</v>
      </c>
      <c r="B2390" s="5" t="s">
        <v>28</v>
      </c>
      <c r="C2390" s="26">
        <v>44015</v>
      </c>
      <c r="D2390" s="4">
        <v>3</v>
      </c>
      <c r="E2390" s="29">
        <v>91</v>
      </c>
      <c r="G2390" s="4"/>
      <c r="H2390" s="93">
        <f t="shared" si="129"/>
        <v>91</v>
      </c>
      <c r="I2390" s="93">
        <f t="shared" si="130"/>
        <v>4.5108595065168497</v>
      </c>
      <c r="J2390" s="158">
        <f t="shared" si="128"/>
        <v>23.561541458326257</v>
      </c>
    </row>
    <row r="2391" spans="1:10" hidden="1" x14ac:dyDescent="0.25">
      <c r="A2391" s="93">
        <v>124</v>
      </c>
      <c r="B2391" s="5" t="s">
        <v>28</v>
      </c>
      <c r="C2391" s="26">
        <v>44016</v>
      </c>
      <c r="D2391" s="4">
        <v>5</v>
      </c>
      <c r="E2391" s="29">
        <v>96</v>
      </c>
      <c r="G2391" s="4"/>
      <c r="H2391" s="93">
        <f t="shared" si="129"/>
        <v>96</v>
      </c>
      <c r="I2391" s="93">
        <f t="shared" si="130"/>
        <v>4.5643481914678361</v>
      </c>
      <c r="J2391" s="158">
        <f t="shared" si="128"/>
        <v>20.547117745065499</v>
      </c>
    </row>
    <row r="2392" spans="1:10" hidden="1" x14ac:dyDescent="0.25">
      <c r="A2392" s="93">
        <v>125</v>
      </c>
      <c r="B2392" s="5" t="s">
        <v>28</v>
      </c>
      <c r="C2392" s="26">
        <v>44017</v>
      </c>
      <c r="D2392" s="4">
        <v>6</v>
      </c>
      <c r="E2392" s="29">
        <v>102</v>
      </c>
      <c r="G2392" s="4"/>
      <c r="H2392" s="93">
        <f t="shared" si="129"/>
        <v>102</v>
      </c>
      <c r="I2392" s="93">
        <f t="shared" si="130"/>
        <v>4.6249728132842707</v>
      </c>
      <c r="J2392" s="158">
        <f t="shared" si="128"/>
        <v>17.936725011232006</v>
      </c>
    </row>
    <row r="2393" spans="1:10" hidden="1" x14ac:dyDescent="0.25">
      <c r="A2393" s="93">
        <v>126</v>
      </c>
      <c r="B2393" s="5" t="s">
        <v>28</v>
      </c>
      <c r="C2393" s="26">
        <v>44018</v>
      </c>
      <c r="D2393" s="4">
        <v>5</v>
      </c>
      <c r="E2393" s="29">
        <v>107</v>
      </c>
      <c r="G2393" s="4"/>
      <c r="H2393" s="93">
        <f t="shared" si="129"/>
        <v>107</v>
      </c>
      <c r="I2393" s="93">
        <f t="shared" si="130"/>
        <v>4.6728288344619058</v>
      </c>
      <c r="J2393" s="158">
        <f t="shared" si="128"/>
        <v>17.099621093361936</v>
      </c>
    </row>
    <row r="2394" spans="1:10" hidden="1" x14ac:dyDescent="0.25">
      <c r="A2394" s="93">
        <v>127</v>
      </c>
      <c r="B2394" s="5" t="s">
        <v>28</v>
      </c>
      <c r="C2394" s="26">
        <v>44019</v>
      </c>
      <c r="D2394" s="4">
        <v>3</v>
      </c>
      <c r="E2394" s="29">
        <v>110</v>
      </c>
      <c r="G2394" s="4"/>
      <c r="H2394" s="93">
        <f t="shared" si="129"/>
        <v>110</v>
      </c>
      <c r="I2394" s="93">
        <f t="shared" si="130"/>
        <v>4.7004803657924166</v>
      </c>
      <c r="J2394" s="158">
        <f t="shared" si="128"/>
        <v>16.471152397895523</v>
      </c>
    </row>
    <row r="2395" spans="1:10" hidden="1" x14ac:dyDescent="0.25">
      <c r="A2395" s="93">
        <v>128</v>
      </c>
      <c r="B2395" s="5" t="s">
        <v>28</v>
      </c>
      <c r="C2395" s="26">
        <v>44020</v>
      </c>
      <c r="D2395" s="4">
        <v>14</v>
      </c>
      <c r="E2395" s="29">
        <v>124</v>
      </c>
      <c r="G2395" s="4"/>
      <c r="H2395" s="93">
        <f t="shared" si="129"/>
        <v>124</v>
      </c>
      <c r="I2395" s="93">
        <f t="shared" si="130"/>
        <v>4.8202815656050371</v>
      </c>
      <c r="J2395" s="158">
        <f t="shared" si="128"/>
        <v>13.522741927658441</v>
      </c>
    </row>
    <row r="2396" spans="1:10" hidden="1" x14ac:dyDescent="0.25">
      <c r="A2396" s="93">
        <v>129</v>
      </c>
      <c r="B2396" s="5" t="s">
        <v>28</v>
      </c>
      <c r="C2396" s="26">
        <v>44021</v>
      </c>
      <c r="D2396" s="4">
        <v>1</v>
      </c>
      <c r="E2396" s="29">
        <v>125</v>
      </c>
      <c r="G2396" s="4"/>
      <c r="H2396" s="93">
        <f t="shared" si="129"/>
        <v>125</v>
      </c>
      <c r="I2396" s="93">
        <f t="shared" si="130"/>
        <v>4.8283137373023015</v>
      </c>
      <c r="J2396" s="158">
        <f t="shared" si="128"/>
        <v>13.054200754431724</v>
      </c>
    </row>
    <row r="2397" spans="1:10" hidden="1" x14ac:dyDescent="0.25">
      <c r="A2397" s="93">
        <v>130</v>
      </c>
      <c r="B2397" s="5" t="s">
        <v>28</v>
      </c>
      <c r="C2397" s="26">
        <v>44022</v>
      </c>
      <c r="D2397" s="4">
        <v>6</v>
      </c>
      <c r="E2397" s="29">
        <v>131</v>
      </c>
      <c r="F2397" s="4">
        <v>2</v>
      </c>
      <c r="G2397" s="4"/>
      <c r="H2397" s="93">
        <f t="shared" si="129"/>
        <v>131</v>
      </c>
      <c r="I2397" s="93">
        <f t="shared" si="130"/>
        <v>4.8751973232011512</v>
      </c>
      <c r="J2397" s="158">
        <f t="shared" si="128"/>
        <v>12.985581357896331</v>
      </c>
    </row>
    <row r="2398" spans="1:10" hidden="1" x14ac:dyDescent="0.25">
      <c r="A2398" s="93">
        <v>131</v>
      </c>
      <c r="B2398" s="5" t="s">
        <v>28</v>
      </c>
      <c r="C2398" s="26">
        <v>44023</v>
      </c>
      <c r="D2398" s="4">
        <v>5</v>
      </c>
      <c r="E2398" s="29">
        <v>136</v>
      </c>
      <c r="G2398" s="4"/>
      <c r="H2398" s="93">
        <f t="shared" si="129"/>
        <v>136</v>
      </c>
      <c r="I2398" s="93">
        <f t="shared" si="130"/>
        <v>4.9126548857360524</v>
      </c>
      <c r="J2398" s="158">
        <f t="shared" si="128"/>
        <v>13.61806066840305</v>
      </c>
    </row>
    <row r="2399" spans="1:10" hidden="1" x14ac:dyDescent="0.25">
      <c r="A2399" s="93">
        <v>132</v>
      </c>
      <c r="B2399" s="5" t="s">
        <v>28</v>
      </c>
      <c r="C2399" s="26">
        <v>44024</v>
      </c>
      <c r="D2399" s="4">
        <v>4</v>
      </c>
      <c r="E2399" s="29">
        <v>140</v>
      </c>
      <c r="G2399" s="4"/>
      <c r="H2399" s="93">
        <f t="shared" si="129"/>
        <v>140</v>
      </c>
      <c r="I2399" s="93">
        <f t="shared" si="130"/>
        <v>4.9416424226093039</v>
      </c>
      <c r="J2399" s="158">
        <f t="shared" si="128"/>
        <v>14.747810239646586</v>
      </c>
    </row>
    <row r="2400" spans="1:10" hidden="1" x14ac:dyDescent="0.25">
      <c r="A2400" s="93">
        <v>133</v>
      </c>
      <c r="B2400" s="5" t="s">
        <v>28</v>
      </c>
      <c r="C2400" s="26">
        <v>44025</v>
      </c>
      <c r="D2400" s="4">
        <v>6</v>
      </c>
      <c r="E2400" s="29">
        <v>146</v>
      </c>
      <c r="G2400" s="4"/>
      <c r="H2400" s="93">
        <f t="shared" si="129"/>
        <v>146</v>
      </c>
      <c r="I2400" s="93">
        <f t="shared" si="130"/>
        <v>4.9836066217083363</v>
      </c>
      <c r="J2400" s="158">
        <f t="shared" si="128"/>
        <v>15.713982078164319</v>
      </c>
    </row>
    <row r="2401" spans="1:10" hidden="1" x14ac:dyDescent="0.25">
      <c r="A2401" s="93">
        <v>134</v>
      </c>
      <c r="B2401" s="5" t="s">
        <v>28</v>
      </c>
      <c r="C2401" s="26">
        <v>44026</v>
      </c>
      <c r="D2401" s="4">
        <v>8</v>
      </c>
      <c r="E2401" s="29">
        <v>154</v>
      </c>
      <c r="G2401" s="4"/>
      <c r="H2401" s="93">
        <f t="shared" si="129"/>
        <v>154</v>
      </c>
      <c r="I2401" s="93">
        <f t="shared" si="130"/>
        <v>5.0369526024136295</v>
      </c>
      <c r="J2401" s="158">
        <f t="shared" si="128"/>
        <v>16.404119165093693</v>
      </c>
    </row>
    <row r="2402" spans="1:10" hidden="1" x14ac:dyDescent="0.25">
      <c r="A2402" s="93">
        <v>135</v>
      </c>
      <c r="B2402" s="5" t="s">
        <v>28</v>
      </c>
      <c r="C2402" s="26">
        <v>44027</v>
      </c>
      <c r="D2402" s="4">
        <v>3</v>
      </c>
      <c r="E2402" s="29">
        <v>157</v>
      </c>
      <c r="G2402" s="4"/>
      <c r="H2402" s="93">
        <f t="shared" si="129"/>
        <v>157</v>
      </c>
      <c r="I2402" s="93">
        <f t="shared" si="130"/>
        <v>5.0562458053483077</v>
      </c>
      <c r="J2402" s="158">
        <f t="shared" si="128"/>
        <v>19.095217677586938</v>
      </c>
    </row>
    <row r="2403" spans="1:10" hidden="1" x14ac:dyDescent="0.25">
      <c r="A2403" s="93">
        <v>136</v>
      </c>
      <c r="B2403" s="5" t="s">
        <v>28</v>
      </c>
      <c r="C2403" s="26">
        <v>44028</v>
      </c>
      <c r="D2403" s="4">
        <v>4</v>
      </c>
      <c r="E2403" s="29">
        <v>161</v>
      </c>
      <c r="F2403" s="4">
        <v>2</v>
      </c>
      <c r="G2403" s="4"/>
      <c r="H2403" s="93">
        <f t="shared" si="129"/>
        <v>161</v>
      </c>
      <c r="I2403" s="93">
        <f t="shared" si="130"/>
        <v>5.0814043649844631</v>
      </c>
      <c r="J2403" s="158">
        <f t="shared" si="128"/>
        <v>18.83226702995648</v>
      </c>
    </row>
    <row r="2404" spans="1:10" hidden="1" x14ac:dyDescent="0.25">
      <c r="A2404" s="93">
        <v>137</v>
      </c>
      <c r="B2404" s="5" t="s">
        <v>28</v>
      </c>
      <c r="C2404" s="26">
        <v>44029</v>
      </c>
      <c r="D2404" s="4">
        <v>2</v>
      </c>
      <c r="E2404" s="29">
        <v>163</v>
      </c>
      <c r="F2404" s="4">
        <v>2</v>
      </c>
      <c r="G2404" s="4"/>
      <c r="H2404" s="93">
        <f t="shared" si="129"/>
        <v>163</v>
      </c>
      <c r="I2404" s="93">
        <f t="shared" si="130"/>
        <v>5.0937502008067623</v>
      </c>
      <c r="J2404" s="158">
        <f t="shared" si="128"/>
        <v>21.013756493716429</v>
      </c>
    </row>
    <row r="2405" spans="1:10" hidden="1" x14ac:dyDescent="0.25">
      <c r="A2405" s="93">
        <v>138</v>
      </c>
      <c r="B2405" s="5" t="s">
        <v>28</v>
      </c>
      <c r="C2405" s="26">
        <v>44030</v>
      </c>
      <c r="D2405" s="4">
        <v>17</v>
      </c>
      <c r="E2405" s="29">
        <v>180</v>
      </c>
      <c r="G2405" s="4"/>
      <c r="H2405" s="93">
        <f t="shared" si="129"/>
        <v>180</v>
      </c>
      <c r="I2405" s="93">
        <f t="shared" si="130"/>
        <v>5.1929568508902104</v>
      </c>
      <c r="J2405" s="158">
        <f t="shared" si="128"/>
        <v>19.18216108175525</v>
      </c>
    </row>
    <row r="2406" spans="1:10" hidden="1" x14ac:dyDescent="0.25">
      <c r="A2406" s="93">
        <v>139</v>
      </c>
      <c r="B2406" s="5" t="s">
        <v>28</v>
      </c>
      <c r="C2406" s="26">
        <v>44031</v>
      </c>
      <c r="D2406" s="4">
        <v>4</v>
      </c>
      <c r="E2406" s="29">
        <v>184</v>
      </c>
      <c r="G2406" s="4"/>
      <c r="H2406" s="93">
        <f t="shared" si="129"/>
        <v>184</v>
      </c>
      <c r="I2406" s="93">
        <f t="shared" si="130"/>
        <v>5.2149357576089859</v>
      </c>
      <c r="J2406" s="158">
        <f t="shared" si="128"/>
        <v>18.452550524836219</v>
      </c>
    </row>
    <row r="2407" spans="1:10" hidden="1" x14ac:dyDescent="0.25">
      <c r="A2407" s="93">
        <v>140</v>
      </c>
      <c r="B2407" s="5" t="s">
        <v>28</v>
      </c>
      <c r="C2407" s="26">
        <v>44032</v>
      </c>
      <c r="D2407" s="4">
        <v>0</v>
      </c>
      <c r="E2407" s="29">
        <v>184</v>
      </c>
      <c r="G2407" s="4"/>
      <c r="H2407" s="93">
        <f t="shared" si="129"/>
        <v>184</v>
      </c>
      <c r="I2407" s="93">
        <f t="shared" si="130"/>
        <v>5.2149357576089859</v>
      </c>
      <c r="J2407" s="158">
        <f t="shared" si="128"/>
        <v>19.860282085744647</v>
      </c>
    </row>
    <row r="2408" spans="1:10" hidden="1" x14ac:dyDescent="0.25">
      <c r="A2408" s="93">
        <v>141</v>
      </c>
      <c r="B2408" s="5" t="s">
        <v>28</v>
      </c>
      <c r="C2408" s="26">
        <v>44033</v>
      </c>
      <c r="D2408" s="4">
        <v>2</v>
      </c>
      <c r="E2408" s="29">
        <v>186</v>
      </c>
      <c r="G2408" s="4"/>
      <c r="H2408" s="93">
        <f t="shared" si="129"/>
        <v>186</v>
      </c>
      <c r="I2408" s="93">
        <f t="shared" si="130"/>
        <v>5.2257466737132017</v>
      </c>
      <c r="J2408" s="158">
        <f t="shared" si="128"/>
        <v>22.267156491952978</v>
      </c>
    </row>
    <row r="2409" spans="1:10" hidden="1" x14ac:dyDescent="0.25">
      <c r="A2409" s="93">
        <v>142</v>
      </c>
      <c r="B2409" s="5" t="s">
        <v>28</v>
      </c>
      <c r="C2409" s="26">
        <v>44034</v>
      </c>
      <c r="D2409" s="4">
        <v>10</v>
      </c>
      <c r="E2409" s="29">
        <v>196</v>
      </c>
      <c r="G2409" s="4"/>
      <c r="H2409" s="93">
        <f t="shared" si="129"/>
        <v>196</v>
      </c>
      <c r="I2409" s="93">
        <f t="shared" si="130"/>
        <v>5.2781146592305168</v>
      </c>
      <c r="J2409" s="158">
        <f t="shared" si="128"/>
        <v>21.886150556342876</v>
      </c>
    </row>
    <row r="2410" spans="1:10" hidden="1" x14ac:dyDescent="0.25">
      <c r="A2410" s="93">
        <v>143</v>
      </c>
      <c r="B2410" s="5" t="s">
        <v>28</v>
      </c>
      <c r="C2410" s="26">
        <v>44035</v>
      </c>
      <c r="D2410" s="4">
        <v>9</v>
      </c>
      <c r="E2410" s="29">
        <v>205</v>
      </c>
      <c r="G2410" s="4"/>
      <c r="H2410" s="93">
        <f t="shared" si="129"/>
        <v>205</v>
      </c>
      <c r="I2410" s="93">
        <f t="shared" si="130"/>
        <v>5.3230099791384085</v>
      </c>
      <c r="J2410" s="158">
        <f t="shared" si="128"/>
        <v>21.473665339741764</v>
      </c>
    </row>
    <row r="2411" spans="1:10" hidden="1" x14ac:dyDescent="0.25">
      <c r="A2411" s="93">
        <v>144</v>
      </c>
      <c r="B2411" s="5" t="s">
        <v>28</v>
      </c>
      <c r="C2411" s="26">
        <v>44036</v>
      </c>
      <c r="D2411" s="4">
        <v>10</v>
      </c>
      <c r="E2411" s="29">
        <v>215</v>
      </c>
      <c r="G2411" s="4"/>
      <c r="H2411" s="93">
        <f t="shared" si="129"/>
        <v>215</v>
      </c>
      <c r="I2411" s="93">
        <f t="shared" si="130"/>
        <v>5.3706380281276624</v>
      </c>
      <c r="J2411" s="158">
        <f t="shared" ref="J2411:J2472" si="131">LN(2)/SLOPE(I2404:I2411,A2404:A2411)</f>
        <v>20.87771710947899</v>
      </c>
    </row>
    <row r="2412" spans="1:10" hidden="1" x14ac:dyDescent="0.25">
      <c r="A2412" s="93">
        <v>145</v>
      </c>
      <c r="B2412" s="5" t="s">
        <v>28</v>
      </c>
      <c r="C2412" s="26">
        <v>44037</v>
      </c>
      <c r="D2412" s="4">
        <v>15</v>
      </c>
      <c r="E2412" s="29">
        <v>230</v>
      </c>
      <c r="G2412" s="4"/>
      <c r="H2412" s="93">
        <f t="shared" si="129"/>
        <v>230</v>
      </c>
      <c r="I2412" s="93">
        <f t="shared" si="130"/>
        <v>5.4380793089231956</v>
      </c>
      <c r="J2412" s="158">
        <f t="shared" si="131"/>
        <v>20.280456436278762</v>
      </c>
    </row>
    <row r="2413" spans="1:10" hidden="1" x14ac:dyDescent="0.25">
      <c r="A2413" s="93">
        <v>146</v>
      </c>
      <c r="B2413" s="5" t="s">
        <v>28</v>
      </c>
      <c r="C2413" s="26">
        <v>44038</v>
      </c>
      <c r="D2413" s="4">
        <v>9</v>
      </c>
      <c r="E2413" s="29">
        <v>239</v>
      </c>
      <c r="G2413" s="4"/>
      <c r="H2413" s="93">
        <f t="shared" si="129"/>
        <v>239</v>
      </c>
      <c r="I2413" s="93">
        <f t="shared" si="130"/>
        <v>5.476463551931511</v>
      </c>
      <c r="J2413" s="158">
        <f t="shared" si="131"/>
        <v>16.994942841456311</v>
      </c>
    </row>
    <row r="2414" spans="1:10" hidden="1" x14ac:dyDescent="0.25">
      <c r="A2414" s="93">
        <v>147</v>
      </c>
      <c r="B2414" s="5" t="s">
        <v>28</v>
      </c>
      <c r="C2414" s="26">
        <v>44039</v>
      </c>
      <c r="D2414" s="4">
        <v>10</v>
      </c>
      <c r="E2414" s="29">
        <v>249</v>
      </c>
      <c r="F2414" s="4">
        <v>1</v>
      </c>
      <c r="G2414" s="4"/>
      <c r="H2414" s="93">
        <f t="shared" si="129"/>
        <v>249</v>
      </c>
      <c r="I2414" s="93">
        <f t="shared" si="130"/>
        <v>5.5174528964647074</v>
      </c>
      <c r="J2414" s="158">
        <f t="shared" si="131"/>
        <v>14.934201011706213</v>
      </c>
    </row>
    <row r="2415" spans="1:10" hidden="1" x14ac:dyDescent="0.25">
      <c r="A2415" s="93">
        <v>148</v>
      </c>
      <c r="B2415" s="5" t="s">
        <v>28</v>
      </c>
      <c r="C2415" s="26">
        <v>44040</v>
      </c>
      <c r="D2415" s="4">
        <v>10</v>
      </c>
      <c r="E2415" s="29">
        <v>259</v>
      </c>
      <c r="G2415" s="4"/>
      <c r="H2415" s="93">
        <f t="shared" si="129"/>
        <v>259</v>
      </c>
      <c r="I2415" s="93">
        <f t="shared" si="130"/>
        <v>5.5568280616995374</v>
      </c>
      <c r="J2415" s="158">
        <f t="shared" si="131"/>
        <v>14.40461580868214</v>
      </c>
    </row>
    <row r="2416" spans="1:10" hidden="1" x14ac:dyDescent="0.25">
      <c r="A2416" s="93">
        <v>149</v>
      </c>
      <c r="B2416" s="5" t="s">
        <v>28</v>
      </c>
      <c r="C2416" s="26">
        <v>44041</v>
      </c>
      <c r="D2416" s="4">
        <v>31</v>
      </c>
      <c r="E2416" s="29">
        <v>290</v>
      </c>
      <c r="G2416" s="4"/>
      <c r="H2416" s="93">
        <f t="shared" si="129"/>
        <v>290</v>
      </c>
      <c r="I2416" s="93">
        <f t="shared" si="130"/>
        <v>5.6698809229805196</v>
      </c>
      <c r="J2416" s="158">
        <f t="shared" si="131"/>
        <v>13.262097624912743</v>
      </c>
    </row>
    <row r="2417" spans="1:10" hidden="1" x14ac:dyDescent="0.25">
      <c r="A2417" s="93">
        <v>150</v>
      </c>
      <c r="B2417" s="5" t="s">
        <v>28</v>
      </c>
      <c r="C2417" s="26">
        <v>44042</v>
      </c>
      <c r="D2417" s="4">
        <v>11</v>
      </c>
      <c r="E2417" s="29">
        <v>301</v>
      </c>
      <c r="G2417" s="4"/>
      <c r="H2417" s="93">
        <f t="shared" si="129"/>
        <v>301</v>
      </c>
      <c r="I2417" s="93">
        <f t="shared" si="130"/>
        <v>5.7071102647488754</v>
      </c>
      <c r="J2417" s="158">
        <f t="shared" si="131"/>
        <v>12.706772319259782</v>
      </c>
    </row>
    <row r="2418" spans="1:10" hidden="1" x14ac:dyDescent="0.25">
      <c r="A2418" s="93">
        <v>151</v>
      </c>
      <c r="B2418" s="5" t="s">
        <v>28</v>
      </c>
      <c r="C2418" s="26">
        <v>44043</v>
      </c>
      <c r="D2418" s="4">
        <v>36</v>
      </c>
      <c r="E2418" s="29">
        <v>337</v>
      </c>
      <c r="G2418" s="4"/>
      <c r="H2418" s="93">
        <f t="shared" si="129"/>
        <v>337</v>
      </c>
      <c r="I2418" s="93">
        <f t="shared" si="130"/>
        <v>5.8200829303523616</v>
      </c>
      <c r="J2418" s="158">
        <f t="shared" si="131"/>
        <v>11.392201859868967</v>
      </c>
    </row>
    <row r="2419" spans="1:10" hidden="1" x14ac:dyDescent="0.25">
      <c r="A2419" s="93">
        <v>152</v>
      </c>
      <c r="B2419" s="5" t="s">
        <v>28</v>
      </c>
      <c r="C2419" s="26">
        <v>44044</v>
      </c>
      <c r="D2419" s="4">
        <v>3</v>
      </c>
      <c r="E2419" s="29">
        <v>340</v>
      </c>
      <c r="F2419" s="4">
        <v>2</v>
      </c>
      <c r="G2419" s="4"/>
      <c r="H2419" s="93">
        <f t="shared" si="129"/>
        <v>340</v>
      </c>
      <c r="I2419" s="93">
        <f t="shared" si="130"/>
        <v>5.8289456176102075</v>
      </c>
      <c r="J2419" s="158">
        <f t="shared" si="131"/>
        <v>11.336108729535603</v>
      </c>
    </row>
    <row r="2420" spans="1:10" hidden="1" x14ac:dyDescent="0.25">
      <c r="A2420" s="93">
        <v>153</v>
      </c>
      <c r="B2420" s="5" t="s">
        <v>28</v>
      </c>
      <c r="C2420" s="26">
        <v>44045</v>
      </c>
      <c r="D2420" s="4">
        <v>7</v>
      </c>
      <c r="E2420" s="29">
        <v>347</v>
      </c>
      <c r="G2420" s="4"/>
      <c r="H2420" s="93">
        <f t="shared" si="129"/>
        <v>347</v>
      </c>
      <c r="I2420" s="93">
        <f t="shared" si="130"/>
        <v>5.8493247799468593</v>
      </c>
      <c r="J2420" s="158">
        <f t="shared" si="131"/>
        <v>11.657728427606955</v>
      </c>
    </row>
    <row r="2421" spans="1:10" hidden="1" x14ac:dyDescent="0.25">
      <c r="A2421" s="93">
        <v>154</v>
      </c>
      <c r="B2421" s="5" t="s">
        <v>28</v>
      </c>
      <c r="C2421" s="26">
        <v>44046</v>
      </c>
      <c r="D2421" s="4">
        <v>5</v>
      </c>
      <c r="E2421" s="29">
        <v>352</v>
      </c>
      <c r="G2421" s="4"/>
      <c r="H2421" s="93">
        <f t="shared" si="129"/>
        <v>352</v>
      </c>
      <c r="I2421" s="93">
        <f t="shared" si="130"/>
        <v>5.8636311755980968</v>
      </c>
      <c r="J2421" s="158">
        <f t="shared" si="131"/>
        <v>13.008419614105806</v>
      </c>
    </row>
    <row r="2422" spans="1:10" hidden="1" x14ac:dyDescent="0.25">
      <c r="A2422" s="93">
        <v>155</v>
      </c>
      <c r="B2422" s="5" t="s">
        <v>28</v>
      </c>
      <c r="C2422" s="26">
        <v>44047</v>
      </c>
      <c r="D2422" s="4">
        <v>29</v>
      </c>
      <c r="E2422" s="29">
        <v>381</v>
      </c>
      <c r="G2422" s="4"/>
      <c r="H2422" s="93">
        <f t="shared" si="129"/>
        <v>381</v>
      </c>
      <c r="I2422" s="93">
        <f t="shared" si="130"/>
        <v>5.9427993751267012</v>
      </c>
      <c r="J2422" s="158">
        <f t="shared" si="131"/>
        <v>14.180116730933499</v>
      </c>
    </row>
    <row r="2423" spans="1:10" hidden="1" x14ac:dyDescent="0.25">
      <c r="A2423" s="93">
        <v>156</v>
      </c>
      <c r="B2423" s="5" t="s">
        <v>28</v>
      </c>
      <c r="C2423" s="26">
        <v>44048</v>
      </c>
      <c r="D2423" s="4">
        <v>27</v>
      </c>
      <c r="E2423" s="29">
        <v>408</v>
      </c>
      <c r="G2423" s="4"/>
      <c r="H2423" s="93">
        <f t="shared" si="129"/>
        <v>408</v>
      </c>
      <c r="I2423" s="93">
        <f t="shared" si="130"/>
        <v>6.0112671744041615</v>
      </c>
      <c r="J2423" s="158">
        <f t="shared" si="131"/>
        <v>15.655189979214512</v>
      </c>
    </row>
    <row r="2424" spans="1:10" hidden="1" x14ac:dyDescent="0.25">
      <c r="A2424" s="93">
        <v>157</v>
      </c>
      <c r="B2424" s="5" t="s">
        <v>28</v>
      </c>
      <c r="C2424" s="26">
        <v>44049</v>
      </c>
      <c r="D2424" s="4">
        <v>40</v>
      </c>
      <c r="E2424" s="29">
        <v>448</v>
      </c>
      <c r="G2424" s="4"/>
      <c r="H2424" s="93">
        <f t="shared" si="129"/>
        <v>448</v>
      </c>
      <c r="I2424" s="93">
        <f t="shared" si="130"/>
        <v>6.1047932324149849</v>
      </c>
      <c r="J2424" s="158">
        <f t="shared" si="131"/>
        <v>14.21642603360365</v>
      </c>
    </row>
    <row r="2425" spans="1:10" hidden="1" x14ac:dyDescent="0.25">
      <c r="A2425" s="93">
        <v>158</v>
      </c>
      <c r="B2425" s="5" t="s">
        <v>28</v>
      </c>
      <c r="C2425" s="26">
        <v>44050</v>
      </c>
      <c r="D2425" s="4">
        <v>29</v>
      </c>
      <c r="E2425" s="29">
        <v>477</v>
      </c>
      <c r="F2425" s="4">
        <f>1</f>
        <v>1</v>
      </c>
      <c r="G2425" s="4"/>
      <c r="H2425" s="93">
        <f t="shared" si="129"/>
        <v>477</v>
      </c>
      <c r="I2425" s="93">
        <f t="shared" si="130"/>
        <v>6.1675164908883415</v>
      </c>
      <c r="J2425" s="158">
        <f t="shared" si="131"/>
        <v>13.304568664967956</v>
      </c>
    </row>
    <row r="2426" spans="1:10" hidden="1" x14ac:dyDescent="0.25">
      <c r="A2426" s="93">
        <v>159</v>
      </c>
      <c r="B2426" s="5" t="s">
        <v>28</v>
      </c>
      <c r="C2426" s="26">
        <v>44051</v>
      </c>
      <c r="D2426" s="4">
        <v>36</v>
      </c>
      <c r="E2426" s="29">
        <v>513</v>
      </c>
      <c r="F2426" s="4">
        <v>1</v>
      </c>
      <c r="G2426" s="4"/>
      <c r="H2426" s="93">
        <f t="shared" si="129"/>
        <v>513</v>
      </c>
      <c r="I2426" s="93">
        <f t="shared" si="130"/>
        <v>6.2402758451707694</v>
      </c>
      <c r="J2426" s="158">
        <f t="shared" si="131"/>
        <v>11.0645920562296</v>
      </c>
    </row>
    <row r="2427" spans="1:10" hidden="1" x14ac:dyDescent="0.25">
      <c r="A2427" s="93">
        <v>160</v>
      </c>
      <c r="B2427" s="5" t="s">
        <v>28</v>
      </c>
      <c r="C2427" s="26">
        <v>44052</v>
      </c>
      <c r="D2427" s="4">
        <v>3</v>
      </c>
      <c r="E2427" s="29">
        <v>516</v>
      </c>
      <c r="F2427" s="4">
        <v>1</v>
      </c>
      <c r="G2427" s="4"/>
      <c r="H2427" s="93">
        <f t="shared" si="129"/>
        <v>516</v>
      </c>
      <c r="I2427" s="93">
        <f t="shared" si="130"/>
        <v>6.2461067654815627</v>
      </c>
      <c r="J2427" s="158">
        <f t="shared" si="131"/>
        <v>10.725929380470147</v>
      </c>
    </row>
    <row r="2428" spans="1:10" hidden="1" x14ac:dyDescent="0.25">
      <c r="A2428" s="93">
        <v>161</v>
      </c>
      <c r="B2428" s="5" t="s">
        <v>28</v>
      </c>
      <c r="C2428" s="26">
        <v>44053</v>
      </c>
      <c r="D2428" s="4">
        <v>2</v>
      </c>
      <c r="E2428" s="29">
        <v>518</v>
      </c>
      <c r="G2428" s="4"/>
      <c r="H2428" s="93">
        <f t="shared" si="129"/>
        <v>518</v>
      </c>
      <c r="I2428" s="93">
        <f t="shared" si="130"/>
        <v>6.2499752422594828</v>
      </c>
      <c r="J2428" s="158">
        <f t="shared" si="131"/>
        <v>11.713526339448824</v>
      </c>
    </row>
    <row r="2429" spans="1:10" hidden="1" x14ac:dyDescent="0.25">
      <c r="A2429" s="93">
        <v>162</v>
      </c>
      <c r="B2429" s="5" t="s">
        <v>28</v>
      </c>
      <c r="C2429" s="26">
        <v>44054</v>
      </c>
      <c r="D2429" s="4">
        <v>1</v>
      </c>
      <c r="E2429" s="29">
        <v>519</v>
      </c>
      <c r="G2429" s="4"/>
      <c r="H2429" s="93">
        <f t="shared" si="129"/>
        <v>519</v>
      </c>
      <c r="I2429" s="93">
        <f t="shared" si="130"/>
        <v>6.2519038831658884</v>
      </c>
      <c r="J2429" s="158">
        <f t="shared" si="131"/>
        <v>15.107625444032056</v>
      </c>
    </row>
    <row r="2430" spans="1:10" hidden="1" x14ac:dyDescent="0.25">
      <c r="A2430" s="93">
        <v>163</v>
      </c>
      <c r="B2430" s="5" t="s">
        <v>28</v>
      </c>
      <c r="C2430" s="26">
        <v>44055</v>
      </c>
      <c r="D2430" s="4">
        <v>22</v>
      </c>
      <c r="E2430" s="29">
        <f t="shared" ref="E2430:E2435" si="132">D2430+E2406</f>
        <v>206</v>
      </c>
      <c r="G2430" s="4"/>
      <c r="H2430" s="93">
        <f t="shared" si="129"/>
        <v>541</v>
      </c>
      <c r="I2430" s="93">
        <f t="shared" si="130"/>
        <v>6.2934192788464811</v>
      </c>
      <c r="J2430" s="158">
        <f t="shared" si="131"/>
        <v>19.645006043905298</v>
      </c>
    </row>
    <row r="2431" spans="1:10" hidden="1" x14ac:dyDescent="0.25">
      <c r="A2431" s="93">
        <v>164</v>
      </c>
      <c r="B2431" s="5" t="s">
        <v>28</v>
      </c>
      <c r="C2431" s="26">
        <v>44056</v>
      </c>
      <c r="D2431" s="4">
        <v>98</v>
      </c>
      <c r="E2431" s="29">
        <f t="shared" si="132"/>
        <v>282</v>
      </c>
      <c r="G2431" s="4"/>
      <c r="H2431" s="93">
        <f t="shared" si="129"/>
        <v>304</v>
      </c>
      <c r="I2431" s="93">
        <f t="shared" si="130"/>
        <v>5.7170277014062219</v>
      </c>
      <c r="J2431" s="158">
        <f t="shared" si="131"/>
        <v>-28.456373349640263</v>
      </c>
    </row>
    <row r="2432" spans="1:10" hidden="1" x14ac:dyDescent="0.25">
      <c r="A2432" s="93">
        <v>165</v>
      </c>
      <c r="B2432" s="5" t="s">
        <v>28</v>
      </c>
      <c r="C2432" s="26">
        <v>44057</v>
      </c>
      <c r="D2432" s="4">
        <f>22-1</f>
        <v>21</v>
      </c>
      <c r="E2432" s="29">
        <f t="shared" si="132"/>
        <v>207</v>
      </c>
      <c r="G2432" s="4"/>
      <c r="H2432" s="93">
        <f t="shared" si="129"/>
        <v>303</v>
      </c>
      <c r="I2432" s="93">
        <f t="shared" si="130"/>
        <v>5.7137328055093688</v>
      </c>
      <c r="J2432" s="158">
        <f t="shared" si="131"/>
        <v>-10.307276106897371</v>
      </c>
    </row>
    <row r="2433" spans="1:10" hidden="1" x14ac:dyDescent="0.25">
      <c r="A2433" s="93">
        <v>166</v>
      </c>
      <c r="B2433" s="5" t="s">
        <v>28</v>
      </c>
      <c r="C2433" s="26">
        <v>44058</v>
      </c>
      <c r="D2433" s="4">
        <v>55</v>
      </c>
      <c r="E2433" s="29">
        <f t="shared" si="132"/>
        <v>251</v>
      </c>
      <c r="G2433" s="4"/>
      <c r="H2433" s="93">
        <f t="shared" si="129"/>
        <v>262</v>
      </c>
      <c r="I2433" s="93">
        <f t="shared" si="130"/>
        <v>5.5683445037610966</v>
      </c>
      <c r="J2433" s="158">
        <f t="shared" si="131"/>
        <v>-6.525407784860481</v>
      </c>
    </row>
    <row r="2434" spans="1:10" hidden="1" x14ac:dyDescent="0.25">
      <c r="A2434" s="93">
        <v>167</v>
      </c>
      <c r="B2434" s="5" t="s">
        <v>28</v>
      </c>
      <c r="C2434" s="26">
        <v>44059</v>
      </c>
      <c r="D2434" s="4">
        <v>34</v>
      </c>
      <c r="E2434" s="29">
        <f t="shared" si="132"/>
        <v>239</v>
      </c>
      <c r="G2434" s="4"/>
      <c r="H2434" s="93">
        <f t="shared" si="129"/>
        <v>285</v>
      </c>
      <c r="I2434" s="93">
        <f t="shared" si="130"/>
        <v>5.6524891802686508</v>
      </c>
      <c r="J2434" s="158">
        <f t="shared" si="131"/>
        <v>-5.9690470968107086</v>
      </c>
    </row>
    <row r="2435" spans="1:10" hidden="1" x14ac:dyDescent="0.25">
      <c r="A2435" s="93">
        <v>168</v>
      </c>
      <c r="B2435" s="5" t="s">
        <v>28</v>
      </c>
      <c r="C2435" s="26">
        <v>44060</v>
      </c>
      <c r="D2435" s="4">
        <v>45</v>
      </c>
      <c r="E2435" s="29">
        <f t="shared" si="132"/>
        <v>260</v>
      </c>
      <c r="G2435" s="4"/>
      <c r="H2435" s="93">
        <f t="shared" ref="H2435:H2498" si="133">IF(EXACT(B2435,B2434),D2435+E2434,E2435)</f>
        <v>284</v>
      </c>
      <c r="I2435" s="93">
        <f t="shared" si="130"/>
        <v>5.6489742381612063</v>
      </c>
      <c r="J2435" s="158">
        <f t="shared" si="131"/>
        <v>-6.2055682464902562</v>
      </c>
    </row>
    <row r="2436" spans="1:10" hidden="1" x14ac:dyDescent="0.25">
      <c r="A2436" s="93">
        <v>169</v>
      </c>
      <c r="B2436" s="5" t="s">
        <v>28</v>
      </c>
      <c r="C2436" s="26">
        <v>44061</v>
      </c>
      <c r="D2436" s="4">
        <v>56</v>
      </c>
      <c r="E2436" s="29">
        <v>851</v>
      </c>
      <c r="G2436" s="4"/>
      <c r="H2436" s="93">
        <f t="shared" si="133"/>
        <v>316</v>
      </c>
      <c r="I2436" s="93">
        <f t="shared" si="130"/>
        <v>5.7557422135869123</v>
      </c>
      <c r="J2436" s="158">
        <f t="shared" si="131"/>
        <v>-8.2771363581759374</v>
      </c>
    </row>
    <row r="2437" spans="1:10" hidden="1" x14ac:dyDescent="0.25">
      <c r="A2437" s="93">
        <v>170</v>
      </c>
      <c r="B2437" s="5" t="s">
        <v>28</v>
      </c>
      <c r="C2437" s="26">
        <v>44062</v>
      </c>
      <c r="D2437" s="4">
        <v>54</v>
      </c>
      <c r="E2437" s="29">
        <f t="shared" ref="E2437:E2473" si="134">D2437+E2413</f>
        <v>293</v>
      </c>
      <c r="G2437" s="4"/>
      <c r="H2437" s="93">
        <f t="shared" si="133"/>
        <v>905</v>
      </c>
      <c r="I2437" s="93">
        <f t="shared" si="130"/>
        <v>6.8079349436999257</v>
      </c>
      <c r="J2437" s="158">
        <f t="shared" si="131"/>
        <v>15.800150439010192</v>
      </c>
    </row>
    <row r="2438" spans="1:10" hidden="1" x14ac:dyDescent="0.25">
      <c r="A2438" s="93">
        <v>171</v>
      </c>
      <c r="B2438" s="5" t="s">
        <v>28</v>
      </c>
      <c r="C2438" s="26">
        <v>44063</v>
      </c>
      <c r="D2438" s="4">
        <v>22</v>
      </c>
      <c r="E2438" s="29">
        <f t="shared" si="134"/>
        <v>271</v>
      </c>
      <c r="G2438" s="4"/>
      <c r="H2438" s="93">
        <f t="shared" si="133"/>
        <v>315</v>
      </c>
      <c r="I2438" s="93">
        <f t="shared" si="130"/>
        <v>5.7525726388256331</v>
      </c>
      <c r="J2438" s="158">
        <f t="shared" si="131"/>
        <v>9.2736053617001186</v>
      </c>
    </row>
    <row r="2439" spans="1:10" hidden="1" x14ac:dyDescent="0.25">
      <c r="A2439" s="93">
        <v>172</v>
      </c>
      <c r="B2439" s="5" t="s">
        <v>28</v>
      </c>
      <c r="C2439" s="26">
        <v>44064</v>
      </c>
      <c r="D2439" s="4">
        <v>51</v>
      </c>
      <c r="E2439" s="29">
        <f t="shared" si="134"/>
        <v>310</v>
      </c>
      <c r="G2439" s="4"/>
      <c r="H2439" s="93">
        <f t="shared" si="133"/>
        <v>322</v>
      </c>
      <c r="I2439" s="93">
        <f t="shared" si="130"/>
        <v>5.7745515455444085</v>
      </c>
      <c r="J2439" s="158">
        <f t="shared" si="131"/>
        <v>11.834275186994949</v>
      </c>
    </row>
    <row r="2440" spans="1:10" hidden="1" x14ac:dyDescent="0.25">
      <c r="A2440" s="93">
        <v>173</v>
      </c>
      <c r="B2440" s="5" t="s">
        <v>28</v>
      </c>
      <c r="C2440" s="26">
        <v>44065</v>
      </c>
      <c r="D2440" s="4">
        <v>28</v>
      </c>
      <c r="E2440" s="29">
        <f t="shared" si="134"/>
        <v>318</v>
      </c>
      <c r="G2440" s="4"/>
      <c r="H2440" s="93">
        <f t="shared" si="133"/>
        <v>338</v>
      </c>
      <c r="I2440" s="93">
        <f t="shared" si="130"/>
        <v>5.8230458954830189</v>
      </c>
      <c r="J2440" s="158">
        <f t="shared" si="131"/>
        <v>15.500829535383373</v>
      </c>
    </row>
    <row r="2441" spans="1:10" hidden="1" x14ac:dyDescent="0.25">
      <c r="A2441" s="93">
        <v>174</v>
      </c>
      <c r="B2441" s="5" t="s">
        <v>28</v>
      </c>
      <c r="C2441" s="26">
        <v>44066</v>
      </c>
      <c r="D2441" s="4">
        <v>34</v>
      </c>
      <c r="E2441" s="29">
        <f t="shared" si="134"/>
        <v>335</v>
      </c>
      <c r="F2441" s="4">
        <f>9+1</f>
        <v>10</v>
      </c>
      <c r="G2441" s="4"/>
      <c r="H2441" s="93">
        <f t="shared" si="133"/>
        <v>352</v>
      </c>
      <c r="I2441" s="93">
        <f t="shared" si="130"/>
        <v>5.8636311755980968</v>
      </c>
      <c r="J2441" s="158">
        <f t="shared" si="131"/>
        <v>43.147761141395527</v>
      </c>
    </row>
    <row r="2442" spans="1:10" hidden="1" x14ac:dyDescent="0.25">
      <c r="A2442" s="93">
        <v>175</v>
      </c>
      <c r="B2442" s="5" t="s">
        <v>28</v>
      </c>
      <c r="C2442" s="26">
        <v>44067</v>
      </c>
      <c r="D2442" s="4">
        <v>98</v>
      </c>
      <c r="E2442" s="29">
        <f t="shared" si="134"/>
        <v>435</v>
      </c>
      <c r="F2442" s="4">
        <f>6+4</f>
        <v>10</v>
      </c>
      <c r="G2442" s="4"/>
      <c r="H2442" s="93">
        <f t="shared" si="133"/>
        <v>433</v>
      </c>
      <c r="I2442" s="93">
        <f t="shared" si="130"/>
        <v>6.0707377280024897</v>
      </c>
      <c r="J2442" s="158">
        <f t="shared" si="131"/>
        <v>104.13925759665312</v>
      </c>
    </row>
    <row r="2443" spans="1:10" hidden="1" x14ac:dyDescent="0.25">
      <c r="A2443" s="93">
        <v>176</v>
      </c>
      <c r="B2443" s="5" t="s">
        <v>28</v>
      </c>
      <c r="C2443" s="26">
        <v>44068</v>
      </c>
      <c r="D2443" s="4">
        <v>39</v>
      </c>
      <c r="E2443" s="29">
        <f t="shared" si="134"/>
        <v>379</v>
      </c>
      <c r="F2443" s="4">
        <v>6</v>
      </c>
      <c r="G2443" s="4"/>
      <c r="H2443" s="93">
        <f t="shared" si="133"/>
        <v>474</v>
      </c>
      <c r="I2443" s="93">
        <f t="shared" si="130"/>
        <v>6.1612073216950769</v>
      </c>
      <c r="J2443" s="158">
        <f t="shared" si="131"/>
        <v>-124.92880317666803</v>
      </c>
    </row>
    <row r="2444" spans="1:10" hidden="1" x14ac:dyDescent="0.25">
      <c r="A2444" s="93">
        <v>177</v>
      </c>
      <c r="B2444" s="5" t="s">
        <v>28</v>
      </c>
      <c r="C2444" s="26">
        <v>44069</v>
      </c>
      <c r="D2444" s="4">
        <v>37</v>
      </c>
      <c r="E2444" s="29">
        <f t="shared" si="134"/>
        <v>384</v>
      </c>
      <c r="F2444" s="4">
        <f>1</f>
        <v>1</v>
      </c>
      <c r="G2444" s="4"/>
      <c r="H2444" s="93">
        <f t="shared" si="133"/>
        <v>416</v>
      </c>
      <c r="I2444" s="93">
        <f t="shared" si="130"/>
        <v>6.0306852602612633</v>
      </c>
      <c r="J2444" s="158">
        <f t="shared" si="131"/>
        <v>-23.587604419421268</v>
      </c>
    </row>
    <row r="2445" spans="1:10" hidden="1" x14ac:dyDescent="0.25">
      <c r="A2445" s="93">
        <v>178</v>
      </c>
      <c r="B2445" s="5" t="s">
        <v>28</v>
      </c>
      <c r="C2445" s="26">
        <v>44070</v>
      </c>
      <c r="D2445" s="4">
        <v>58</v>
      </c>
      <c r="E2445" s="29">
        <f t="shared" si="134"/>
        <v>410</v>
      </c>
      <c r="F2445" s="4">
        <v>3</v>
      </c>
      <c r="G2445" s="4"/>
      <c r="H2445" s="93">
        <f t="shared" si="133"/>
        <v>442</v>
      </c>
      <c r="I2445" s="93">
        <f t="shared" si="130"/>
        <v>6.0913098820776979</v>
      </c>
      <c r="J2445" s="158">
        <f t="shared" si="131"/>
        <v>11.947331008618169</v>
      </c>
    </row>
    <row r="2446" spans="1:10" hidden="1" x14ac:dyDescent="0.25">
      <c r="A2446" s="93">
        <v>179</v>
      </c>
      <c r="B2446" s="5" t="s">
        <v>28</v>
      </c>
      <c r="C2446" s="26">
        <v>44071</v>
      </c>
      <c r="D2446" s="4">
        <v>60</v>
      </c>
      <c r="E2446" s="29">
        <f t="shared" si="134"/>
        <v>441</v>
      </c>
      <c r="G2446" s="4"/>
      <c r="H2446" s="93">
        <f t="shared" si="133"/>
        <v>470</v>
      </c>
      <c r="I2446" s="93">
        <f t="shared" si="130"/>
        <v>6.1527326947041043</v>
      </c>
      <c r="J2446" s="158">
        <f t="shared" si="131"/>
        <v>12.712132909454096</v>
      </c>
    </row>
    <row r="2447" spans="1:10" hidden="1" x14ac:dyDescent="0.25">
      <c r="A2447" s="93">
        <v>180</v>
      </c>
      <c r="B2447" s="5" t="s">
        <v>28</v>
      </c>
      <c r="C2447" s="26">
        <v>44072</v>
      </c>
      <c r="D2447" s="4">
        <v>28</v>
      </c>
      <c r="E2447" s="29">
        <f t="shared" si="134"/>
        <v>436</v>
      </c>
      <c r="G2447" s="4"/>
      <c r="H2447" s="93">
        <f t="shared" si="133"/>
        <v>469</v>
      </c>
      <c r="I2447" s="93">
        <f t="shared" si="130"/>
        <v>6.1506027684462792</v>
      </c>
      <c r="J2447" s="158">
        <f t="shared" si="131"/>
        <v>15.866677967155752</v>
      </c>
    </row>
    <row r="2448" spans="1:10" hidden="1" x14ac:dyDescent="0.25">
      <c r="A2448" s="93">
        <v>181</v>
      </c>
      <c r="B2448" s="5" t="s">
        <v>28</v>
      </c>
      <c r="C2448" s="26">
        <v>44073</v>
      </c>
      <c r="D2448" s="4">
        <v>57</v>
      </c>
      <c r="E2448" s="29">
        <f t="shared" si="134"/>
        <v>505</v>
      </c>
      <c r="G2448" s="4"/>
      <c r="H2448" s="93">
        <f t="shared" si="133"/>
        <v>493</v>
      </c>
      <c r="I2448" s="93">
        <f t="shared" si="130"/>
        <v>6.2005091740426899</v>
      </c>
      <c r="J2448" s="158">
        <f t="shared" si="131"/>
        <v>20.84898068270299</v>
      </c>
    </row>
    <row r="2449" spans="1:10" hidden="1" x14ac:dyDescent="0.25">
      <c r="A2449" s="93">
        <v>182</v>
      </c>
      <c r="B2449" s="5" t="s">
        <v>28</v>
      </c>
      <c r="C2449" s="26">
        <v>44074</v>
      </c>
      <c r="D2449" s="4">
        <v>171</v>
      </c>
      <c r="E2449" s="29">
        <f t="shared" si="134"/>
        <v>648</v>
      </c>
      <c r="G2449" s="4"/>
      <c r="H2449" s="93">
        <f t="shared" si="133"/>
        <v>676</v>
      </c>
      <c r="I2449" s="93">
        <f t="shared" ref="I2449:I2512" si="135">LN(H2449)</f>
        <v>6.5161930760429643</v>
      </c>
      <c r="J2449" s="158">
        <f t="shared" si="131"/>
        <v>15.585213470480682</v>
      </c>
    </row>
    <row r="2450" spans="1:10" hidden="1" x14ac:dyDescent="0.25">
      <c r="A2450" s="93">
        <v>183</v>
      </c>
      <c r="B2450" s="5" t="s">
        <v>28</v>
      </c>
      <c r="C2450" s="26">
        <v>44075</v>
      </c>
      <c r="D2450" s="4">
        <v>40</v>
      </c>
      <c r="E2450" s="29">
        <f t="shared" si="134"/>
        <v>553</v>
      </c>
      <c r="F2450" s="4">
        <f>2+6</f>
        <v>8</v>
      </c>
      <c r="G2450" s="4"/>
      <c r="H2450" s="93">
        <f t="shared" si="133"/>
        <v>688</v>
      </c>
      <c r="I2450" s="93">
        <f t="shared" si="135"/>
        <v>6.5337888379333435</v>
      </c>
      <c r="J2450" s="158">
        <f t="shared" si="131"/>
        <v>10.860570775653844</v>
      </c>
    </row>
    <row r="2451" spans="1:10" hidden="1" x14ac:dyDescent="0.25">
      <c r="A2451" s="93">
        <v>184</v>
      </c>
      <c r="B2451" s="5" t="s">
        <v>28</v>
      </c>
      <c r="C2451" s="26">
        <v>44076</v>
      </c>
      <c r="D2451" s="4">
        <v>67</v>
      </c>
      <c r="E2451" s="29">
        <f t="shared" si="134"/>
        <v>583</v>
      </c>
      <c r="G2451" s="4"/>
      <c r="H2451" s="93">
        <f t="shared" si="133"/>
        <v>620</v>
      </c>
      <c r="I2451" s="93">
        <f t="shared" si="135"/>
        <v>6.4297194780391376</v>
      </c>
      <c r="J2451" s="158">
        <f t="shared" si="131"/>
        <v>9.4736582332930368</v>
      </c>
    </row>
    <row r="2452" spans="1:10" hidden="1" x14ac:dyDescent="0.25">
      <c r="A2452" s="93">
        <v>185</v>
      </c>
      <c r="B2452" s="5" t="s">
        <v>28</v>
      </c>
      <c r="C2452" s="26">
        <v>44077</v>
      </c>
      <c r="D2452" s="4">
        <v>93</v>
      </c>
      <c r="E2452" s="29">
        <f t="shared" si="134"/>
        <v>611</v>
      </c>
      <c r="G2452" s="4"/>
      <c r="H2452" s="93">
        <f t="shared" si="133"/>
        <v>676</v>
      </c>
      <c r="I2452" s="93">
        <f t="shared" si="135"/>
        <v>6.5161930760429643</v>
      </c>
      <c r="J2452" s="158">
        <f t="shared" si="131"/>
        <v>9.9966999486244799</v>
      </c>
    </row>
    <row r="2453" spans="1:10" hidden="1" x14ac:dyDescent="0.25">
      <c r="A2453" s="93">
        <v>186</v>
      </c>
      <c r="B2453" s="5" t="s">
        <v>28</v>
      </c>
      <c r="C2453" s="26">
        <v>44078</v>
      </c>
      <c r="D2453" s="4">
        <v>99</v>
      </c>
      <c r="E2453" s="29">
        <f t="shared" si="134"/>
        <v>618</v>
      </c>
      <c r="G2453" s="4"/>
      <c r="H2453" s="93">
        <f t="shared" si="133"/>
        <v>710</v>
      </c>
      <c r="I2453" s="93">
        <f t="shared" si="135"/>
        <v>6.5652649700353614</v>
      </c>
      <c r="J2453" s="158">
        <f t="shared" si="131"/>
        <v>10.740710713955158</v>
      </c>
    </row>
    <row r="2454" spans="1:10" hidden="1" x14ac:dyDescent="0.25">
      <c r="A2454" s="93">
        <v>187</v>
      </c>
      <c r="B2454" s="5" t="s">
        <v>28</v>
      </c>
      <c r="C2454" s="26">
        <v>44079</v>
      </c>
      <c r="D2454" s="4">
        <v>58</v>
      </c>
      <c r="E2454" s="29">
        <f t="shared" si="134"/>
        <v>264</v>
      </c>
      <c r="G2454" s="4"/>
      <c r="H2454" s="93">
        <f t="shared" si="133"/>
        <v>676</v>
      </c>
      <c r="I2454" s="93">
        <f t="shared" si="135"/>
        <v>6.5161930760429643</v>
      </c>
      <c r="J2454" s="158">
        <f t="shared" si="131"/>
        <v>13.607505547667438</v>
      </c>
    </row>
    <row r="2455" spans="1:10" hidden="1" x14ac:dyDescent="0.25">
      <c r="A2455" s="93">
        <v>188</v>
      </c>
      <c r="B2455" s="5" t="s">
        <v>28</v>
      </c>
      <c r="C2455" s="26">
        <v>44080</v>
      </c>
      <c r="D2455" s="4">
        <v>94</v>
      </c>
      <c r="E2455" s="29">
        <f t="shared" si="134"/>
        <v>376</v>
      </c>
      <c r="F2455" s="4">
        <f>2+1</f>
        <v>3</v>
      </c>
      <c r="G2455" s="4"/>
      <c r="H2455" s="93">
        <f t="shared" si="133"/>
        <v>358</v>
      </c>
      <c r="I2455" s="93">
        <f t="shared" si="135"/>
        <v>5.8805329864007003</v>
      </c>
      <c r="J2455" s="158">
        <f t="shared" si="131"/>
        <v>-28.278924422845581</v>
      </c>
    </row>
    <row r="2456" spans="1:10" hidden="1" x14ac:dyDescent="0.25">
      <c r="A2456" s="93">
        <v>189</v>
      </c>
      <c r="B2456" s="5" t="s">
        <v>28</v>
      </c>
      <c r="C2456" s="26">
        <v>44081</v>
      </c>
      <c r="D2456" s="4">
        <v>92</v>
      </c>
      <c r="E2456" s="29">
        <f t="shared" si="134"/>
        <v>299</v>
      </c>
      <c r="F2456" s="4">
        <f>6+3</f>
        <v>9</v>
      </c>
      <c r="G2456" s="4"/>
      <c r="H2456" s="93">
        <f t="shared" si="133"/>
        <v>468</v>
      </c>
      <c r="I2456" s="93">
        <f t="shared" si="135"/>
        <v>6.1484682959176471</v>
      </c>
      <c r="J2456" s="158">
        <f t="shared" si="131"/>
        <v>-10.52527772677357</v>
      </c>
    </row>
    <row r="2457" spans="1:10" hidden="1" x14ac:dyDescent="0.25">
      <c r="A2457" s="93">
        <v>190</v>
      </c>
      <c r="B2457" s="5" t="s">
        <v>28</v>
      </c>
      <c r="C2457" s="26">
        <v>44082</v>
      </c>
      <c r="D2457" s="4">
        <v>84</v>
      </c>
      <c r="E2457" s="29">
        <f t="shared" si="134"/>
        <v>335</v>
      </c>
      <c r="G2457" s="4"/>
      <c r="H2457" s="93">
        <f t="shared" si="133"/>
        <v>383</v>
      </c>
      <c r="I2457" s="93">
        <f t="shared" si="135"/>
        <v>5.9480349891806457</v>
      </c>
      <c r="J2457" s="158">
        <f t="shared" si="131"/>
        <v>-7.8021708364592408</v>
      </c>
    </row>
    <row r="2458" spans="1:10" hidden="1" x14ac:dyDescent="0.25">
      <c r="A2458" s="93">
        <v>191</v>
      </c>
      <c r="B2458" s="5" t="s">
        <v>28</v>
      </c>
      <c r="C2458" s="26">
        <v>44083</v>
      </c>
      <c r="D2458" s="4">
        <v>145</v>
      </c>
      <c r="E2458" s="29">
        <f t="shared" si="134"/>
        <v>384</v>
      </c>
      <c r="F2458" s="4">
        <v>1</v>
      </c>
      <c r="G2458" s="4"/>
      <c r="H2458" s="93">
        <f t="shared" si="133"/>
        <v>480</v>
      </c>
      <c r="I2458" s="93">
        <f t="shared" si="135"/>
        <v>6.1737861039019366</v>
      </c>
      <c r="J2458" s="158">
        <f t="shared" si="131"/>
        <v>-8.9323444298854291</v>
      </c>
    </row>
    <row r="2459" spans="1:10" hidden="1" x14ac:dyDescent="0.25">
      <c r="A2459" s="93">
        <v>192</v>
      </c>
      <c r="B2459" s="5" t="s">
        <v>28</v>
      </c>
      <c r="C2459" s="26">
        <v>44084</v>
      </c>
      <c r="D2459" s="1">
        <v>143</v>
      </c>
      <c r="E2459" s="29">
        <f t="shared" si="134"/>
        <v>403</v>
      </c>
      <c r="F2459" s="4">
        <f>1+1</f>
        <v>2</v>
      </c>
      <c r="G2459" s="4"/>
      <c r="H2459" s="93">
        <f t="shared" si="133"/>
        <v>527</v>
      </c>
      <c r="I2459" s="93">
        <f t="shared" si="135"/>
        <v>6.2672005485413624</v>
      </c>
      <c r="J2459" s="158">
        <f t="shared" si="131"/>
        <v>-11.334575097013044</v>
      </c>
    </row>
    <row r="2460" spans="1:10" hidden="1" x14ac:dyDescent="0.25">
      <c r="A2460" s="93">
        <v>193</v>
      </c>
      <c r="B2460" s="5" t="s">
        <v>28</v>
      </c>
      <c r="C2460" s="26">
        <v>44085</v>
      </c>
      <c r="D2460" s="4">
        <v>162</v>
      </c>
      <c r="E2460" s="29">
        <f t="shared" si="134"/>
        <v>1013</v>
      </c>
      <c r="G2460" s="4"/>
      <c r="H2460" s="93">
        <f t="shared" si="133"/>
        <v>565</v>
      </c>
      <c r="I2460" s="93">
        <f t="shared" si="135"/>
        <v>6.3368257311464413</v>
      </c>
      <c r="J2460" s="158">
        <f t="shared" si="131"/>
        <v>-26.897057421146506</v>
      </c>
    </row>
    <row r="2461" spans="1:10" hidden="1" x14ac:dyDescent="0.25">
      <c r="A2461" s="93">
        <v>194</v>
      </c>
      <c r="B2461" s="5" t="s">
        <v>28</v>
      </c>
      <c r="C2461" s="26">
        <v>44086</v>
      </c>
      <c r="D2461" s="4">
        <v>47</v>
      </c>
      <c r="E2461" s="29">
        <f t="shared" si="134"/>
        <v>340</v>
      </c>
      <c r="G2461" s="4"/>
      <c r="H2461" s="93">
        <f t="shared" si="133"/>
        <v>1060</v>
      </c>
      <c r="I2461" s="93">
        <f t="shared" si="135"/>
        <v>6.9660241871061128</v>
      </c>
      <c r="J2461" s="158">
        <f t="shared" si="131"/>
        <v>9.6843216629626916</v>
      </c>
    </row>
    <row r="2462" spans="1:10" hidden="1" x14ac:dyDescent="0.25">
      <c r="A2462" s="93">
        <v>195</v>
      </c>
      <c r="B2462" s="5" t="s">
        <v>28</v>
      </c>
      <c r="C2462" s="26">
        <v>44087</v>
      </c>
      <c r="D2462" s="4">
        <v>96</v>
      </c>
      <c r="E2462" s="29">
        <f t="shared" si="134"/>
        <v>367</v>
      </c>
      <c r="F2462" s="4">
        <f>1+3</f>
        <v>4</v>
      </c>
      <c r="G2462" s="4"/>
      <c r="H2462" s="93">
        <f t="shared" si="133"/>
        <v>436</v>
      </c>
      <c r="I2462" s="93">
        <f t="shared" si="135"/>
        <v>6.0776422433490342</v>
      </c>
      <c r="J2462" s="158">
        <f t="shared" si="131"/>
        <v>8.6548980294170139</v>
      </c>
    </row>
    <row r="2463" spans="1:10" hidden="1" x14ac:dyDescent="0.25">
      <c r="A2463" s="93">
        <v>196</v>
      </c>
      <c r="B2463" s="5" t="s">
        <v>28</v>
      </c>
      <c r="C2463" s="26">
        <v>44088</v>
      </c>
      <c r="D2463" s="4">
        <v>74</v>
      </c>
      <c r="E2463" s="29">
        <f t="shared" si="134"/>
        <v>384</v>
      </c>
      <c r="F2463" s="4">
        <f>13+11</f>
        <v>24</v>
      </c>
      <c r="G2463" s="4"/>
      <c r="H2463" s="93">
        <f t="shared" si="133"/>
        <v>441</v>
      </c>
      <c r="I2463" s="93">
        <f t="shared" si="135"/>
        <v>6.089044875446846</v>
      </c>
      <c r="J2463" s="158">
        <f t="shared" si="131"/>
        <v>21.738391401091707</v>
      </c>
    </row>
    <row r="2464" spans="1:10" hidden="1" x14ac:dyDescent="0.25">
      <c r="A2464" s="93">
        <v>197</v>
      </c>
      <c r="B2464" s="62" t="s">
        <v>28</v>
      </c>
      <c r="C2464" s="26">
        <v>44089</v>
      </c>
      <c r="D2464" s="4">
        <v>124</v>
      </c>
      <c r="E2464" s="29">
        <f t="shared" si="134"/>
        <v>442</v>
      </c>
      <c r="F2464" s="4">
        <f>2+3</f>
        <v>5</v>
      </c>
      <c r="G2464" s="4"/>
      <c r="H2464" s="93">
        <f t="shared" si="133"/>
        <v>508</v>
      </c>
      <c r="I2464" s="93">
        <f t="shared" si="135"/>
        <v>6.230481447578482</v>
      </c>
      <c r="J2464" s="158">
        <f t="shared" si="131"/>
        <v>36.075857294055815</v>
      </c>
    </row>
    <row r="2465" spans="1:10" hidden="1" x14ac:dyDescent="0.25">
      <c r="A2465" s="93">
        <v>198</v>
      </c>
      <c r="B2465" s="62" t="s">
        <v>28</v>
      </c>
      <c r="C2465" s="26">
        <v>44090</v>
      </c>
      <c r="D2465" s="4">
        <v>125</v>
      </c>
      <c r="E2465" s="29">
        <f t="shared" si="134"/>
        <v>460</v>
      </c>
      <c r="G2465" s="4"/>
      <c r="H2465" s="93">
        <f t="shared" si="133"/>
        <v>567</v>
      </c>
      <c r="I2465" s="93">
        <f t="shared" si="135"/>
        <v>6.3403593037277517</v>
      </c>
      <c r="J2465" s="158">
        <f t="shared" si="131"/>
        <v>-89.67146180411838</v>
      </c>
    </row>
    <row r="2466" spans="1:10" hidden="1" x14ac:dyDescent="0.25">
      <c r="A2466" s="93">
        <v>199</v>
      </c>
      <c r="B2466" s="62" t="s">
        <v>28</v>
      </c>
      <c r="C2466" s="26">
        <v>44091</v>
      </c>
      <c r="D2466" s="4">
        <v>121</v>
      </c>
      <c r="E2466" s="29">
        <f t="shared" si="134"/>
        <v>556</v>
      </c>
      <c r="F2466" s="4">
        <f>5+1</f>
        <v>6</v>
      </c>
      <c r="G2466" s="4"/>
      <c r="H2466" s="93">
        <f t="shared" si="133"/>
        <v>581</v>
      </c>
      <c r="I2466" s="93">
        <f t="shared" si="135"/>
        <v>6.3647507568519108</v>
      </c>
      <c r="J2466" s="158">
        <f t="shared" si="131"/>
        <v>-38.953715866890555</v>
      </c>
    </row>
    <row r="2467" spans="1:10" hidden="1" x14ac:dyDescent="0.25">
      <c r="A2467" s="93">
        <v>200</v>
      </c>
      <c r="B2467" s="62" t="s">
        <v>28</v>
      </c>
      <c r="C2467" s="26">
        <v>44092</v>
      </c>
      <c r="D2467" s="4">
        <v>152</v>
      </c>
      <c r="E2467" s="29">
        <f t="shared" si="134"/>
        <v>531</v>
      </c>
      <c r="F2467" s="4">
        <f>5</f>
        <v>5</v>
      </c>
      <c r="G2467" s="4"/>
      <c r="H2467" s="93">
        <f t="shared" si="133"/>
        <v>708</v>
      </c>
      <c r="I2467" s="93">
        <f t="shared" si="135"/>
        <v>6.5624440936937196</v>
      </c>
      <c r="J2467" s="158">
        <f t="shared" si="131"/>
        <v>-117.04545680526428</v>
      </c>
    </row>
    <row r="2468" spans="1:10" hidden="1" x14ac:dyDescent="0.25">
      <c r="A2468" s="93">
        <v>201</v>
      </c>
      <c r="B2468" s="62" t="s">
        <v>28</v>
      </c>
      <c r="C2468" s="26">
        <v>44093</v>
      </c>
      <c r="D2468" s="4">
        <v>86</v>
      </c>
      <c r="E2468" s="29">
        <f t="shared" si="134"/>
        <v>470</v>
      </c>
      <c r="G2468" s="4"/>
      <c r="H2468" s="93">
        <f t="shared" si="133"/>
        <v>617</v>
      </c>
      <c r="I2468" s="93">
        <f t="shared" si="135"/>
        <v>6.4248690239053881</v>
      </c>
      <c r="J2468" s="158">
        <f t="shared" si="131"/>
        <v>-136.33083643329357</v>
      </c>
    </row>
    <row r="2469" spans="1:10" hidden="1" x14ac:dyDescent="0.25">
      <c r="A2469" s="93">
        <v>202</v>
      </c>
      <c r="B2469" s="62" t="s">
        <v>28</v>
      </c>
      <c r="C2469" s="26">
        <v>44094</v>
      </c>
      <c r="D2469" s="4">
        <v>260</v>
      </c>
      <c r="E2469" s="29">
        <f t="shared" si="134"/>
        <v>670</v>
      </c>
      <c r="F2469" s="4">
        <f>1</f>
        <v>1</v>
      </c>
      <c r="G2469" s="4"/>
      <c r="H2469" s="93">
        <f t="shared" si="133"/>
        <v>730</v>
      </c>
      <c r="I2469" s="93">
        <f t="shared" si="135"/>
        <v>6.5930445341424369</v>
      </c>
      <c r="J2469" s="158">
        <f t="shared" si="131"/>
        <v>9.2313885562203559</v>
      </c>
    </row>
    <row r="2470" spans="1:10" hidden="1" x14ac:dyDescent="0.25">
      <c r="A2470" s="93">
        <v>203</v>
      </c>
      <c r="B2470" s="62" t="s">
        <v>28</v>
      </c>
      <c r="C2470" s="26">
        <v>44095</v>
      </c>
      <c r="D2470" s="4">
        <v>350</v>
      </c>
      <c r="E2470" s="29">
        <f t="shared" si="134"/>
        <v>791</v>
      </c>
      <c r="F2470" s="4">
        <v>2</v>
      </c>
      <c r="G2470" s="4"/>
      <c r="H2470" s="93">
        <f t="shared" si="133"/>
        <v>1020</v>
      </c>
      <c r="I2470" s="93">
        <f t="shared" si="135"/>
        <v>6.9275579062783166</v>
      </c>
      <c r="J2470" s="158">
        <f t="shared" si="131"/>
        <v>7.1584728196715783</v>
      </c>
    </row>
    <row r="2471" spans="1:10" hidden="1" x14ac:dyDescent="0.25">
      <c r="A2471" s="93">
        <v>204</v>
      </c>
      <c r="B2471" s="62" t="s">
        <v>28</v>
      </c>
      <c r="C2471" s="26">
        <v>44096</v>
      </c>
      <c r="D2471" s="4">
        <v>120</v>
      </c>
      <c r="E2471" s="29">
        <f t="shared" si="134"/>
        <v>556</v>
      </c>
      <c r="G2471" s="4"/>
      <c r="H2471" s="93">
        <f t="shared" si="133"/>
        <v>911</v>
      </c>
      <c r="I2471" s="93">
        <f t="shared" si="135"/>
        <v>6.8145428972599582</v>
      </c>
      <c r="J2471" s="158">
        <f t="shared" si="131"/>
        <v>7.6897046787222525</v>
      </c>
    </row>
    <row r="2472" spans="1:10" hidden="1" x14ac:dyDescent="0.25">
      <c r="A2472" s="93">
        <v>205</v>
      </c>
      <c r="B2472" s="62" t="s">
        <v>28</v>
      </c>
      <c r="C2472" s="26">
        <v>44097</v>
      </c>
      <c r="D2472" s="4">
        <v>48</v>
      </c>
      <c r="E2472" s="29">
        <f t="shared" si="134"/>
        <v>553</v>
      </c>
      <c r="G2472" s="4"/>
      <c r="H2472" s="93">
        <f t="shared" si="133"/>
        <v>604</v>
      </c>
      <c r="I2472" s="93">
        <f t="shared" si="135"/>
        <v>6.4035741979348151</v>
      </c>
      <c r="J2472" s="158">
        <f t="shared" si="131"/>
        <v>14.721777368302316</v>
      </c>
    </row>
    <row r="2473" spans="1:10" hidden="1" x14ac:dyDescent="0.25">
      <c r="A2473" s="93">
        <v>206</v>
      </c>
      <c r="B2473" s="62" t="s">
        <v>28</v>
      </c>
      <c r="C2473" s="26">
        <v>44098</v>
      </c>
      <c r="D2473" s="4">
        <v>100</v>
      </c>
      <c r="E2473" s="29">
        <f t="shared" si="134"/>
        <v>748</v>
      </c>
      <c r="G2473" s="4"/>
      <c r="H2473" s="93">
        <f t="shared" si="133"/>
        <v>653</v>
      </c>
      <c r="I2473" s="93">
        <f t="shared" si="135"/>
        <v>6.481577129276431</v>
      </c>
      <c r="J2473" s="158">
        <f>LN(2)/SLOPE(I2466:I2473,A2466:A2473)</f>
        <v>38.13064996495887</v>
      </c>
    </row>
    <row r="2474" spans="1:10" hidden="1" x14ac:dyDescent="0.25">
      <c r="A2474" s="93">
        <v>1</v>
      </c>
      <c r="B2474" s="5" t="s">
        <v>24</v>
      </c>
      <c r="C2474" s="26">
        <v>43893</v>
      </c>
      <c r="D2474" s="4">
        <v>0</v>
      </c>
      <c r="E2474" s="29">
        <v>0</v>
      </c>
      <c r="G2474" s="4"/>
      <c r="H2474" s="93">
        <f t="shared" si="133"/>
        <v>0</v>
      </c>
      <c r="I2474" s="93" t="e">
        <f t="shared" si="135"/>
        <v>#NUM!</v>
      </c>
    </row>
    <row r="2475" spans="1:10" hidden="1" x14ac:dyDescent="0.25">
      <c r="A2475" s="93">
        <v>2</v>
      </c>
      <c r="B2475" s="5" t="s">
        <v>24</v>
      </c>
      <c r="C2475" s="26">
        <v>43894</v>
      </c>
      <c r="D2475" s="4">
        <v>0</v>
      </c>
      <c r="E2475" s="29">
        <v>0</v>
      </c>
      <c r="G2475" s="4"/>
      <c r="H2475" s="93">
        <f t="shared" si="133"/>
        <v>0</v>
      </c>
      <c r="I2475" s="93" t="e">
        <f t="shared" si="135"/>
        <v>#NUM!</v>
      </c>
    </row>
    <row r="2476" spans="1:10" hidden="1" x14ac:dyDescent="0.25">
      <c r="A2476" s="93">
        <v>3</v>
      </c>
      <c r="B2476" s="5" t="s">
        <v>24</v>
      </c>
      <c r="C2476" s="26">
        <v>43895</v>
      </c>
      <c r="D2476" s="4">
        <v>0</v>
      </c>
      <c r="E2476" s="29">
        <v>0</v>
      </c>
      <c r="G2476" s="4"/>
      <c r="H2476" s="93">
        <f t="shared" si="133"/>
        <v>0</v>
      </c>
      <c r="I2476" s="93" t="e">
        <f t="shared" si="135"/>
        <v>#NUM!</v>
      </c>
    </row>
    <row r="2477" spans="1:10" hidden="1" x14ac:dyDescent="0.25">
      <c r="A2477" s="93">
        <v>4</v>
      </c>
      <c r="B2477" s="5" t="s">
        <v>24</v>
      </c>
      <c r="C2477" s="26">
        <v>43896</v>
      </c>
      <c r="D2477" s="4">
        <v>0</v>
      </c>
      <c r="E2477" s="29">
        <v>0</v>
      </c>
      <c r="G2477" s="4"/>
      <c r="H2477" s="93">
        <f t="shared" si="133"/>
        <v>0</v>
      </c>
      <c r="I2477" s="93" t="e">
        <f t="shared" si="135"/>
        <v>#NUM!</v>
      </c>
    </row>
    <row r="2478" spans="1:10" hidden="1" x14ac:dyDescent="0.25">
      <c r="A2478" s="93">
        <v>5</v>
      </c>
      <c r="B2478" s="5" t="s">
        <v>24</v>
      </c>
      <c r="C2478" s="26">
        <v>43897</v>
      </c>
      <c r="D2478" s="4">
        <v>0</v>
      </c>
      <c r="E2478" s="29">
        <v>0</v>
      </c>
      <c r="G2478" s="4"/>
      <c r="H2478" s="93">
        <f t="shared" si="133"/>
        <v>0</v>
      </c>
      <c r="I2478" s="93" t="e">
        <f t="shared" si="135"/>
        <v>#NUM!</v>
      </c>
    </row>
    <row r="2479" spans="1:10" hidden="1" x14ac:dyDescent="0.25">
      <c r="A2479" s="93">
        <v>6</v>
      </c>
      <c r="B2479" s="5" t="s">
        <v>24</v>
      </c>
      <c r="C2479" s="26">
        <v>43898</v>
      </c>
      <c r="D2479" s="4">
        <v>0</v>
      </c>
      <c r="E2479" s="29">
        <v>0</v>
      </c>
      <c r="G2479" s="4"/>
      <c r="H2479" s="93">
        <f t="shared" si="133"/>
        <v>0</v>
      </c>
      <c r="I2479" s="93" t="e">
        <f t="shared" si="135"/>
        <v>#NUM!</v>
      </c>
    </row>
    <row r="2480" spans="1:10" hidden="1" x14ac:dyDescent="0.25">
      <c r="A2480" s="93">
        <v>7</v>
      </c>
      <c r="B2480" s="5" t="s">
        <v>24</v>
      </c>
      <c r="C2480" s="26">
        <v>43899</v>
      </c>
      <c r="D2480" s="4">
        <v>0</v>
      </c>
      <c r="E2480" s="29">
        <v>0</v>
      </c>
      <c r="G2480" s="4"/>
      <c r="H2480" s="93">
        <f t="shared" si="133"/>
        <v>0</v>
      </c>
      <c r="I2480" s="93" t="e">
        <f t="shared" si="135"/>
        <v>#NUM!</v>
      </c>
    </row>
    <row r="2481" spans="1:10" hidden="1" x14ac:dyDescent="0.25">
      <c r="A2481" s="93">
        <v>8</v>
      </c>
      <c r="B2481" s="5" t="s">
        <v>24</v>
      </c>
      <c r="C2481" s="26">
        <v>43900</v>
      </c>
      <c r="D2481" s="4">
        <v>0</v>
      </c>
      <c r="E2481" s="29">
        <v>0</v>
      </c>
      <c r="G2481" s="4"/>
      <c r="H2481" s="93">
        <f t="shared" si="133"/>
        <v>0</v>
      </c>
      <c r="I2481" s="93" t="e">
        <f t="shared" si="135"/>
        <v>#NUM!</v>
      </c>
    </row>
    <row r="2482" spans="1:10" hidden="1" x14ac:dyDescent="0.25">
      <c r="A2482" s="93">
        <v>9</v>
      </c>
      <c r="B2482" s="5" t="s">
        <v>24</v>
      </c>
      <c r="C2482" s="26">
        <v>43901</v>
      </c>
      <c r="D2482" s="4">
        <v>0</v>
      </c>
      <c r="E2482" s="29">
        <v>0</v>
      </c>
      <c r="G2482" s="4"/>
      <c r="H2482" s="93">
        <f t="shared" si="133"/>
        <v>0</v>
      </c>
      <c r="I2482" s="93" t="e">
        <f t="shared" si="135"/>
        <v>#NUM!</v>
      </c>
    </row>
    <row r="2483" spans="1:10" hidden="1" x14ac:dyDescent="0.25">
      <c r="A2483" s="93">
        <v>10</v>
      </c>
      <c r="B2483" s="5" t="s">
        <v>24</v>
      </c>
      <c r="C2483" s="26">
        <v>43902</v>
      </c>
      <c r="D2483" s="4">
        <v>0</v>
      </c>
      <c r="E2483" s="29">
        <v>0</v>
      </c>
      <c r="G2483" s="4"/>
      <c r="H2483" s="93">
        <f t="shared" si="133"/>
        <v>0</v>
      </c>
      <c r="I2483" s="93" t="e">
        <f t="shared" si="135"/>
        <v>#NUM!</v>
      </c>
    </row>
    <row r="2484" spans="1:10" hidden="1" x14ac:dyDescent="0.25">
      <c r="A2484" s="93">
        <v>11</v>
      </c>
      <c r="B2484" s="5" t="s">
        <v>24</v>
      </c>
      <c r="C2484" s="26">
        <v>43903</v>
      </c>
      <c r="D2484" s="4">
        <v>0</v>
      </c>
      <c r="E2484" s="29">
        <v>0</v>
      </c>
      <c r="G2484" s="4"/>
      <c r="H2484" s="93">
        <f t="shared" si="133"/>
        <v>0</v>
      </c>
      <c r="I2484" s="93" t="e">
        <f t="shared" si="135"/>
        <v>#NUM!</v>
      </c>
    </row>
    <row r="2485" spans="1:10" hidden="1" x14ac:dyDescent="0.25">
      <c r="A2485" s="93">
        <v>12</v>
      </c>
      <c r="B2485" s="5" t="s">
        <v>24</v>
      </c>
      <c r="C2485" s="26">
        <v>43904</v>
      </c>
      <c r="D2485" s="4">
        <v>0</v>
      </c>
      <c r="E2485" s="29">
        <v>0</v>
      </c>
      <c r="G2485" s="4"/>
      <c r="H2485" s="93">
        <f t="shared" si="133"/>
        <v>0</v>
      </c>
      <c r="I2485" s="93" t="e">
        <f t="shared" si="135"/>
        <v>#NUM!</v>
      </c>
    </row>
    <row r="2486" spans="1:10" hidden="1" x14ac:dyDescent="0.25">
      <c r="A2486" s="93">
        <v>13</v>
      </c>
      <c r="B2486" s="5" t="s">
        <v>24</v>
      </c>
      <c r="C2486" s="26">
        <v>43905</v>
      </c>
      <c r="D2486" s="4">
        <v>0</v>
      </c>
      <c r="E2486" s="29">
        <v>0</v>
      </c>
      <c r="G2486" s="4"/>
      <c r="H2486" s="93">
        <f t="shared" si="133"/>
        <v>0</v>
      </c>
      <c r="I2486" s="93" t="e">
        <f t="shared" si="135"/>
        <v>#NUM!</v>
      </c>
    </row>
    <row r="2487" spans="1:10" hidden="1" x14ac:dyDescent="0.25">
      <c r="A2487" s="93">
        <v>14</v>
      </c>
      <c r="B2487" s="5" t="s">
        <v>24</v>
      </c>
      <c r="C2487" s="26">
        <v>43906</v>
      </c>
      <c r="D2487" s="4">
        <v>0</v>
      </c>
      <c r="E2487" s="29">
        <v>0</v>
      </c>
      <c r="G2487" s="4"/>
      <c r="H2487" s="93">
        <f t="shared" si="133"/>
        <v>0</v>
      </c>
      <c r="I2487" s="93" t="e">
        <f t="shared" si="135"/>
        <v>#NUM!</v>
      </c>
    </row>
    <row r="2488" spans="1:10" hidden="1" x14ac:dyDescent="0.25">
      <c r="A2488" s="93">
        <v>15</v>
      </c>
      <c r="B2488" s="5" t="s">
        <v>24</v>
      </c>
      <c r="C2488" s="26">
        <v>43907</v>
      </c>
      <c r="D2488" s="4">
        <v>0</v>
      </c>
      <c r="E2488" s="29">
        <v>0</v>
      </c>
      <c r="G2488" s="4"/>
      <c r="H2488" s="93">
        <f t="shared" si="133"/>
        <v>0</v>
      </c>
      <c r="I2488" s="93" t="e">
        <f t="shared" si="135"/>
        <v>#NUM!</v>
      </c>
      <c r="J2488" s="158" t="e">
        <f>LN(2)/SLOPE(I2481:I2488,A2481:A2488)</f>
        <v>#NUM!</v>
      </c>
    </row>
    <row r="2489" spans="1:10" hidden="1" x14ac:dyDescent="0.25">
      <c r="A2489" s="93">
        <v>16</v>
      </c>
      <c r="B2489" s="5" t="s">
        <v>24</v>
      </c>
      <c r="C2489" s="26">
        <v>43908</v>
      </c>
      <c r="D2489" s="4">
        <v>0</v>
      </c>
      <c r="E2489" s="29">
        <v>0</v>
      </c>
      <c r="G2489" s="4"/>
      <c r="H2489" s="93">
        <f t="shared" si="133"/>
        <v>0</v>
      </c>
      <c r="I2489" s="93" t="e">
        <f t="shared" si="135"/>
        <v>#NUM!</v>
      </c>
      <c r="J2489" s="158" t="e">
        <f t="shared" ref="J2489:J2552" si="136">LN(2)/SLOPE(I2482:I2489,A2482:A2489)</f>
        <v>#NUM!</v>
      </c>
    </row>
    <row r="2490" spans="1:10" hidden="1" x14ac:dyDescent="0.25">
      <c r="A2490" s="93">
        <v>17</v>
      </c>
      <c r="B2490" s="5" t="s">
        <v>24</v>
      </c>
      <c r="C2490" s="26">
        <v>43909</v>
      </c>
      <c r="D2490" s="4">
        <v>0</v>
      </c>
      <c r="E2490" s="29">
        <v>0</v>
      </c>
      <c r="G2490" s="4"/>
      <c r="H2490" s="93">
        <f t="shared" si="133"/>
        <v>0</v>
      </c>
      <c r="I2490" s="93" t="e">
        <f t="shared" si="135"/>
        <v>#NUM!</v>
      </c>
      <c r="J2490" s="158" t="e">
        <f t="shared" si="136"/>
        <v>#NUM!</v>
      </c>
    </row>
    <row r="2491" spans="1:10" hidden="1" x14ac:dyDescent="0.25">
      <c r="A2491" s="93">
        <v>18</v>
      </c>
      <c r="B2491" s="5" t="s">
        <v>24</v>
      </c>
      <c r="C2491" s="26">
        <v>43910</v>
      </c>
      <c r="D2491" s="4">
        <v>0</v>
      </c>
      <c r="E2491" s="29">
        <v>0</v>
      </c>
      <c r="G2491" s="4"/>
      <c r="H2491" s="93">
        <f t="shared" si="133"/>
        <v>0</v>
      </c>
      <c r="I2491" s="93" t="e">
        <f t="shared" si="135"/>
        <v>#NUM!</v>
      </c>
      <c r="J2491" s="158" t="e">
        <f t="shared" si="136"/>
        <v>#NUM!</v>
      </c>
    </row>
    <row r="2492" spans="1:10" hidden="1" x14ac:dyDescent="0.25">
      <c r="A2492" s="93">
        <v>19</v>
      </c>
      <c r="B2492" s="5" t="s">
        <v>24</v>
      </c>
      <c r="C2492" s="26">
        <v>43911</v>
      </c>
      <c r="D2492" s="4">
        <v>5</v>
      </c>
      <c r="E2492" s="29">
        <v>5</v>
      </c>
      <c r="G2492" s="4"/>
      <c r="H2492" s="93">
        <f t="shared" si="133"/>
        <v>5</v>
      </c>
      <c r="I2492" s="93">
        <f t="shared" si="135"/>
        <v>1.6094379124341003</v>
      </c>
      <c r="J2492" s="158" t="e">
        <f t="shared" si="136"/>
        <v>#NUM!</v>
      </c>
    </row>
    <row r="2493" spans="1:10" hidden="1" x14ac:dyDescent="0.25">
      <c r="A2493" s="93">
        <v>20</v>
      </c>
      <c r="B2493" s="5" t="s">
        <v>24</v>
      </c>
      <c r="C2493" s="26">
        <v>43912</v>
      </c>
      <c r="D2493" s="4">
        <v>0</v>
      </c>
      <c r="E2493" s="29">
        <v>5</v>
      </c>
      <c r="G2493" s="4"/>
      <c r="H2493" s="93">
        <f t="shared" si="133"/>
        <v>5</v>
      </c>
      <c r="I2493" s="93">
        <f t="shared" si="135"/>
        <v>1.6094379124341003</v>
      </c>
      <c r="J2493" s="158" t="e">
        <f t="shared" si="136"/>
        <v>#NUM!</v>
      </c>
    </row>
    <row r="2494" spans="1:10" hidden="1" x14ac:dyDescent="0.25">
      <c r="A2494" s="93">
        <v>21</v>
      </c>
      <c r="B2494" s="5" t="s">
        <v>24</v>
      </c>
      <c r="C2494" s="26">
        <v>43913</v>
      </c>
      <c r="D2494" s="4">
        <v>0</v>
      </c>
      <c r="E2494" s="29">
        <v>5</v>
      </c>
      <c r="G2494" s="4"/>
      <c r="H2494" s="93">
        <f t="shared" si="133"/>
        <v>5</v>
      </c>
      <c r="I2494" s="93">
        <f t="shared" si="135"/>
        <v>1.6094379124341003</v>
      </c>
      <c r="J2494" s="158" t="e">
        <f t="shared" si="136"/>
        <v>#NUM!</v>
      </c>
    </row>
    <row r="2495" spans="1:10" hidden="1" x14ac:dyDescent="0.25">
      <c r="A2495" s="93">
        <v>22</v>
      </c>
      <c r="B2495" s="5" t="s">
        <v>24</v>
      </c>
      <c r="C2495" s="26">
        <v>43914</v>
      </c>
      <c r="D2495" s="4">
        <v>0</v>
      </c>
      <c r="E2495" s="29">
        <v>5</v>
      </c>
      <c r="G2495" s="4"/>
      <c r="H2495" s="93">
        <f t="shared" si="133"/>
        <v>5</v>
      </c>
      <c r="I2495" s="93">
        <f t="shared" si="135"/>
        <v>1.6094379124341003</v>
      </c>
      <c r="J2495" s="158" t="e">
        <f t="shared" si="136"/>
        <v>#NUM!</v>
      </c>
    </row>
    <row r="2496" spans="1:10" hidden="1" x14ac:dyDescent="0.25">
      <c r="A2496" s="93">
        <v>23</v>
      </c>
      <c r="B2496" s="5" t="s">
        <v>24</v>
      </c>
      <c r="C2496" s="26">
        <v>43915</v>
      </c>
      <c r="D2496" s="4">
        <v>1</v>
      </c>
      <c r="E2496" s="29">
        <v>6</v>
      </c>
      <c r="G2496" s="4"/>
      <c r="H2496" s="93">
        <f t="shared" si="133"/>
        <v>6</v>
      </c>
      <c r="I2496" s="93">
        <f t="shared" si="135"/>
        <v>1.791759469228055</v>
      </c>
      <c r="J2496" s="158" t="e">
        <f t="shared" si="136"/>
        <v>#NUM!</v>
      </c>
    </row>
    <row r="2497" spans="1:10" hidden="1" x14ac:dyDescent="0.25">
      <c r="A2497" s="93">
        <v>24</v>
      </c>
      <c r="B2497" s="5" t="s">
        <v>24</v>
      </c>
      <c r="C2497" s="26">
        <v>43916</v>
      </c>
      <c r="D2497" s="4">
        <v>1</v>
      </c>
      <c r="E2497" s="29">
        <v>7</v>
      </c>
      <c r="G2497" s="4"/>
      <c r="H2497" s="93">
        <f t="shared" si="133"/>
        <v>7</v>
      </c>
      <c r="I2497" s="93">
        <f t="shared" si="135"/>
        <v>1.9459101490553132</v>
      </c>
      <c r="J2497" s="158" t="e">
        <f t="shared" si="136"/>
        <v>#NUM!</v>
      </c>
    </row>
    <row r="2498" spans="1:10" hidden="1" x14ac:dyDescent="0.25">
      <c r="A2498" s="93">
        <v>25</v>
      </c>
      <c r="B2498" s="5" t="s">
        <v>24</v>
      </c>
      <c r="C2498" s="26">
        <v>43917</v>
      </c>
      <c r="D2498" s="4">
        <v>1</v>
      </c>
      <c r="E2498" s="29">
        <v>8</v>
      </c>
      <c r="F2498" s="4">
        <v>1</v>
      </c>
      <c r="G2498" s="4"/>
      <c r="H2498" s="93">
        <f t="shared" si="133"/>
        <v>8</v>
      </c>
      <c r="I2498" s="93">
        <f t="shared" si="135"/>
        <v>2.0794415416798357</v>
      </c>
      <c r="J2498" s="158" t="e">
        <f t="shared" si="136"/>
        <v>#NUM!</v>
      </c>
    </row>
    <row r="2499" spans="1:10" hidden="1" x14ac:dyDescent="0.25">
      <c r="A2499" s="93">
        <v>26</v>
      </c>
      <c r="B2499" s="5" t="s">
        <v>24</v>
      </c>
      <c r="C2499" s="26">
        <v>43918</v>
      </c>
      <c r="D2499" s="4">
        <v>1</v>
      </c>
      <c r="E2499" s="29">
        <v>9</v>
      </c>
      <c r="G2499" s="4"/>
      <c r="H2499" s="93">
        <f t="shared" ref="H2499:H2562" si="137">IF(EXACT(B2499,B2498),D2499+E2498,E2499)</f>
        <v>9</v>
      </c>
      <c r="I2499" s="93">
        <f t="shared" si="135"/>
        <v>2.1972245773362196</v>
      </c>
      <c r="J2499" s="158">
        <f t="shared" si="136"/>
        <v>7.6048018016079535</v>
      </c>
    </row>
    <row r="2500" spans="1:10" hidden="1" x14ac:dyDescent="0.25">
      <c r="A2500" s="93">
        <v>27</v>
      </c>
      <c r="B2500" s="5" t="s">
        <v>24</v>
      </c>
      <c r="C2500" s="26">
        <v>43919</v>
      </c>
      <c r="D2500" s="4">
        <v>1</v>
      </c>
      <c r="E2500" s="29">
        <v>10</v>
      </c>
      <c r="G2500" s="4"/>
      <c r="H2500" s="93">
        <f t="shared" si="137"/>
        <v>10</v>
      </c>
      <c r="I2500" s="93">
        <f t="shared" si="135"/>
        <v>2.3025850929940459</v>
      </c>
      <c r="J2500" s="158">
        <f t="shared" si="136"/>
        <v>6.2237930755769479</v>
      </c>
    </row>
    <row r="2501" spans="1:10" hidden="1" x14ac:dyDescent="0.25">
      <c r="A2501" s="93">
        <v>28</v>
      </c>
      <c r="B2501" s="5" t="s">
        <v>24</v>
      </c>
      <c r="C2501" s="26">
        <v>43920</v>
      </c>
      <c r="D2501" s="4">
        <v>3</v>
      </c>
      <c r="E2501" s="29">
        <v>13</v>
      </c>
      <c r="G2501" s="4"/>
      <c r="H2501" s="93">
        <f t="shared" si="137"/>
        <v>13</v>
      </c>
      <c r="I2501" s="93">
        <f t="shared" si="135"/>
        <v>2.5649493574615367</v>
      </c>
      <c r="J2501" s="158">
        <f t="shared" si="136"/>
        <v>5.0611208845755487</v>
      </c>
    </row>
    <row r="2502" spans="1:10" hidden="1" x14ac:dyDescent="0.25">
      <c r="A2502" s="93">
        <v>29</v>
      </c>
      <c r="B2502" s="5" t="s">
        <v>24</v>
      </c>
      <c r="C2502" s="26">
        <v>43921</v>
      </c>
      <c r="D2502" s="4">
        <v>2</v>
      </c>
      <c r="E2502" s="29">
        <v>15</v>
      </c>
      <c r="G2502" s="4"/>
      <c r="H2502" s="93">
        <f t="shared" si="137"/>
        <v>15</v>
      </c>
      <c r="I2502" s="93">
        <f t="shared" si="135"/>
        <v>2.7080502011022101</v>
      </c>
      <c r="J2502" s="158">
        <f t="shared" si="136"/>
        <v>4.5687511932021154</v>
      </c>
    </row>
    <row r="2503" spans="1:10" hidden="1" x14ac:dyDescent="0.25">
      <c r="A2503" s="93">
        <v>30</v>
      </c>
      <c r="B2503" s="5" t="s">
        <v>24</v>
      </c>
      <c r="C2503" s="26">
        <v>43922</v>
      </c>
      <c r="D2503" s="4">
        <v>10</v>
      </c>
      <c r="E2503" s="29">
        <v>25</v>
      </c>
      <c r="G2503" s="4"/>
      <c r="H2503" s="93">
        <f t="shared" si="137"/>
        <v>25</v>
      </c>
      <c r="I2503" s="93">
        <f t="shared" si="135"/>
        <v>3.2188758248682006</v>
      </c>
      <c r="J2503" s="158">
        <f t="shared" si="136"/>
        <v>3.7900567649524568</v>
      </c>
    </row>
    <row r="2504" spans="1:10" hidden="1" x14ac:dyDescent="0.25">
      <c r="A2504" s="93">
        <v>31</v>
      </c>
      <c r="B2504" s="5" t="s">
        <v>24</v>
      </c>
      <c r="C2504" s="26">
        <v>43923</v>
      </c>
      <c r="D2504" s="4">
        <v>0</v>
      </c>
      <c r="E2504" s="29">
        <v>25</v>
      </c>
      <c r="F2504" s="4">
        <v>1</v>
      </c>
      <c r="G2504" s="4"/>
      <c r="H2504" s="93">
        <f t="shared" si="137"/>
        <v>25</v>
      </c>
      <c r="I2504" s="93">
        <f t="shared" si="135"/>
        <v>3.2188758248682006</v>
      </c>
      <c r="J2504" s="158">
        <f t="shared" si="136"/>
        <v>3.5496660055153235</v>
      </c>
    </row>
    <row r="2505" spans="1:10" hidden="1" x14ac:dyDescent="0.25">
      <c r="A2505" s="93">
        <v>32</v>
      </c>
      <c r="B2505" s="5" t="s">
        <v>24</v>
      </c>
      <c r="C2505" s="26">
        <v>43924</v>
      </c>
      <c r="D2505" s="4">
        <v>2</v>
      </c>
      <c r="E2505" s="29">
        <v>27</v>
      </c>
      <c r="F2505" s="4">
        <v>1</v>
      </c>
      <c r="G2505" s="4"/>
      <c r="H2505" s="93">
        <f t="shared" si="137"/>
        <v>27</v>
      </c>
      <c r="I2505" s="93">
        <f t="shared" si="135"/>
        <v>3.2958368660043291</v>
      </c>
      <c r="J2505" s="158">
        <f t="shared" si="136"/>
        <v>3.5255449797188319</v>
      </c>
    </row>
    <row r="2506" spans="1:10" hidden="1" x14ac:dyDescent="0.25">
      <c r="A2506" s="93">
        <v>33</v>
      </c>
      <c r="B2506" s="5" t="s">
        <v>24</v>
      </c>
      <c r="C2506" s="26">
        <v>43925</v>
      </c>
      <c r="D2506" s="4">
        <v>0</v>
      </c>
      <c r="E2506" s="29">
        <v>27</v>
      </c>
      <c r="G2506" s="4"/>
      <c r="H2506" s="93">
        <f t="shared" si="137"/>
        <v>27</v>
      </c>
      <c r="I2506" s="93">
        <f t="shared" si="135"/>
        <v>3.2958368660043291</v>
      </c>
      <c r="J2506" s="158">
        <f t="shared" si="136"/>
        <v>3.8484887456864696</v>
      </c>
    </row>
    <row r="2507" spans="1:10" hidden="1" x14ac:dyDescent="0.25">
      <c r="A2507" s="93">
        <v>34</v>
      </c>
      <c r="B2507" s="5" t="s">
        <v>24</v>
      </c>
      <c r="C2507" s="26">
        <v>43926</v>
      </c>
      <c r="D2507" s="4">
        <v>2</v>
      </c>
      <c r="E2507" s="29">
        <v>29</v>
      </c>
      <c r="G2507" s="4"/>
      <c r="H2507" s="93">
        <f t="shared" si="137"/>
        <v>29</v>
      </c>
      <c r="I2507" s="93">
        <f t="shared" si="135"/>
        <v>3.3672958299864741</v>
      </c>
      <c r="J2507" s="158">
        <f t="shared" si="136"/>
        <v>4.5237659416880867</v>
      </c>
    </row>
    <row r="2508" spans="1:10" hidden="1" x14ac:dyDescent="0.25">
      <c r="A2508" s="93">
        <v>35</v>
      </c>
      <c r="B2508" s="5" t="s">
        <v>24</v>
      </c>
      <c r="C2508" s="26">
        <v>43927</v>
      </c>
      <c r="D2508" s="4">
        <v>1</v>
      </c>
      <c r="E2508" s="29">
        <v>30</v>
      </c>
      <c r="G2508" s="4"/>
      <c r="H2508" s="93">
        <f t="shared" si="137"/>
        <v>30</v>
      </c>
      <c r="I2508" s="93">
        <f t="shared" si="135"/>
        <v>3.4011973816621555</v>
      </c>
      <c r="J2508" s="158">
        <f t="shared" si="136"/>
        <v>6.156221422773938</v>
      </c>
    </row>
    <row r="2509" spans="1:10" hidden="1" x14ac:dyDescent="0.25">
      <c r="A2509" s="93">
        <v>36</v>
      </c>
      <c r="B2509" s="5" t="s">
        <v>24</v>
      </c>
      <c r="C2509" s="26">
        <v>43928</v>
      </c>
      <c r="D2509" s="4">
        <v>2</v>
      </c>
      <c r="E2509" s="29">
        <v>32</v>
      </c>
      <c r="F2509" s="4">
        <v>1</v>
      </c>
      <c r="G2509" s="4"/>
      <c r="H2509" s="93">
        <f t="shared" si="137"/>
        <v>32</v>
      </c>
      <c r="I2509" s="93">
        <f t="shared" si="135"/>
        <v>3.4657359027997265</v>
      </c>
      <c r="J2509" s="158">
        <f t="shared" si="136"/>
        <v>8.741520473850894</v>
      </c>
    </row>
    <row r="2510" spans="1:10" hidden="1" x14ac:dyDescent="0.25">
      <c r="A2510" s="93">
        <v>37</v>
      </c>
      <c r="B2510" s="5" t="s">
        <v>24</v>
      </c>
      <c r="C2510" s="26">
        <v>43929</v>
      </c>
      <c r="D2510" s="4">
        <v>6</v>
      </c>
      <c r="E2510" s="29">
        <v>38</v>
      </c>
      <c r="G2510" s="4"/>
      <c r="H2510" s="93">
        <f t="shared" si="137"/>
        <v>38</v>
      </c>
      <c r="I2510" s="93">
        <f t="shared" si="135"/>
        <v>3.6375861597263857</v>
      </c>
      <c r="J2510" s="158">
        <f t="shared" si="136"/>
        <v>12.7886561645882</v>
      </c>
    </row>
    <row r="2511" spans="1:10" hidden="1" x14ac:dyDescent="0.25">
      <c r="A2511" s="93">
        <v>38</v>
      </c>
      <c r="B2511" s="5" t="s">
        <v>24</v>
      </c>
      <c r="C2511" s="26">
        <v>43930</v>
      </c>
      <c r="D2511" s="4">
        <v>2</v>
      </c>
      <c r="E2511" s="29">
        <v>40</v>
      </c>
      <c r="G2511" s="4"/>
      <c r="H2511" s="93">
        <f t="shared" si="137"/>
        <v>40</v>
      </c>
      <c r="I2511" s="93">
        <f t="shared" si="135"/>
        <v>3.6888794541139363</v>
      </c>
      <c r="J2511" s="158">
        <f t="shared" si="136"/>
        <v>10.505317678640932</v>
      </c>
    </row>
    <row r="2512" spans="1:10" hidden="1" x14ac:dyDescent="0.25">
      <c r="A2512" s="93">
        <v>39</v>
      </c>
      <c r="B2512" s="5" t="s">
        <v>24</v>
      </c>
      <c r="C2512" s="26">
        <v>43931</v>
      </c>
      <c r="D2512" s="4">
        <v>9</v>
      </c>
      <c r="E2512" s="29">
        <v>49</v>
      </c>
      <c r="G2512" s="4"/>
      <c r="H2512" s="93">
        <f t="shared" si="137"/>
        <v>49</v>
      </c>
      <c r="I2512" s="93">
        <f t="shared" si="135"/>
        <v>3.8918202981106265</v>
      </c>
      <c r="J2512" s="158">
        <f t="shared" si="136"/>
        <v>8.3029318217696613</v>
      </c>
    </row>
    <row r="2513" spans="1:10" hidden="1" x14ac:dyDescent="0.25">
      <c r="A2513" s="93">
        <v>40</v>
      </c>
      <c r="B2513" s="5" t="s">
        <v>24</v>
      </c>
      <c r="C2513" s="26">
        <v>43932</v>
      </c>
      <c r="D2513" s="4">
        <v>5</v>
      </c>
      <c r="E2513" s="29">
        <v>54</v>
      </c>
      <c r="G2513" s="4"/>
      <c r="H2513" s="93">
        <f t="shared" si="137"/>
        <v>54</v>
      </c>
      <c r="I2513" s="93">
        <f t="shared" ref="I2513:I2576" si="138">LN(H2513)</f>
        <v>3.9889840465642745</v>
      </c>
      <c r="J2513" s="158">
        <f t="shared" si="136"/>
        <v>6.8422383639501785</v>
      </c>
    </row>
    <row r="2514" spans="1:10" hidden="1" x14ac:dyDescent="0.25">
      <c r="A2514" s="93">
        <v>41</v>
      </c>
      <c r="B2514" s="5" t="s">
        <v>24</v>
      </c>
      <c r="C2514" s="26">
        <v>43933</v>
      </c>
      <c r="D2514" s="4">
        <v>3</v>
      </c>
      <c r="E2514" s="29">
        <v>57</v>
      </c>
      <c r="G2514" s="4"/>
      <c r="H2514" s="93">
        <f t="shared" si="137"/>
        <v>57</v>
      </c>
      <c r="I2514" s="93">
        <f t="shared" si="138"/>
        <v>4.0430512678345503</v>
      </c>
      <c r="J2514" s="158">
        <f t="shared" si="136"/>
        <v>6.4702594854844868</v>
      </c>
    </row>
    <row r="2515" spans="1:10" hidden="1" x14ac:dyDescent="0.25">
      <c r="A2515" s="93">
        <v>42</v>
      </c>
      <c r="B2515" s="5" t="s">
        <v>24</v>
      </c>
      <c r="C2515" s="26">
        <v>43934</v>
      </c>
      <c r="D2515" s="4">
        <v>2</v>
      </c>
      <c r="E2515" s="29">
        <v>59</v>
      </c>
      <c r="G2515" s="4"/>
      <c r="H2515" s="93">
        <f t="shared" si="137"/>
        <v>59</v>
      </c>
      <c r="I2515" s="93">
        <f t="shared" si="138"/>
        <v>4.0775374439057197</v>
      </c>
      <c r="J2515" s="158">
        <f t="shared" si="136"/>
        <v>6.5582069554652174</v>
      </c>
    </row>
    <row r="2516" spans="1:10" hidden="1" x14ac:dyDescent="0.25">
      <c r="A2516" s="93">
        <v>43</v>
      </c>
      <c r="B2516" s="5" t="s">
        <v>24</v>
      </c>
      <c r="C2516" s="26">
        <v>43935</v>
      </c>
      <c r="D2516" s="4">
        <v>3</v>
      </c>
      <c r="E2516" s="29">
        <v>62</v>
      </c>
      <c r="G2516" s="4"/>
      <c r="H2516" s="93">
        <f t="shared" si="137"/>
        <v>62</v>
      </c>
      <c r="I2516" s="93">
        <f t="shared" si="138"/>
        <v>4.1271343850450917</v>
      </c>
      <c r="J2516" s="158">
        <f t="shared" si="136"/>
        <v>7.2878612465403503</v>
      </c>
    </row>
    <row r="2517" spans="1:10" hidden="1" x14ac:dyDescent="0.25">
      <c r="A2517" s="93">
        <v>44</v>
      </c>
      <c r="B2517" s="5" t="s">
        <v>24</v>
      </c>
      <c r="C2517" s="26">
        <v>43936</v>
      </c>
      <c r="D2517" s="4">
        <v>1</v>
      </c>
      <c r="E2517" s="29">
        <v>63</v>
      </c>
      <c r="G2517" s="4"/>
      <c r="H2517" s="93">
        <f t="shared" si="137"/>
        <v>63</v>
      </c>
      <c r="I2517" s="93">
        <f t="shared" si="138"/>
        <v>4.1431347263915326</v>
      </c>
      <c r="J2517" s="158">
        <f t="shared" si="136"/>
        <v>9.1817226120206499</v>
      </c>
    </row>
    <row r="2518" spans="1:10" hidden="1" x14ac:dyDescent="0.25">
      <c r="A2518" s="93">
        <v>45</v>
      </c>
      <c r="B2518" s="5" t="s">
        <v>24</v>
      </c>
      <c r="C2518" s="26">
        <v>43937</v>
      </c>
      <c r="D2518" s="4">
        <v>5</v>
      </c>
      <c r="E2518" s="29">
        <v>68</v>
      </c>
      <c r="F2518" s="4">
        <v>1</v>
      </c>
      <c r="G2518" s="4"/>
      <c r="H2518" s="93">
        <f t="shared" si="137"/>
        <v>68</v>
      </c>
      <c r="I2518" s="93">
        <f t="shared" si="138"/>
        <v>4.219507705176107</v>
      </c>
      <c r="J2518" s="158">
        <f t="shared" si="136"/>
        <v>10.742686580488876</v>
      </c>
    </row>
    <row r="2519" spans="1:10" hidden="1" x14ac:dyDescent="0.25">
      <c r="A2519" s="93">
        <v>46</v>
      </c>
      <c r="B2519" s="5" t="s">
        <v>24</v>
      </c>
      <c r="C2519" s="26">
        <v>43938</v>
      </c>
      <c r="D2519" s="4">
        <v>1</v>
      </c>
      <c r="E2519" s="29">
        <v>69</v>
      </c>
      <c r="F2519" s="4">
        <v>2</v>
      </c>
      <c r="G2519" s="4"/>
      <c r="H2519" s="93">
        <f t="shared" si="137"/>
        <v>69</v>
      </c>
      <c r="I2519" s="93">
        <f t="shared" si="138"/>
        <v>4.2341065045972597</v>
      </c>
      <c r="J2519" s="158">
        <f t="shared" si="136"/>
        <v>14.935186695464122</v>
      </c>
    </row>
    <row r="2520" spans="1:10" hidden="1" x14ac:dyDescent="0.25">
      <c r="A2520" s="93">
        <v>47</v>
      </c>
      <c r="B2520" s="5" t="s">
        <v>24</v>
      </c>
      <c r="C2520" s="26">
        <v>43939</v>
      </c>
      <c r="D2520" s="4">
        <v>0</v>
      </c>
      <c r="E2520" s="29">
        <v>69</v>
      </c>
      <c r="G2520" s="4"/>
      <c r="H2520" s="93">
        <f t="shared" si="137"/>
        <v>69</v>
      </c>
      <c r="I2520" s="93">
        <f t="shared" si="138"/>
        <v>4.2341065045972597</v>
      </c>
      <c r="J2520" s="158">
        <f t="shared" si="136"/>
        <v>18.703350653261207</v>
      </c>
    </row>
    <row r="2521" spans="1:10" hidden="1" x14ac:dyDescent="0.25">
      <c r="A2521" s="93">
        <v>48</v>
      </c>
      <c r="B2521" s="5" t="s">
        <v>24</v>
      </c>
      <c r="C2521" s="26">
        <v>43940</v>
      </c>
      <c r="D2521" s="4">
        <v>3</v>
      </c>
      <c r="E2521" s="29">
        <v>72</v>
      </c>
      <c r="G2521" s="4"/>
      <c r="H2521" s="93">
        <f t="shared" si="137"/>
        <v>72</v>
      </c>
      <c r="I2521" s="93">
        <f t="shared" si="138"/>
        <v>4.2766661190160553</v>
      </c>
      <c r="J2521" s="158">
        <f t="shared" si="136"/>
        <v>20.680388193944033</v>
      </c>
    </row>
    <row r="2522" spans="1:10" hidden="1" x14ac:dyDescent="0.25">
      <c r="A2522" s="93">
        <v>49</v>
      </c>
      <c r="B2522" s="5" t="s">
        <v>24</v>
      </c>
      <c r="C2522" s="26">
        <v>43941</v>
      </c>
      <c r="D2522" s="4">
        <v>1</v>
      </c>
      <c r="E2522" s="29">
        <v>73</v>
      </c>
      <c r="F2522" s="4">
        <v>1</v>
      </c>
      <c r="G2522" s="4"/>
      <c r="H2522" s="93">
        <f t="shared" si="137"/>
        <v>73</v>
      </c>
      <c r="I2522" s="93">
        <f t="shared" si="138"/>
        <v>4.290459441148391</v>
      </c>
      <c r="J2522" s="158">
        <f t="shared" si="136"/>
        <v>23.053431141230408</v>
      </c>
    </row>
    <row r="2523" spans="1:10" hidden="1" x14ac:dyDescent="0.25">
      <c r="A2523" s="93">
        <v>50</v>
      </c>
      <c r="B2523" s="5" t="s">
        <v>24</v>
      </c>
      <c r="C2523" s="26">
        <v>43942</v>
      </c>
      <c r="D2523" s="4">
        <v>0</v>
      </c>
      <c r="E2523" s="29">
        <v>73</v>
      </c>
      <c r="G2523" s="4"/>
      <c r="H2523" s="93">
        <f t="shared" si="137"/>
        <v>73</v>
      </c>
      <c r="I2523" s="93">
        <f t="shared" si="138"/>
        <v>4.290459441148391</v>
      </c>
      <c r="J2523" s="158">
        <f t="shared" si="136"/>
        <v>28.383101892964074</v>
      </c>
    </row>
    <row r="2524" spans="1:10" hidden="1" x14ac:dyDescent="0.25">
      <c r="A2524" s="93">
        <v>51</v>
      </c>
      <c r="B2524" s="5" t="s">
        <v>24</v>
      </c>
      <c r="C2524" s="26">
        <v>43943</v>
      </c>
      <c r="D2524" s="4">
        <v>1</v>
      </c>
      <c r="E2524" s="29">
        <v>74</v>
      </c>
      <c r="G2524" s="4"/>
      <c r="H2524" s="93">
        <f t="shared" si="137"/>
        <v>74</v>
      </c>
      <c r="I2524" s="93">
        <f t="shared" si="138"/>
        <v>4.3040650932041702</v>
      </c>
      <c r="J2524" s="158">
        <f t="shared" si="136"/>
        <v>34.393477698547642</v>
      </c>
    </row>
    <row r="2525" spans="1:10" hidden="1" x14ac:dyDescent="0.25">
      <c r="A2525" s="93">
        <v>52</v>
      </c>
      <c r="B2525" s="5" t="s">
        <v>24</v>
      </c>
      <c r="C2525" s="26">
        <v>43944</v>
      </c>
      <c r="D2525" s="4">
        <v>1</v>
      </c>
      <c r="E2525" s="29">
        <v>75</v>
      </c>
      <c r="F2525" s="4">
        <v>1</v>
      </c>
      <c r="G2525" s="4"/>
      <c r="H2525" s="93">
        <f t="shared" si="137"/>
        <v>75</v>
      </c>
      <c r="I2525" s="93">
        <f t="shared" si="138"/>
        <v>4.3174881135363101</v>
      </c>
      <c r="J2525" s="158">
        <f t="shared" si="136"/>
        <v>47.783327111673096</v>
      </c>
    </row>
    <row r="2526" spans="1:10" hidden="1" x14ac:dyDescent="0.25">
      <c r="A2526" s="93">
        <v>53</v>
      </c>
      <c r="B2526" s="5" t="s">
        <v>24</v>
      </c>
      <c r="C2526" s="26">
        <v>43945</v>
      </c>
      <c r="D2526" s="4">
        <v>0</v>
      </c>
      <c r="E2526" s="29">
        <v>75</v>
      </c>
      <c r="G2526" s="4"/>
      <c r="H2526" s="93">
        <f t="shared" si="137"/>
        <v>75</v>
      </c>
      <c r="I2526" s="93">
        <f t="shared" si="138"/>
        <v>4.3174881135363101</v>
      </c>
      <c r="J2526" s="158">
        <f t="shared" si="136"/>
        <v>53.773218845059262</v>
      </c>
    </row>
    <row r="2527" spans="1:10" hidden="1" x14ac:dyDescent="0.25">
      <c r="A2527" s="93">
        <v>54</v>
      </c>
      <c r="B2527" s="5" t="s">
        <v>24</v>
      </c>
      <c r="C2527" s="26">
        <v>43946</v>
      </c>
      <c r="D2527" s="4">
        <v>0</v>
      </c>
      <c r="E2527" s="29">
        <v>75</v>
      </c>
      <c r="G2527" s="4"/>
      <c r="H2527" s="93">
        <f t="shared" si="137"/>
        <v>75</v>
      </c>
      <c r="I2527" s="93">
        <f t="shared" si="138"/>
        <v>4.3174881135363101</v>
      </c>
      <c r="J2527" s="158">
        <f t="shared" si="136"/>
        <v>65.9786412445237</v>
      </c>
    </row>
    <row r="2528" spans="1:10" hidden="1" x14ac:dyDescent="0.25">
      <c r="A2528" s="93">
        <v>55</v>
      </c>
      <c r="B2528" s="5" t="s">
        <v>24</v>
      </c>
      <c r="C2528" s="26">
        <v>43947</v>
      </c>
      <c r="D2528" s="4">
        <v>0</v>
      </c>
      <c r="E2528" s="29">
        <v>75</v>
      </c>
      <c r="G2528" s="4"/>
      <c r="H2528" s="93">
        <f t="shared" si="137"/>
        <v>75</v>
      </c>
      <c r="I2528" s="93">
        <f t="shared" si="138"/>
        <v>4.3174881135363101</v>
      </c>
      <c r="J2528" s="158">
        <f t="shared" si="136"/>
        <v>112.96787848201507</v>
      </c>
    </row>
    <row r="2529" spans="1:10" hidden="1" x14ac:dyDescent="0.25">
      <c r="A2529" s="93">
        <v>56</v>
      </c>
      <c r="B2529" s="5" t="s">
        <v>24</v>
      </c>
      <c r="C2529" s="26">
        <v>43948</v>
      </c>
      <c r="D2529" s="4">
        <v>0</v>
      </c>
      <c r="E2529" s="29">
        <v>75</v>
      </c>
      <c r="G2529" s="4"/>
      <c r="H2529" s="93">
        <f t="shared" si="137"/>
        <v>75</v>
      </c>
      <c r="I2529" s="93">
        <f t="shared" si="138"/>
        <v>4.3174881135363101</v>
      </c>
      <c r="J2529" s="158">
        <f t="shared" si="136"/>
        <v>159.68805956794452</v>
      </c>
    </row>
    <row r="2530" spans="1:10" hidden="1" x14ac:dyDescent="0.25">
      <c r="A2530" s="93">
        <v>57</v>
      </c>
      <c r="B2530" s="5" t="s">
        <v>24</v>
      </c>
      <c r="C2530" s="26">
        <v>43949</v>
      </c>
      <c r="D2530" s="4">
        <v>1</v>
      </c>
      <c r="E2530" s="29">
        <v>76</v>
      </c>
      <c r="G2530" s="4"/>
      <c r="H2530" s="93">
        <f t="shared" si="137"/>
        <v>76</v>
      </c>
      <c r="I2530" s="93">
        <f t="shared" si="138"/>
        <v>4.3307333402863311</v>
      </c>
      <c r="J2530" s="158">
        <f t="shared" si="136"/>
        <v>166.8165015529905</v>
      </c>
    </row>
    <row r="2531" spans="1:10" hidden="1" x14ac:dyDescent="0.25">
      <c r="A2531" s="93">
        <v>58</v>
      </c>
      <c r="B2531" s="5" t="s">
        <v>24</v>
      </c>
      <c r="C2531" s="26">
        <v>43950</v>
      </c>
      <c r="D2531" s="4">
        <v>2</v>
      </c>
      <c r="E2531" s="29">
        <v>78</v>
      </c>
      <c r="G2531" s="4"/>
      <c r="H2531" s="93">
        <f t="shared" si="137"/>
        <v>78</v>
      </c>
      <c r="I2531" s="93">
        <f t="shared" si="138"/>
        <v>4.3567088266895917</v>
      </c>
      <c r="J2531" s="158">
        <f t="shared" si="136"/>
        <v>133.93154231469688</v>
      </c>
    </row>
    <row r="2532" spans="1:10" hidden="1" x14ac:dyDescent="0.25">
      <c r="A2532" s="93">
        <v>59</v>
      </c>
      <c r="B2532" s="5" t="s">
        <v>24</v>
      </c>
      <c r="C2532" s="26">
        <v>43951</v>
      </c>
      <c r="D2532" s="4">
        <v>5</v>
      </c>
      <c r="E2532" s="29">
        <v>83</v>
      </c>
      <c r="G2532" s="4"/>
      <c r="H2532" s="93">
        <f t="shared" si="137"/>
        <v>83</v>
      </c>
      <c r="I2532" s="93">
        <f t="shared" si="138"/>
        <v>4.4188406077965983</v>
      </c>
      <c r="J2532" s="158">
        <f t="shared" si="136"/>
        <v>61.59309228150493</v>
      </c>
    </row>
    <row r="2533" spans="1:10" hidden="1" x14ac:dyDescent="0.25">
      <c r="A2533" s="93">
        <v>60</v>
      </c>
      <c r="B2533" s="5" t="s">
        <v>24</v>
      </c>
      <c r="C2533" s="26">
        <v>43952</v>
      </c>
      <c r="D2533" s="4">
        <v>1</v>
      </c>
      <c r="E2533" s="29">
        <v>84</v>
      </c>
      <c r="G2533" s="4"/>
      <c r="H2533" s="93">
        <f t="shared" si="137"/>
        <v>84</v>
      </c>
      <c r="I2533" s="93">
        <f t="shared" si="138"/>
        <v>4.4308167988433134</v>
      </c>
      <c r="J2533" s="158">
        <f t="shared" si="136"/>
        <v>40.688719779952848</v>
      </c>
    </row>
    <row r="2534" spans="1:10" hidden="1" x14ac:dyDescent="0.25">
      <c r="A2534" s="93">
        <v>61</v>
      </c>
      <c r="B2534" s="5" t="s">
        <v>24</v>
      </c>
      <c r="C2534" s="26">
        <v>43953</v>
      </c>
      <c r="D2534" s="4">
        <v>1</v>
      </c>
      <c r="E2534" s="29">
        <v>85</v>
      </c>
      <c r="G2534" s="4"/>
      <c r="H2534" s="93">
        <f t="shared" si="137"/>
        <v>85</v>
      </c>
      <c r="I2534" s="93">
        <f t="shared" si="138"/>
        <v>4.4426512564903167</v>
      </c>
      <c r="J2534" s="158">
        <f t="shared" si="136"/>
        <v>32.842824332916422</v>
      </c>
    </row>
    <row r="2535" spans="1:10" hidden="1" x14ac:dyDescent="0.25">
      <c r="A2535" s="93">
        <v>62</v>
      </c>
      <c r="B2535" s="5" t="s">
        <v>24</v>
      </c>
      <c r="C2535" s="26">
        <v>43954</v>
      </c>
      <c r="D2535" s="4">
        <v>0</v>
      </c>
      <c r="E2535" s="29">
        <v>85</v>
      </c>
      <c r="G2535" s="4"/>
      <c r="H2535" s="93">
        <f t="shared" si="137"/>
        <v>85</v>
      </c>
      <c r="I2535" s="93">
        <f t="shared" si="138"/>
        <v>4.4426512564903167</v>
      </c>
      <c r="J2535" s="158">
        <f t="shared" si="136"/>
        <v>31.230551915147956</v>
      </c>
    </row>
    <row r="2536" spans="1:10" hidden="1" x14ac:dyDescent="0.25">
      <c r="A2536" s="93">
        <v>63</v>
      </c>
      <c r="B2536" s="5" t="s">
        <v>24</v>
      </c>
      <c r="C2536" s="26">
        <v>43955</v>
      </c>
      <c r="D2536" s="4">
        <v>-1</v>
      </c>
      <c r="E2536" s="29">
        <v>84</v>
      </c>
      <c r="G2536" s="4"/>
      <c r="H2536" s="93">
        <f t="shared" si="137"/>
        <v>84</v>
      </c>
      <c r="I2536" s="93">
        <f t="shared" si="138"/>
        <v>4.4308167988433134</v>
      </c>
      <c r="J2536" s="158">
        <f t="shared" si="136"/>
        <v>35.881298778457861</v>
      </c>
    </row>
    <row r="2537" spans="1:10" hidden="1" x14ac:dyDescent="0.25">
      <c r="A2537" s="93">
        <v>64</v>
      </c>
      <c r="B2537" s="5" t="s">
        <v>24</v>
      </c>
      <c r="C2537" s="26">
        <v>43956</v>
      </c>
      <c r="D2537" s="4">
        <v>1</v>
      </c>
      <c r="E2537" s="29">
        <v>85</v>
      </c>
      <c r="G2537" s="4"/>
      <c r="H2537" s="93">
        <f t="shared" si="137"/>
        <v>85</v>
      </c>
      <c r="I2537" s="93">
        <f t="shared" si="138"/>
        <v>4.4426512564903167</v>
      </c>
      <c r="J2537" s="158">
        <f t="shared" si="136"/>
        <v>47.060194307909264</v>
      </c>
    </row>
    <row r="2538" spans="1:10" hidden="1" x14ac:dyDescent="0.25">
      <c r="A2538" s="93">
        <v>65</v>
      </c>
      <c r="B2538" s="5" t="s">
        <v>24</v>
      </c>
      <c r="C2538" s="26">
        <v>43957</v>
      </c>
      <c r="D2538" s="4">
        <v>0</v>
      </c>
      <c r="E2538" s="29">
        <v>85</v>
      </c>
      <c r="G2538" s="4"/>
      <c r="H2538" s="93">
        <f t="shared" si="137"/>
        <v>85</v>
      </c>
      <c r="I2538" s="93">
        <f t="shared" si="138"/>
        <v>4.4426512564903167</v>
      </c>
      <c r="J2538" s="158">
        <f t="shared" si="136"/>
        <v>80.794203567535206</v>
      </c>
    </row>
    <row r="2539" spans="1:10" hidden="1" x14ac:dyDescent="0.25">
      <c r="A2539" s="93">
        <v>66</v>
      </c>
      <c r="B2539" s="5" t="s">
        <v>24</v>
      </c>
      <c r="C2539" s="26">
        <v>43958</v>
      </c>
      <c r="D2539" s="4">
        <v>0</v>
      </c>
      <c r="E2539" s="29">
        <v>85</v>
      </c>
      <c r="G2539" s="4"/>
      <c r="H2539" s="93">
        <f t="shared" si="137"/>
        <v>85</v>
      </c>
      <c r="I2539" s="93">
        <f t="shared" si="138"/>
        <v>4.4426512564903167</v>
      </c>
      <c r="J2539" s="158">
        <f t="shared" si="136"/>
        <v>272.06073543397639</v>
      </c>
    </row>
    <row r="2540" spans="1:10" hidden="1" x14ac:dyDescent="0.25">
      <c r="A2540" s="93">
        <v>67</v>
      </c>
      <c r="B2540" s="5" t="s">
        <v>24</v>
      </c>
      <c r="C2540" s="26">
        <v>43959</v>
      </c>
      <c r="D2540" s="4">
        <v>1</v>
      </c>
      <c r="E2540" s="29">
        <v>86</v>
      </c>
      <c r="G2540" s="4"/>
      <c r="H2540" s="93">
        <f t="shared" si="137"/>
        <v>86</v>
      </c>
      <c r="I2540" s="93">
        <f t="shared" si="138"/>
        <v>4.4543472962535073</v>
      </c>
      <c r="J2540" s="158">
        <f t="shared" si="136"/>
        <v>329.79350156040778</v>
      </c>
    </row>
    <row r="2541" spans="1:10" hidden="1" x14ac:dyDescent="0.25">
      <c r="A2541" s="93">
        <v>68</v>
      </c>
      <c r="B2541" s="5" t="s">
        <v>24</v>
      </c>
      <c r="C2541" s="26">
        <v>43960</v>
      </c>
      <c r="D2541" s="4">
        <v>0</v>
      </c>
      <c r="E2541" s="29">
        <v>86</v>
      </c>
      <c r="G2541" s="4"/>
      <c r="H2541" s="93">
        <f t="shared" si="137"/>
        <v>86</v>
      </c>
      <c r="I2541" s="93">
        <f t="shared" si="138"/>
        <v>4.4543472962535073</v>
      </c>
      <c r="J2541" s="158">
        <f t="shared" si="136"/>
        <v>331.09142024083195</v>
      </c>
    </row>
    <row r="2542" spans="1:10" hidden="1" x14ac:dyDescent="0.25">
      <c r="A2542" s="93">
        <v>69</v>
      </c>
      <c r="B2542" s="5" t="s">
        <v>24</v>
      </c>
      <c r="C2542" s="26">
        <v>43961</v>
      </c>
      <c r="D2542" s="4">
        <v>0</v>
      </c>
      <c r="E2542" s="29">
        <v>86</v>
      </c>
      <c r="G2542" s="4"/>
      <c r="H2542" s="93">
        <f t="shared" si="137"/>
        <v>86</v>
      </c>
      <c r="I2542" s="93">
        <f t="shared" si="138"/>
        <v>4.4543472962535073</v>
      </c>
      <c r="J2542" s="158">
        <f t="shared" si="136"/>
        <v>248.17206116252561</v>
      </c>
    </row>
    <row r="2543" spans="1:10" hidden="1" x14ac:dyDescent="0.25">
      <c r="A2543" s="93">
        <v>70</v>
      </c>
      <c r="B2543" s="5" t="s">
        <v>24</v>
      </c>
      <c r="C2543" s="26">
        <v>43962</v>
      </c>
      <c r="D2543" s="4">
        <v>0</v>
      </c>
      <c r="E2543" s="29">
        <v>86</v>
      </c>
      <c r="G2543" s="4"/>
      <c r="H2543" s="93">
        <f t="shared" si="137"/>
        <v>86</v>
      </c>
      <c r="I2543" s="93">
        <f t="shared" si="138"/>
        <v>4.4543472962535073</v>
      </c>
      <c r="J2543" s="158">
        <f t="shared" si="136"/>
        <v>215.66349009641675</v>
      </c>
    </row>
    <row r="2544" spans="1:10" hidden="1" x14ac:dyDescent="0.25">
      <c r="A2544" s="93">
        <v>71</v>
      </c>
      <c r="B2544" s="5" t="s">
        <v>24</v>
      </c>
      <c r="C2544" s="26">
        <v>43963</v>
      </c>
      <c r="D2544" s="4">
        <v>1</v>
      </c>
      <c r="E2544" s="29">
        <v>87</v>
      </c>
      <c r="G2544" s="4"/>
      <c r="H2544" s="93">
        <f t="shared" si="137"/>
        <v>87</v>
      </c>
      <c r="I2544" s="93">
        <f t="shared" si="138"/>
        <v>4.4659081186545837</v>
      </c>
      <c r="J2544" s="158">
        <f t="shared" si="136"/>
        <v>227.11390331722566</v>
      </c>
    </row>
    <row r="2545" spans="1:10" hidden="1" x14ac:dyDescent="0.25">
      <c r="A2545" s="93">
        <v>72</v>
      </c>
      <c r="B2545" s="5" t="s">
        <v>24</v>
      </c>
      <c r="C2545" s="26">
        <v>43964</v>
      </c>
      <c r="D2545" s="4">
        <v>1</v>
      </c>
      <c r="E2545" s="29">
        <v>88</v>
      </c>
      <c r="G2545" s="4"/>
      <c r="H2545" s="93">
        <f t="shared" si="137"/>
        <v>88</v>
      </c>
      <c r="I2545" s="93">
        <f t="shared" si="138"/>
        <v>4.4773368144782069</v>
      </c>
      <c r="J2545" s="158">
        <f t="shared" si="136"/>
        <v>162.14726963903306</v>
      </c>
    </row>
    <row r="2546" spans="1:10" hidden="1" x14ac:dyDescent="0.25">
      <c r="A2546" s="93">
        <v>73</v>
      </c>
      <c r="B2546" s="5" t="s">
        <v>24</v>
      </c>
      <c r="C2546" s="26">
        <v>43965</v>
      </c>
      <c r="D2546" s="4">
        <v>0</v>
      </c>
      <c r="E2546" s="29">
        <v>88</v>
      </c>
      <c r="G2546" s="4"/>
      <c r="H2546" s="93">
        <f t="shared" si="137"/>
        <v>88</v>
      </c>
      <c r="I2546" s="93">
        <f t="shared" si="138"/>
        <v>4.4773368144782069</v>
      </c>
      <c r="J2546" s="158">
        <f t="shared" si="136"/>
        <v>148.36917881305081</v>
      </c>
    </row>
    <row r="2547" spans="1:10" hidden="1" x14ac:dyDescent="0.25">
      <c r="A2547" s="93">
        <v>74</v>
      </c>
      <c r="B2547" s="5" t="s">
        <v>24</v>
      </c>
      <c r="C2547" s="26">
        <v>43966</v>
      </c>
      <c r="D2547" s="4">
        <v>-1</v>
      </c>
      <c r="E2547" s="29">
        <v>87</v>
      </c>
      <c r="G2547" s="4"/>
      <c r="H2547" s="93">
        <f t="shared" si="137"/>
        <v>87</v>
      </c>
      <c r="I2547" s="93">
        <f t="shared" si="138"/>
        <v>4.4659081186545837</v>
      </c>
      <c r="J2547" s="158">
        <f t="shared" si="136"/>
        <v>210.65046723301253</v>
      </c>
    </row>
    <row r="2548" spans="1:10" hidden="1" x14ac:dyDescent="0.25">
      <c r="A2548" s="93">
        <v>75</v>
      </c>
      <c r="B2548" s="5" t="s">
        <v>24</v>
      </c>
      <c r="C2548" s="26">
        <v>43967</v>
      </c>
      <c r="D2548" s="4">
        <v>0</v>
      </c>
      <c r="E2548" s="29">
        <v>87</v>
      </c>
      <c r="G2548" s="4"/>
      <c r="H2548" s="93">
        <f t="shared" si="137"/>
        <v>87</v>
      </c>
      <c r="I2548" s="93">
        <f t="shared" si="138"/>
        <v>4.4659081186545837</v>
      </c>
      <c r="J2548" s="158">
        <f t="shared" si="136"/>
        <v>265.7104394481434</v>
      </c>
    </row>
    <row r="2549" spans="1:10" hidden="1" x14ac:dyDescent="0.25">
      <c r="A2549" s="93">
        <v>76</v>
      </c>
      <c r="B2549" s="5" t="s">
        <v>24</v>
      </c>
      <c r="C2549" s="26">
        <v>43968</v>
      </c>
      <c r="D2549" s="4">
        <v>0</v>
      </c>
      <c r="E2549" s="29">
        <v>87</v>
      </c>
      <c r="G2549" s="4"/>
      <c r="H2549" s="93">
        <f t="shared" si="137"/>
        <v>87</v>
      </c>
      <c r="I2549" s="93">
        <f t="shared" si="138"/>
        <v>4.4659081186545837</v>
      </c>
      <c r="J2549" s="158">
        <f t="shared" si="136"/>
        <v>419.69594338443176</v>
      </c>
    </row>
    <row r="2550" spans="1:10" hidden="1" x14ac:dyDescent="0.25">
      <c r="A2550" s="93">
        <v>77</v>
      </c>
      <c r="B2550" s="5" t="s">
        <v>24</v>
      </c>
      <c r="C2550" s="26">
        <v>43969</v>
      </c>
      <c r="D2550" s="4">
        <v>0</v>
      </c>
      <c r="E2550" s="29">
        <v>87</v>
      </c>
      <c r="G2550" s="4"/>
      <c r="H2550" s="93">
        <f t="shared" si="137"/>
        <v>87</v>
      </c>
      <c r="I2550" s="93">
        <f t="shared" si="138"/>
        <v>4.4659081186545837</v>
      </c>
      <c r="J2550" s="158">
        <f t="shared" si="136"/>
        <v>1653.5857250714603</v>
      </c>
    </row>
    <row r="2551" spans="1:10" hidden="1" x14ac:dyDescent="0.25">
      <c r="A2551" s="93">
        <v>78</v>
      </c>
      <c r="B2551" s="5" t="s">
        <v>24</v>
      </c>
      <c r="C2551" s="26">
        <v>43970</v>
      </c>
      <c r="D2551" s="4">
        <v>2</v>
      </c>
      <c r="E2551" s="29">
        <v>89</v>
      </c>
      <c r="G2551" s="4"/>
      <c r="H2551" s="93">
        <f t="shared" si="137"/>
        <v>89</v>
      </c>
      <c r="I2551" s="93">
        <f t="shared" si="138"/>
        <v>4.4886363697321396</v>
      </c>
      <c r="J2551" s="158">
        <f t="shared" si="136"/>
        <v>860.43918636300214</v>
      </c>
    </row>
    <row r="2552" spans="1:10" hidden="1" x14ac:dyDescent="0.25">
      <c r="A2552" s="93">
        <v>79</v>
      </c>
      <c r="B2552" s="5" t="s">
        <v>24</v>
      </c>
      <c r="C2552" s="26">
        <v>43971</v>
      </c>
      <c r="D2552" s="4">
        <v>0</v>
      </c>
      <c r="E2552" s="29">
        <v>89</v>
      </c>
      <c r="G2552" s="4"/>
      <c r="H2552" s="93">
        <f t="shared" si="137"/>
        <v>89</v>
      </c>
      <c r="I2552" s="93">
        <f t="shared" si="138"/>
        <v>4.4886363697321396</v>
      </c>
      <c r="J2552" s="158">
        <f t="shared" si="136"/>
        <v>429.40010955129236</v>
      </c>
    </row>
    <row r="2553" spans="1:10" hidden="1" x14ac:dyDescent="0.25">
      <c r="A2553" s="93">
        <v>80</v>
      </c>
      <c r="B2553" s="5" t="s">
        <v>24</v>
      </c>
      <c r="C2553" s="26">
        <v>43972</v>
      </c>
      <c r="D2553" s="4">
        <v>1</v>
      </c>
      <c r="E2553" s="29">
        <v>90</v>
      </c>
      <c r="G2553" s="4"/>
      <c r="H2553" s="93">
        <f t="shared" si="137"/>
        <v>90</v>
      </c>
      <c r="I2553" s="93">
        <f t="shared" si="138"/>
        <v>4.499809670330265</v>
      </c>
      <c r="J2553" s="158">
        <f t="shared" ref="J2553:J2616" si="139">LN(2)/SLOPE(I2546:I2553,A2546:A2553)</f>
        <v>171.6844075483269</v>
      </c>
    </row>
    <row r="2554" spans="1:10" hidden="1" x14ac:dyDescent="0.25">
      <c r="A2554" s="93">
        <v>81</v>
      </c>
      <c r="B2554" s="5" t="s">
        <v>24</v>
      </c>
      <c r="C2554" s="26">
        <v>43973</v>
      </c>
      <c r="D2554" s="4">
        <v>0</v>
      </c>
      <c r="E2554" s="29">
        <v>90</v>
      </c>
      <c r="G2554" s="4"/>
      <c r="H2554" s="93">
        <f t="shared" si="137"/>
        <v>90</v>
      </c>
      <c r="I2554" s="93">
        <f t="shared" si="138"/>
        <v>4.499809670330265</v>
      </c>
      <c r="J2554" s="158">
        <f t="shared" si="139"/>
        <v>116.97943291240675</v>
      </c>
    </row>
    <row r="2555" spans="1:10" hidden="1" x14ac:dyDescent="0.25">
      <c r="A2555" s="93">
        <v>82</v>
      </c>
      <c r="B2555" s="5" t="s">
        <v>24</v>
      </c>
      <c r="C2555" s="26">
        <v>43974</v>
      </c>
      <c r="D2555" s="4">
        <v>0</v>
      </c>
      <c r="E2555" s="29">
        <v>90</v>
      </c>
      <c r="G2555" s="4"/>
      <c r="H2555" s="93">
        <f t="shared" si="137"/>
        <v>90</v>
      </c>
      <c r="I2555" s="93">
        <f t="shared" si="138"/>
        <v>4.499809670330265</v>
      </c>
      <c r="J2555" s="158">
        <f t="shared" si="139"/>
        <v>114.49694834824059</v>
      </c>
    </row>
    <row r="2556" spans="1:10" hidden="1" x14ac:dyDescent="0.25">
      <c r="A2556" s="93">
        <v>83</v>
      </c>
      <c r="B2556" s="5" t="s">
        <v>24</v>
      </c>
      <c r="C2556" s="26">
        <v>43975</v>
      </c>
      <c r="D2556" s="4">
        <v>0</v>
      </c>
      <c r="E2556" s="29">
        <v>90</v>
      </c>
      <c r="G2556" s="4"/>
      <c r="H2556" s="93">
        <f t="shared" si="137"/>
        <v>90</v>
      </c>
      <c r="I2556" s="93">
        <f t="shared" si="138"/>
        <v>4.499809670330265</v>
      </c>
      <c r="J2556" s="158">
        <f t="shared" si="139"/>
        <v>128.95423832882705</v>
      </c>
    </row>
    <row r="2557" spans="1:10" hidden="1" x14ac:dyDescent="0.25">
      <c r="A2557" s="93">
        <v>84</v>
      </c>
      <c r="B2557" s="5" t="s">
        <v>24</v>
      </c>
      <c r="C2557" s="26">
        <v>43976</v>
      </c>
      <c r="D2557" s="4">
        <v>0</v>
      </c>
      <c r="E2557" s="29">
        <v>90</v>
      </c>
      <c r="G2557" s="4"/>
      <c r="H2557" s="93">
        <f t="shared" si="137"/>
        <v>90</v>
      </c>
      <c r="I2557" s="93">
        <f t="shared" si="138"/>
        <v>4.499809670330265</v>
      </c>
      <c r="J2557" s="158">
        <f t="shared" si="139"/>
        <v>178.22115191895148</v>
      </c>
    </row>
    <row r="2558" spans="1:10" hidden="1" x14ac:dyDescent="0.25">
      <c r="A2558" s="93">
        <v>85</v>
      </c>
      <c r="B2558" s="5" t="s">
        <v>24</v>
      </c>
      <c r="C2558" s="26">
        <v>43977</v>
      </c>
      <c r="D2558" s="4">
        <v>0</v>
      </c>
      <c r="E2558" s="29">
        <v>90</v>
      </c>
      <c r="G2558" s="4"/>
      <c r="H2558" s="93">
        <f t="shared" si="137"/>
        <v>90</v>
      </c>
      <c r="I2558" s="93">
        <f t="shared" si="138"/>
        <v>4.499809670330265</v>
      </c>
      <c r="J2558" s="158">
        <f t="shared" si="139"/>
        <v>434.2521908641458</v>
      </c>
    </row>
    <row r="2559" spans="1:10" hidden="1" x14ac:dyDescent="0.25">
      <c r="A2559" s="93">
        <v>86</v>
      </c>
      <c r="B2559" s="5" t="s">
        <v>24</v>
      </c>
      <c r="C2559" s="26">
        <v>43978</v>
      </c>
      <c r="D2559" s="4">
        <v>-1</v>
      </c>
      <c r="E2559" s="29">
        <v>89</v>
      </c>
      <c r="G2559" s="4"/>
      <c r="H2559" s="93">
        <f t="shared" si="137"/>
        <v>89</v>
      </c>
      <c r="I2559" s="93">
        <f t="shared" si="138"/>
        <v>4.4886363697321396</v>
      </c>
      <c r="J2559" s="158" t="e">
        <f t="shared" si="139"/>
        <v>#DIV/0!</v>
      </c>
    </row>
    <row r="2560" spans="1:10" hidden="1" x14ac:dyDescent="0.25">
      <c r="A2560" s="93">
        <v>87</v>
      </c>
      <c r="B2560" s="5" t="s">
        <v>24</v>
      </c>
      <c r="C2560" s="26">
        <v>43979</v>
      </c>
      <c r="D2560" s="4">
        <v>0</v>
      </c>
      <c r="E2560" s="29">
        <v>89</v>
      </c>
      <c r="G2560" s="4"/>
      <c r="H2560" s="93">
        <f t="shared" si="137"/>
        <v>89</v>
      </c>
      <c r="I2560" s="93">
        <f t="shared" si="138"/>
        <v>4.4886363697321396</v>
      </c>
      <c r="J2560" s="158">
        <f t="shared" si="139"/>
        <v>-434.2521908641458</v>
      </c>
    </row>
    <row r="2561" spans="1:10" hidden="1" x14ac:dyDescent="0.25">
      <c r="A2561" s="93">
        <v>88</v>
      </c>
      <c r="B2561" s="5" t="s">
        <v>24</v>
      </c>
      <c r="C2561" s="26">
        <v>43980</v>
      </c>
      <c r="D2561" s="4">
        <v>0</v>
      </c>
      <c r="E2561" s="29">
        <v>89</v>
      </c>
      <c r="G2561" s="4"/>
      <c r="H2561" s="93">
        <f t="shared" si="137"/>
        <v>89</v>
      </c>
      <c r="I2561" s="93">
        <f t="shared" si="138"/>
        <v>4.4886363697321396</v>
      </c>
      <c r="J2561" s="158">
        <f t="shared" si="139"/>
        <v>-347.40175269131663</v>
      </c>
    </row>
    <row r="2562" spans="1:10" hidden="1" x14ac:dyDescent="0.25">
      <c r="A2562" s="93">
        <v>89</v>
      </c>
      <c r="B2562" s="5" t="s">
        <v>24</v>
      </c>
      <c r="C2562" s="26">
        <v>43981</v>
      </c>
      <c r="D2562" s="4">
        <v>3</v>
      </c>
      <c r="E2562" s="29">
        <v>92</v>
      </c>
      <c r="G2562" s="4"/>
      <c r="H2562" s="93">
        <f t="shared" si="137"/>
        <v>92</v>
      </c>
      <c r="I2562" s="93">
        <f t="shared" si="138"/>
        <v>4.5217885770490405</v>
      </c>
      <c r="J2562" s="158">
        <f t="shared" si="139"/>
        <v>1092.5403839292142</v>
      </c>
    </row>
    <row r="2563" spans="1:10" hidden="1" x14ac:dyDescent="0.25">
      <c r="A2563" s="93">
        <v>90</v>
      </c>
      <c r="B2563" s="5" t="s">
        <v>24</v>
      </c>
      <c r="C2563" s="26">
        <v>43982</v>
      </c>
      <c r="D2563" s="4">
        <v>0</v>
      </c>
      <c r="E2563" s="29">
        <v>92</v>
      </c>
      <c r="G2563" s="4"/>
      <c r="H2563" s="93">
        <f t="shared" ref="H2563:H2626" si="140">IF(EXACT(B2563,B2562),D2563+E2562,E2563)</f>
        <v>92</v>
      </c>
      <c r="I2563" s="93">
        <f t="shared" si="138"/>
        <v>4.5217885770490405</v>
      </c>
      <c r="J2563" s="158">
        <f t="shared" si="139"/>
        <v>252.89982721700645</v>
      </c>
    </row>
    <row r="2564" spans="1:10" hidden="1" x14ac:dyDescent="0.25">
      <c r="A2564" s="93">
        <v>91</v>
      </c>
      <c r="B2564" s="5" t="s">
        <v>24</v>
      </c>
      <c r="C2564" s="26">
        <v>43983</v>
      </c>
      <c r="D2564" s="4">
        <v>8</v>
      </c>
      <c r="E2564" s="29">
        <v>100</v>
      </c>
      <c r="G2564" s="4"/>
      <c r="H2564" s="93">
        <f t="shared" si="140"/>
        <v>100</v>
      </c>
      <c r="I2564" s="93">
        <f t="shared" si="138"/>
        <v>4.6051701859880918</v>
      </c>
      <c r="J2564" s="158">
        <f t="shared" si="139"/>
        <v>61.491091863505993</v>
      </c>
    </row>
    <row r="2565" spans="1:10" hidden="1" x14ac:dyDescent="0.25">
      <c r="A2565" s="93">
        <v>92</v>
      </c>
      <c r="B2565" s="5" t="s">
        <v>24</v>
      </c>
      <c r="C2565" s="26">
        <v>43984</v>
      </c>
      <c r="D2565" s="4">
        <v>0</v>
      </c>
      <c r="E2565" s="29">
        <v>100</v>
      </c>
      <c r="G2565" s="4"/>
      <c r="H2565" s="93">
        <f t="shared" si="140"/>
        <v>100</v>
      </c>
      <c r="I2565" s="93">
        <f t="shared" si="138"/>
        <v>4.6051701859880918</v>
      </c>
      <c r="J2565" s="158">
        <f t="shared" si="139"/>
        <v>40.077300553029147</v>
      </c>
    </row>
    <row r="2566" spans="1:10" hidden="1" x14ac:dyDescent="0.25">
      <c r="A2566" s="93">
        <v>93</v>
      </c>
      <c r="B2566" s="5" t="s">
        <v>24</v>
      </c>
      <c r="C2566" s="26">
        <v>43985</v>
      </c>
      <c r="D2566" s="4">
        <v>0</v>
      </c>
      <c r="E2566" s="29">
        <v>100</v>
      </c>
      <c r="G2566" s="4"/>
      <c r="H2566" s="93">
        <f t="shared" si="140"/>
        <v>100</v>
      </c>
      <c r="I2566" s="93">
        <f t="shared" si="138"/>
        <v>4.6051701859880918</v>
      </c>
      <c r="J2566" s="158">
        <f t="shared" si="139"/>
        <v>33.308994211690319</v>
      </c>
    </row>
    <row r="2567" spans="1:10" hidden="1" x14ac:dyDescent="0.25">
      <c r="A2567" s="93">
        <v>94</v>
      </c>
      <c r="B2567" s="5" t="s">
        <v>24</v>
      </c>
      <c r="C2567" s="26">
        <v>43986</v>
      </c>
      <c r="D2567" s="4">
        <v>0</v>
      </c>
      <c r="E2567" s="29">
        <v>100</v>
      </c>
      <c r="G2567" s="4"/>
      <c r="H2567" s="93">
        <f t="shared" si="140"/>
        <v>100</v>
      </c>
      <c r="I2567" s="93">
        <f t="shared" si="138"/>
        <v>4.6051701859880918</v>
      </c>
      <c r="J2567" s="158">
        <f t="shared" si="139"/>
        <v>33.618153257192965</v>
      </c>
    </row>
    <row r="2568" spans="1:10" hidden="1" x14ac:dyDescent="0.25">
      <c r="A2568" s="93">
        <v>95</v>
      </c>
      <c r="B2568" s="5" t="s">
        <v>24</v>
      </c>
      <c r="C2568" s="26">
        <v>43987</v>
      </c>
      <c r="D2568" s="15">
        <v>1</v>
      </c>
      <c r="E2568" s="29">
        <v>101</v>
      </c>
      <c r="G2568" s="4"/>
      <c r="H2568" s="93">
        <f t="shared" si="140"/>
        <v>101</v>
      </c>
      <c r="I2568" s="93">
        <f t="shared" si="138"/>
        <v>4.6151205168412597</v>
      </c>
      <c r="J2568" s="158">
        <f t="shared" si="139"/>
        <v>37.505019105172046</v>
      </c>
    </row>
    <row r="2569" spans="1:10" hidden="1" x14ac:dyDescent="0.25">
      <c r="A2569" s="93">
        <v>96</v>
      </c>
      <c r="B2569" s="5" t="s">
        <v>24</v>
      </c>
      <c r="C2569" s="26">
        <v>43988</v>
      </c>
      <c r="D2569" s="15">
        <v>0</v>
      </c>
      <c r="E2569" s="29">
        <v>101</v>
      </c>
      <c r="G2569" s="4"/>
      <c r="H2569" s="93">
        <f t="shared" si="140"/>
        <v>101</v>
      </c>
      <c r="I2569" s="93">
        <f t="shared" si="138"/>
        <v>4.6151205168412597</v>
      </c>
      <c r="J2569" s="158">
        <f t="shared" si="139"/>
        <v>51.986814746607415</v>
      </c>
    </row>
    <row r="2570" spans="1:10" hidden="1" x14ac:dyDescent="0.25">
      <c r="A2570" s="93">
        <v>97</v>
      </c>
      <c r="B2570" s="5" t="s">
        <v>24</v>
      </c>
      <c r="C2570" s="26">
        <v>43989</v>
      </c>
      <c r="D2570" s="4">
        <v>0</v>
      </c>
      <c r="E2570" s="29">
        <v>101</v>
      </c>
      <c r="G2570" s="4"/>
      <c r="H2570" s="93">
        <f t="shared" si="140"/>
        <v>101</v>
      </c>
      <c r="I2570" s="93">
        <f t="shared" si="138"/>
        <v>4.6151205168412597</v>
      </c>
      <c r="J2570" s="158">
        <f t="shared" si="139"/>
        <v>79.440960292521311</v>
      </c>
    </row>
    <row r="2571" spans="1:10" hidden="1" x14ac:dyDescent="0.25">
      <c r="A2571" s="93">
        <v>98</v>
      </c>
      <c r="B2571" s="5" t="s">
        <v>24</v>
      </c>
      <c r="C2571" s="26">
        <v>43990</v>
      </c>
      <c r="D2571" s="4">
        <v>1</v>
      </c>
      <c r="E2571" s="29">
        <v>102</v>
      </c>
      <c r="G2571" s="4"/>
      <c r="H2571" s="93">
        <f t="shared" si="140"/>
        <v>102</v>
      </c>
      <c r="I2571" s="93">
        <f t="shared" si="138"/>
        <v>4.6249728132842707</v>
      </c>
      <c r="J2571" s="158">
        <f t="shared" si="139"/>
        <v>255.17821751939471</v>
      </c>
    </row>
    <row r="2572" spans="1:10" hidden="1" x14ac:dyDescent="0.25">
      <c r="A2572" s="93">
        <v>99</v>
      </c>
      <c r="B2572" s="5" t="s">
        <v>24</v>
      </c>
      <c r="C2572" s="26">
        <v>43991</v>
      </c>
      <c r="D2572" s="4">
        <v>1</v>
      </c>
      <c r="E2572" s="29">
        <v>103</v>
      </c>
      <c r="G2572" s="4"/>
      <c r="H2572" s="93">
        <f t="shared" si="140"/>
        <v>103</v>
      </c>
      <c r="I2572" s="93">
        <f t="shared" si="138"/>
        <v>4.6347289882296359</v>
      </c>
      <c r="J2572" s="158">
        <f t="shared" si="139"/>
        <v>173.40252856454802</v>
      </c>
    </row>
    <row r="2573" spans="1:10" hidden="1" x14ac:dyDescent="0.25">
      <c r="A2573" s="93">
        <v>100</v>
      </c>
      <c r="B2573" s="5" t="s">
        <v>24</v>
      </c>
      <c r="C2573" s="26">
        <v>43992</v>
      </c>
      <c r="D2573" s="4">
        <v>0</v>
      </c>
      <c r="E2573" s="29">
        <v>103</v>
      </c>
      <c r="G2573" s="4"/>
      <c r="H2573" s="93">
        <f t="shared" si="140"/>
        <v>103</v>
      </c>
      <c r="I2573" s="93">
        <f t="shared" si="138"/>
        <v>4.6347289882296359</v>
      </c>
      <c r="J2573" s="158">
        <f t="shared" si="139"/>
        <v>151.52235960625083</v>
      </c>
    </row>
    <row r="2574" spans="1:10" hidden="1" x14ac:dyDescent="0.25">
      <c r="A2574" s="93">
        <v>101</v>
      </c>
      <c r="B2574" s="5" t="s">
        <v>24</v>
      </c>
      <c r="C2574" s="26">
        <v>43993</v>
      </c>
      <c r="D2574" s="4">
        <v>1</v>
      </c>
      <c r="E2574" s="29">
        <v>104</v>
      </c>
      <c r="G2574" s="4"/>
      <c r="H2574" s="93">
        <f t="shared" si="140"/>
        <v>104</v>
      </c>
      <c r="I2574" s="93">
        <f t="shared" si="138"/>
        <v>4.6443908991413725</v>
      </c>
      <c r="J2574" s="158">
        <f t="shared" si="139"/>
        <v>131.94872763500021</v>
      </c>
    </row>
    <row r="2575" spans="1:10" hidden="1" x14ac:dyDescent="0.25">
      <c r="A2575" s="93">
        <v>102</v>
      </c>
      <c r="B2575" s="5" t="s">
        <v>24</v>
      </c>
      <c r="C2575" s="26">
        <v>43994</v>
      </c>
      <c r="D2575" s="4">
        <v>2</v>
      </c>
      <c r="E2575" s="29">
        <v>106</v>
      </c>
      <c r="G2575" s="4"/>
      <c r="H2575" s="93">
        <f t="shared" si="140"/>
        <v>106</v>
      </c>
      <c r="I2575" s="93">
        <f t="shared" si="138"/>
        <v>4.6634390941120669</v>
      </c>
      <c r="J2575" s="158">
        <f t="shared" si="139"/>
        <v>105.25705112170574</v>
      </c>
    </row>
    <row r="2576" spans="1:10" hidden="1" x14ac:dyDescent="0.25">
      <c r="A2576" s="93">
        <v>103</v>
      </c>
      <c r="B2576" s="5" t="s">
        <v>24</v>
      </c>
      <c r="C2576" s="26">
        <v>43995</v>
      </c>
      <c r="D2576" s="4">
        <v>0</v>
      </c>
      <c r="E2576" s="29">
        <v>106</v>
      </c>
      <c r="G2576" s="4"/>
      <c r="H2576" s="93">
        <f t="shared" si="140"/>
        <v>106</v>
      </c>
      <c r="I2576" s="93">
        <f t="shared" si="138"/>
        <v>4.6634390941120669</v>
      </c>
      <c r="J2576" s="158">
        <f t="shared" si="139"/>
        <v>91.249717984149214</v>
      </c>
    </row>
    <row r="2577" spans="1:10" hidden="1" x14ac:dyDescent="0.25">
      <c r="A2577" s="93">
        <v>104</v>
      </c>
      <c r="B2577" s="5" t="s">
        <v>24</v>
      </c>
      <c r="C2577" s="26">
        <v>43996</v>
      </c>
      <c r="D2577" s="4">
        <v>7</v>
      </c>
      <c r="E2577" s="29">
        <v>113</v>
      </c>
      <c r="G2577" s="4"/>
      <c r="H2577" s="93">
        <f t="shared" si="140"/>
        <v>113</v>
      </c>
      <c r="I2577" s="93">
        <f t="shared" ref="I2577:I2640" si="141">LN(H2577)</f>
        <v>4.7273878187123408</v>
      </c>
      <c r="J2577" s="158">
        <f t="shared" si="139"/>
        <v>54.212893866538202</v>
      </c>
    </row>
    <row r="2578" spans="1:10" hidden="1" x14ac:dyDescent="0.25">
      <c r="A2578" s="93">
        <v>105</v>
      </c>
      <c r="B2578" s="5" t="s">
        <v>24</v>
      </c>
      <c r="C2578" s="26">
        <v>43997</v>
      </c>
      <c r="D2578" s="4">
        <v>0</v>
      </c>
      <c r="E2578" s="29">
        <v>113</v>
      </c>
      <c r="G2578" s="4"/>
      <c r="H2578" s="93">
        <f t="shared" si="140"/>
        <v>113</v>
      </c>
      <c r="I2578" s="93">
        <f t="shared" si="141"/>
        <v>4.7273878187123408</v>
      </c>
      <c r="J2578" s="158">
        <f t="shared" si="139"/>
        <v>45.297474065307419</v>
      </c>
    </row>
    <row r="2579" spans="1:10" hidden="1" x14ac:dyDescent="0.25">
      <c r="A2579" s="93">
        <v>106</v>
      </c>
      <c r="B2579" s="5" t="s">
        <v>24</v>
      </c>
      <c r="C2579" s="26">
        <v>43998</v>
      </c>
      <c r="D2579" s="4">
        <v>3</v>
      </c>
      <c r="E2579" s="29">
        <v>116</v>
      </c>
      <c r="G2579" s="4"/>
      <c r="H2579" s="93">
        <f t="shared" si="140"/>
        <v>116</v>
      </c>
      <c r="I2579" s="93">
        <f t="shared" si="141"/>
        <v>4.7535901911063645</v>
      </c>
      <c r="J2579" s="158">
        <f t="shared" si="139"/>
        <v>37.702428638233179</v>
      </c>
    </row>
    <row r="2580" spans="1:10" hidden="1" x14ac:dyDescent="0.25">
      <c r="A2580" s="93">
        <v>107</v>
      </c>
      <c r="B2580" s="5" t="s">
        <v>24</v>
      </c>
      <c r="C2580" s="26">
        <v>43999</v>
      </c>
      <c r="D2580" s="4">
        <v>1</v>
      </c>
      <c r="E2580" s="29">
        <v>117</v>
      </c>
      <c r="G2580" s="4"/>
      <c r="H2580" s="93">
        <f t="shared" si="140"/>
        <v>117</v>
      </c>
      <c r="I2580" s="93">
        <f t="shared" si="141"/>
        <v>4.7621739347977563</v>
      </c>
      <c r="J2580" s="158">
        <f t="shared" si="139"/>
        <v>34.372842241556896</v>
      </c>
    </row>
    <row r="2581" spans="1:10" hidden="1" x14ac:dyDescent="0.25">
      <c r="A2581" s="93">
        <v>108</v>
      </c>
      <c r="B2581" s="5" t="s">
        <v>24</v>
      </c>
      <c r="C2581" s="26">
        <v>44000</v>
      </c>
      <c r="D2581" s="4">
        <v>3</v>
      </c>
      <c r="E2581" s="29">
        <v>120</v>
      </c>
      <c r="G2581" s="4"/>
      <c r="H2581" s="93">
        <f t="shared" si="140"/>
        <v>120</v>
      </c>
      <c r="I2581" s="93">
        <f t="shared" si="141"/>
        <v>4.7874917427820458</v>
      </c>
      <c r="J2581" s="158">
        <f t="shared" si="139"/>
        <v>32.972738634608916</v>
      </c>
    </row>
    <row r="2582" spans="1:10" hidden="1" x14ac:dyDescent="0.25">
      <c r="A2582" s="93">
        <v>109</v>
      </c>
      <c r="B2582" s="5" t="s">
        <v>24</v>
      </c>
      <c r="C2582" s="26">
        <v>44001</v>
      </c>
      <c r="D2582" s="4">
        <v>3</v>
      </c>
      <c r="E2582" s="29">
        <v>123</v>
      </c>
      <c r="G2582" s="4"/>
      <c r="H2582" s="93">
        <f t="shared" si="140"/>
        <v>123</v>
      </c>
      <c r="I2582" s="93">
        <f t="shared" si="141"/>
        <v>4.8121843553724171</v>
      </c>
      <c r="J2582" s="158">
        <f t="shared" si="139"/>
        <v>32.490534479032206</v>
      </c>
    </row>
    <row r="2583" spans="1:10" hidden="1" x14ac:dyDescent="0.25">
      <c r="A2583" s="93">
        <v>110</v>
      </c>
      <c r="B2583" s="5" t="s">
        <v>24</v>
      </c>
      <c r="C2583" s="26">
        <v>44002</v>
      </c>
      <c r="D2583" s="4">
        <v>0</v>
      </c>
      <c r="E2583" s="29">
        <v>123</v>
      </c>
      <c r="G2583" s="4"/>
      <c r="H2583" s="93">
        <f t="shared" si="140"/>
        <v>123</v>
      </c>
      <c r="I2583" s="93">
        <f t="shared" si="141"/>
        <v>4.8121843553724171</v>
      </c>
      <c r="J2583" s="158">
        <f t="shared" si="139"/>
        <v>35.200131903312787</v>
      </c>
    </row>
    <row r="2584" spans="1:10" hidden="1" x14ac:dyDescent="0.25">
      <c r="A2584" s="93">
        <v>111</v>
      </c>
      <c r="B2584" s="5" t="s">
        <v>24</v>
      </c>
      <c r="C2584" s="26">
        <v>44003</v>
      </c>
      <c r="D2584" s="4">
        <v>5</v>
      </c>
      <c r="E2584" s="29">
        <v>128</v>
      </c>
      <c r="G2584" s="4"/>
      <c r="H2584" s="93">
        <f t="shared" si="140"/>
        <v>128</v>
      </c>
      <c r="I2584" s="93">
        <f t="shared" si="141"/>
        <v>4.8520302639196169</v>
      </c>
      <c r="J2584" s="158">
        <f t="shared" si="139"/>
        <v>38.878964234556356</v>
      </c>
    </row>
    <row r="2585" spans="1:10" hidden="1" x14ac:dyDescent="0.25">
      <c r="A2585" s="93">
        <v>112</v>
      </c>
      <c r="B2585" s="5" t="s">
        <v>24</v>
      </c>
      <c r="C2585" s="26">
        <v>44004</v>
      </c>
      <c r="D2585" s="4">
        <v>3</v>
      </c>
      <c r="E2585" s="29">
        <v>131</v>
      </c>
      <c r="G2585" s="4"/>
      <c r="H2585" s="93">
        <f t="shared" si="140"/>
        <v>131</v>
      </c>
      <c r="I2585" s="93">
        <f t="shared" si="141"/>
        <v>4.8751973232011512</v>
      </c>
      <c r="J2585" s="158">
        <f t="shared" si="139"/>
        <v>34.21760637183089</v>
      </c>
    </row>
    <row r="2586" spans="1:10" hidden="1" x14ac:dyDescent="0.25">
      <c r="A2586" s="93">
        <v>113</v>
      </c>
      <c r="B2586" s="5" t="s">
        <v>24</v>
      </c>
      <c r="C2586" s="26">
        <v>44005</v>
      </c>
      <c r="D2586" s="4">
        <v>8</v>
      </c>
      <c r="E2586" s="29">
        <v>139</v>
      </c>
      <c r="G2586" s="4"/>
      <c r="H2586" s="93">
        <f t="shared" si="140"/>
        <v>139</v>
      </c>
      <c r="I2586" s="93">
        <f t="shared" si="141"/>
        <v>4.9344739331306915</v>
      </c>
      <c r="J2586" s="158">
        <f t="shared" si="139"/>
        <v>28.753926356913809</v>
      </c>
    </row>
    <row r="2587" spans="1:10" hidden="1" x14ac:dyDescent="0.25">
      <c r="A2587" s="93">
        <v>114</v>
      </c>
      <c r="B2587" s="5" t="s">
        <v>24</v>
      </c>
      <c r="C2587" s="26">
        <v>44006</v>
      </c>
      <c r="D2587" s="4">
        <v>8</v>
      </c>
      <c r="E2587" s="29">
        <v>147</v>
      </c>
      <c r="G2587" s="4"/>
      <c r="H2587" s="93">
        <f t="shared" si="140"/>
        <v>147</v>
      </c>
      <c r="I2587" s="93">
        <f t="shared" si="141"/>
        <v>4.990432586778736</v>
      </c>
      <c r="J2587" s="158">
        <f t="shared" si="139"/>
        <v>22.729629661946547</v>
      </c>
    </row>
    <row r="2588" spans="1:10" hidden="1" x14ac:dyDescent="0.25">
      <c r="A2588" s="93">
        <v>115</v>
      </c>
      <c r="B2588" s="5" t="s">
        <v>24</v>
      </c>
      <c r="C2588" s="26">
        <v>44007</v>
      </c>
      <c r="D2588" s="4">
        <v>1</v>
      </c>
      <c r="E2588" s="29">
        <v>148</v>
      </c>
      <c r="G2588" s="4"/>
      <c r="H2588" s="93">
        <f t="shared" si="140"/>
        <v>148</v>
      </c>
      <c r="I2588" s="93">
        <f t="shared" si="141"/>
        <v>4.9972122737641147</v>
      </c>
      <c r="J2588" s="158">
        <f t="shared" si="139"/>
        <v>21.177727239053933</v>
      </c>
    </row>
    <row r="2589" spans="1:10" hidden="1" x14ac:dyDescent="0.25">
      <c r="A2589" s="93">
        <v>116</v>
      </c>
      <c r="B2589" s="5" t="s">
        <v>24</v>
      </c>
      <c r="C2589" s="26">
        <v>44008</v>
      </c>
      <c r="D2589" s="4">
        <v>3</v>
      </c>
      <c r="E2589" s="29">
        <v>151</v>
      </c>
      <c r="G2589" s="4"/>
      <c r="H2589" s="93">
        <f t="shared" si="140"/>
        <v>151</v>
      </c>
      <c r="I2589" s="93">
        <f t="shared" si="141"/>
        <v>5.0172798368149243</v>
      </c>
      <c r="J2589" s="158">
        <f t="shared" si="139"/>
        <v>20.535582438014529</v>
      </c>
    </row>
    <row r="2590" spans="1:10" hidden="1" x14ac:dyDescent="0.25">
      <c r="A2590" s="93">
        <v>117</v>
      </c>
      <c r="B2590" s="5" t="s">
        <v>24</v>
      </c>
      <c r="C2590" s="26">
        <v>44009</v>
      </c>
      <c r="D2590" s="4">
        <v>6</v>
      </c>
      <c r="E2590" s="29">
        <v>157</v>
      </c>
      <c r="G2590" s="4"/>
      <c r="H2590" s="93">
        <f t="shared" si="140"/>
        <v>157</v>
      </c>
      <c r="I2590" s="93">
        <f t="shared" si="141"/>
        <v>5.0562458053483077</v>
      </c>
      <c r="J2590" s="158">
        <f t="shared" si="139"/>
        <v>19.692470352380735</v>
      </c>
    </row>
    <row r="2591" spans="1:10" hidden="1" x14ac:dyDescent="0.25">
      <c r="A2591" s="93">
        <v>118</v>
      </c>
      <c r="B2591" s="5" t="s">
        <v>24</v>
      </c>
      <c r="C2591" s="26">
        <v>44010</v>
      </c>
      <c r="D2591" s="4">
        <v>6</v>
      </c>
      <c r="E2591" s="29">
        <v>163</v>
      </c>
      <c r="F2591" s="4">
        <v>1</v>
      </c>
      <c r="G2591" s="4"/>
      <c r="H2591" s="93">
        <f t="shared" si="140"/>
        <v>163</v>
      </c>
      <c r="I2591" s="93">
        <f t="shared" si="141"/>
        <v>5.0937502008067623</v>
      </c>
      <c r="J2591" s="158">
        <f t="shared" si="139"/>
        <v>20.411843759837613</v>
      </c>
    </row>
    <row r="2592" spans="1:10" hidden="1" x14ac:dyDescent="0.25">
      <c r="A2592" s="93">
        <v>119</v>
      </c>
      <c r="B2592" s="5" t="s">
        <v>24</v>
      </c>
      <c r="C2592" s="26">
        <v>44011</v>
      </c>
      <c r="D2592" s="4">
        <v>1</v>
      </c>
      <c r="E2592" s="29">
        <v>164</v>
      </c>
      <c r="G2592" s="4"/>
      <c r="H2592" s="93">
        <f t="shared" si="140"/>
        <v>164</v>
      </c>
      <c r="I2592" s="93">
        <f t="shared" si="141"/>
        <v>5.0998664278241987</v>
      </c>
      <c r="J2592" s="158">
        <f t="shared" si="139"/>
        <v>22.510240059156917</v>
      </c>
    </row>
    <row r="2593" spans="1:10" hidden="1" x14ac:dyDescent="0.25">
      <c r="A2593" s="93">
        <v>120</v>
      </c>
      <c r="B2593" s="5" t="s">
        <v>24</v>
      </c>
      <c r="C2593" s="26">
        <v>44012</v>
      </c>
      <c r="D2593" s="4">
        <v>4</v>
      </c>
      <c r="E2593" s="29">
        <v>168</v>
      </c>
      <c r="G2593" s="4"/>
      <c r="H2593" s="93">
        <f t="shared" si="140"/>
        <v>168</v>
      </c>
      <c r="I2593" s="93">
        <f t="shared" si="141"/>
        <v>5.1239639794032588</v>
      </c>
      <c r="J2593" s="158">
        <f t="shared" si="139"/>
        <v>26.439429217975533</v>
      </c>
    </row>
    <row r="2594" spans="1:10" hidden="1" x14ac:dyDescent="0.25">
      <c r="A2594" s="93">
        <v>121</v>
      </c>
      <c r="B2594" s="5" t="s">
        <v>24</v>
      </c>
      <c r="C2594" s="26">
        <v>44013</v>
      </c>
      <c r="D2594" s="4">
        <v>7</v>
      </c>
      <c r="E2594" s="29">
        <v>175</v>
      </c>
      <c r="G2594" s="4"/>
      <c r="H2594" s="93">
        <f t="shared" si="140"/>
        <v>175</v>
      </c>
      <c r="I2594" s="93">
        <f t="shared" si="141"/>
        <v>5.1647859739235145</v>
      </c>
      <c r="J2594" s="158">
        <f t="shared" si="139"/>
        <v>27.21405045824109</v>
      </c>
    </row>
    <row r="2595" spans="1:10" hidden="1" x14ac:dyDescent="0.25">
      <c r="A2595" s="93">
        <v>122</v>
      </c>
      <c r="B2595" s="5" t="s">
        <v>24</v>
      </c>
      <c r="C2595" s="26">
        <v>44014</v>
      </c>
      <c r="D2595" s="4">
        <v>2</v>
      </c>
      <c r="E2595" s="29">
        <v>177</v>
      </c>
      <c r="G2595" s="4"/>
      <c r="H2595" s="93">
        <f t="shared" si="140"/>
        <v>177</v>
      </c>
      <c r="I2595" s="93">
        <f t="shared" si="141"/>
        <v>5.1761497325738288</v>
      </c>
      <c r="J2595" s="158">
        <f t="shared" si="139"/>
        <v>26.473277060170645</v>
      </c>
    </row>
    <row r="2596" spans="1:10" hidden="1" x14ac:dyDescent="0.25">
      <c r="A2596" s="93">
        <v>123</v>
      </c>
      <c r="B2596" s="5" t="s">
        <v>24</v>
      </c>
      <c r="C2596" s="26">
        <v>44015</v>
      </c>
      <c r="D2596" s="4">
        <v>3</v>
      </c>
      <c r="E2596" s="29">
        <v>180</v>
      </c>
      <c r="G2596" s="4"/>
      <c r="H2596" s="93">
        <f t="shared" si="140"/>
        <v>180</v>
      </c>
      <c r="I2596" s="93">
        <f t="shared" si="141"/>
        <v>5.1929568508902104</v>
      </c>
      <c r="J2596" s="158">
        <f t="shared" si="139"/>
        <v>28.175847379892673</v>
      </c>
    </row>
    <row r="2597" spans="1:10" hidden="1" x14ac:dyDescent="0.25">
      <c r="A2597" s="93">
        <v>124</v>
      </c>
      <c r="B2597" s="5" t="s">
        <v>24</v>
      </c>
      <c r="C2597" s="26">
        <v>44016</v>
      </c>
      <c r="D2597" s="4">
        <v>4</v>
      </c>
      <c r="E2597" s="29">
        <v>184</v>
      </c>
      <c r="G2597" s="4"/>
      <c r="H2597" s="93">
        <f t="shared" si="140"/>
        <v>184</v>
      </c>
      <c r="I2597" s="93">
        <f t="shared" si="141"/>
        <v>5.2149357576089859</v>
      </c>
      <c r="J2597" s="158">
        <f t="shared" si="139"/>
        <v>31.027595326769358</v>
      </c>
    </row>
    <row r="2598" spans="1:10" hidden="1" x14ac:dyDescent="0.25">
      <c r="A2598" s="93">
        <v>125</v>
      </c>
      <c r="B2598" s="5" t="s">
        <v>24</v>
      </c>
      <c r="C2598" s="26">
        <v>44017</v>
      </c>
      <c r="D2598" s="4">
        <v>7</v>
      </c>
      <c r="E2598" s="29">
        <v>191</v>
      </c>
      <c r="G2598" s="4"/>
      <c r="H2598" s="93">
        <f t="shared" si="140"/>
        <v>191</v>
      </c>
      <c r="I2598" s="93">
        <f t="shared" si="141"/>
        <v>5.2522734280466299</v>
      </c>
      <c r="J2598" s="158">
        <f t="shared" si="139"/>
        <v>30.590439926129839</v>
      </c>
    </row>
    <row r="2599" spans="1:10" hidden="1" x14ac:dyDescent="0.25">
      <c r="A2599" s="93">
        <v>126</v>
      </c>
      <c r="B2599" s="5" t="s">
        <v>24</v>
      </c>
      <c r="C2599" s="26">
        <v>44018</v>
      </c>
      <c r="D2599" s="4">
        <v>4</v>
      </c>
      <c r="E2599" s="29">
        <v>195</v>
      </c>
      <c r="G2599" s="4"/>
      <c r="H2599" s="93">
        <f t="shared" si="140"/>
        <v>195</v>
      </c>
      <c r="I2599" s="93">
        <f t="shared" si="141"/>
        <v>5.2729995585637468</v>
      </c>
      <c r="J2599" s="158">
        <f t="shared" si="139"/>
        <v>28.813449105853888</v>
      </c>
    </row>
    <row r="2600" spans="1:10" hidden="1" x14ac:dyDescent="0.25">
      <c r="A2600" s="93">
        <v>127</v>
      </c>
      <c r="B2600" s="5" t="s">
        <v>24</v>
      </c>
      <c r="C2600" s="26">
        <v>44019</v>
      </c>
      <c r="D2600" s="4">
        <v>23</v>
      </c>
      <c r="E2600" s="29">
        <v>218</v>
      </c>
      <c r="G2600" s="4"/>
      <c r="H2600" s="93">
        <f t="shared" si="140"/>
        <v>218</v>
      </c>
      <c r="I2600" s="93">
        <f t="shared" si="141"/>
        <v>5.3844950627890888</v>
      </c>
      <c r="J2600" s="158">
        <f t="shared" si="139"/>
        <v>22.26437718663669</v>
      </c>
    </row>
    <row r="2601" spans="1:10" hidden="1" x14ac:dyDescent="0.25">
      <c r="A2601" s="93">
        <v>128</v>
      </c>
      <c r="B2601" s="5" t="s">
        <v>24</v>
      </c>
      <c r="C2601" s="26">
        <v>44020</v>
      </c>
      <c r="D2601" s="4">
        <v>22</v>
      </c>
      <c r="E2601" s="29">
        <v>240</v>
      </c>
      <c r="G2601" s="4"/>
      <c r="H2601" s="93">
        <f t="shared" si="140"/>
        <v>240</v>
      </c>
      <c r="I2601" s="93">
        <f t="shared" si="141"/>
        <v>5.4806389233419912</v>
      </c>
      <c r="J2601" s="158">
        <f t="shared" si="139"/>
        <v>16.493391856120809</v>
      </c>
    </row>
    <row r="2602" spans="1:10" hidden="1" x14ac:dyDescent="0.25">
      <c r="A2602" s="93">
        <v>129</v>
      </c>
      <c r="B2602" s="5" t="s">
        <v>24</v>
      </c>
      <c r="C2602" s="26">
        <v>44021</v>
      </c>
      <c r="D2602" s="4">
        <v>11</v>
      </c>
      <c r="E2602" s="29">
        <v>251</v>
      </c>
      <c r="G2602" s="4"/>
      <c r="H2602" s="93">
        <f t="shared" si="140"/>
        <v>251</v>
      </c>
      <c r="I2602" s="93">
        <f t="shared" si="141"/>
        <v>5.5254529391317835</v>
      </c>
      <c r="J2602" s="158">
        <f t="shared" si="139"/>
        <v>13.194016839676756</v>
      </c>
    </row>
    <row r="2603" spans="1:10" hidden="1" x14ac:dyDescent="0.25">
      <c r="A2603" s="93">
        <v>130</v>
      </c>
      <c r="B2603" s="5" t="s">
        <v>24</v>
      </c>
      <c r="C2603" s="26">
        <v>44022</v>
      </c>
      <c r="D2603" s="4">
        <v>12</v>
      </c>
      <c r="E2603" s="29">
        <v>263</v>
      </c>
      <c r="G2603" s="4"/>
      <c r="H2603" s="93">
        <f t="shared" si="140"/>
        <v>263</v>
      </c>
      <c r="I2603" s="93">
        <f t="shared" si="141"/>
        <v>5.5721540321777647</v>
      </c>
      <c r="J2603" s="158">
        <f t="shared" si="139"/>
        <v>11.636591646738173</v>
      </c>
    </row>
    <row r="2604" spans="1:10" hidden="1" x14ac:dyDescent="0.25">
      <c r="A2604" s="93">
        <v>131</v>
      </c>
      <c r="B2604" s="5" t="s">
        <v>24</v>
      </c>
      <c r="C2604" s="26">
        <v>44023</v>
      </c>
      <c r="D2604" s="4">
        <v>14</v>
      </c>
      <c r="E2604" s="29">
        <v>277</v>
      </c>
      <c r="G2604" s="4"/>
      <c r="H2604" s="93">
        <f t="shared" si="140"/>
        <v>277</v>
      </c>
      <c r="I2604" s="93">
        <f t="shared" si="141"/>
        <v>5.6240175061873385</v>
      </c>
      <c r="J2604" s="158">
        <f t="shared" si="139"/>
        <v>10.951676906307689</v>
      </c>
    </row>
    <row r="2605" spans="1:10" hidden="1" x14ac:dyDescent="0.25">
      <c r="A2605" s="93">
        <v>132</v>
      </c>
      <c r="B2605" s="5" t="s">
        <v>24</v>
      </c>
      <c r="C2605" s="26">
        <v>44024</v>
      </c>
      <c r="D2605" s="4">
        <v>14</v>
      </c>
      <c r="E2605" s="29">
        <v>291</v>
      </c>
      <c r="G2605" s="4"/>
      <c r="H2605" s="93">
        <f t="shared" si="140"/>
        <v>291</v>
      </c>
      <c r="I2605" s="93">
        <f t="shared" si="141"/>
        <v>5.6733232671714928</v>
      </c>
      <c r="J2605" s="158">
        <f t="shared" si="139"/>
        <v>10.964566177955804</v>
      </c>
    </row>
    <row r="2606" spans="1:10" hidden="1" x14ac:dyDescent="0.25">
      <c r="A2606" s="93">
        <v>133</v>
      </c>
      <c r="B2606" s="5" t="s">
        <v>24</v>
      </c>
      <c r="C2606" s="26">
        <v>44025</v>
      </c>
      <c r="D2606" s="4">
        <v>13</v>
      </c>
      <c r="E2606" s="29">
        <v>304</v>
      </c>
      <c r="G2606" s="4"/>
      <c r="H2606" s="93">
        <f t="shared" si="140"/>
        <v>304</v>
      </c>
      <c r="I2606" s="93">
        <f t="shared" si="141"/>
        <v>5.7170277014062219</v>
      </c>
      <c r="J2606" s="158">
        <f t="shared" si="139"/>
        <v>11.577319291652637</v>
      </c>
    </row>
    <row r="2607" spans="1:10" hidden="1" x14ac:dyDescent="0.25">
      <c r="A2607" s="93">
        <v>134</v>
      </c>
      <c r="B2607" s="5" t="s">
        <v>24</v>
      </c>
      <c r="C2607" s="26">
        <v>44026</v>
      </c>
      <c r="D2607" s="4">
        <v>27</v>
      </c>
      <c r="E2607" s="29">
        <v>331</v>
      </c>
      <c r="G2607" s="4"/>
      <c r="H2607" s="93">
        <f t="shared" si="140"/>
        <v>331</v>
      </c>
      <c r="I2607" s="93">
        <f t="shared" si="141"/>
        <v>5.8021183753770629</v>
      </c>
      <c r="J2607" s="158">
        <f t="shared" si="139"/>
        <v>12.655320124262607</v>
      </c>
    </row>
    <row r="2608" spans="1:10" hidden="1" x14ac:dyDescent="0.25">
      <c r="A2608" s="93">
        <v>135</v>
      </c>
      <c r="B2608" s="5" t="s">
        <v>24</v>
      </c>
      <c r="C2608" s="26">
        <v>44027</v>
      </c>
      <c r="D2608" s="4">
        <v>29</v>
      </c>
      <c r="E2608" s="29">
        <v>360</v>
      </c>
      <c r="G2608" s="4"/>
      <c r="H2608" s="93">
        <f t="shared" si="140"/>
        <v>360</v>
      </c>
      <c r="I2608" s="93">
        <f t="shared" si="141"/>
        <v>5.8861040314501558</v>
      </c>
      <c r="J2608" s="158">
        <f t="shared" si="139"/>
        <v>12.373657009932959</v>
      </c>
    </row>
    <row r="2609" spans="1:10" hidden="1" x14ac:dyDescent="0.25">
      <c r="A2609" s="93">
        <v>136</v>
      </c>
      <c r="B2609" s="5" t="s">
        <v>24</v>
      </c>
      <c r="C2609" s="26">
        <v>44028</v>
      </c>
      <c r="D2609" s="4">
        <v>22</v>
      </c>
      <c r="E2609" s="29">
        <v>382</v>
      </c>
      <c r="F2609" s="4">
        <v>1</v>
      </c>
      <c r="G2609" s="4"/>
      <c r="H2609" s="93">
        <f t="shared" si="140"/>
        <v>382</v>
      </c>
      <c r="I2609" s="93">
        <f t="shared" si="141"/>
        <v>5.9454206086065753</v>
      </c>
      <c r="J2609" s="158">
        <f t="shared" si="139"/>
        <v>11.4445231528069</v>
      </c>
    </row>
    <row r="2610" spans="1:10" hidden="1" x14ac:dyDescent="0.25">
      <c r="A2610" s="93">
        <v>137</v>
      </c>
      <c r="B2610" s="5" t="s">
        <v>24</v>
      </c>
      <c r="C2610" s="26">
        <v>44029</v>
      </c>
      <c r="D2610" s="4">
        <v>21</v>
      </c>
      <c r="E2610" s="29">
        <v>403</v>
      </c>
      <c r="F2610" s="4">
        <v>3</v>
      </c>
      <c r="G2610" s="4"/>
      <c r="H2610" s="93">
        <f t="shared" si="140"/>
        <v>403</v>
      </c>
      <c r="I2610" s="93">
        <f t="shared" si="141"/>
        <v>5.9989365619466826</v>
      </c>
      <c r="J2610" s="158">
        <f t="shared" si="139"/>
        <v>10.948697126756533</v>
      </c>
    </row>
    <row r="2611" spans="1:10" hidden="1" x14ac:dyDescent="0.25">
      <c r="A2611" s="93">
        <v>138</v>
      </c>
      <c r="B2611" s="5" t="s">
        <v>24</v>
      </c>
      <c r="C2611" s="26">
        <v>44030</v>
      </c>
      <c r="D2611" s="4">
        <v>44</v>
      </c>
      <c r="E2611" s="29">
        <v>447</v>
      </c>
      <c r="G2611" s="4"/>
      <c r="H2611" s="93">
        <f t="shared" si="140"/>
        <v>447</v>
      </c>
      <c r="I2611" s="93">
        <f t="shared" si="141"/>
        <v>6.1025585946135692</v>
      </c>
      <c r="J2611" s="158">
        <f t="shared" si="139"/>
        <v>10.131229517629894</v>
      </c>
    </row>
    <row r="2612" spans="1:10" hidden="1" x14ac:dyDescent="0.25">
      <c r="A2612" s="93">
        <v>139</v>
      </c>
      <c r="B2612" s="5" t="s">
        <v>24</v>
      </c>
      <c r="C2612" s="26">
        <v>44031</v>
      </c>
      <c r="D2612" s="4">
        <v>41</v>
      </c>
      <c r="E2612" s="29">
        <v>488</v>
      </c>
      <c r="F2612" s="4">
        <v>1</v>
      </c>
      <c r="G2612" s="4"/>
      <c r="H2612" s="93">
        <f t="shared" si="140"/>
        <v>488</v>
      </c>
      <c r="I2612" s="93">
        <f t="shared" si="141"/>
        <v>6.1903154058531475</v>
      </c>
      <c r="J2612" s="158">
        <f t="shared" si="139"/>
        <v>9.3965269628017651</v>
      </c>
    </row>
    <row r="2613" spans="1:10" hidden="1" x14ac:dyDescent="0.25">
      <c r="A2613" s="93">
        <v>140</v>
      </c>
      <c r="B2613" s="5" t="s">
        <v>24</v>
      </c>
      <c r="C2613" s="26">
        <v>44032</v>
      </c>
      <c r="D2613" s="4">
        <v>25</v>
      </c>
      <c r="E2613" s="29">
        <v>513</v>
      </c>
      <c r="F2613" s="4">
        <v>1</v>
      </c>
      <c r="G2613" s="4"/>
      <c r="H2613" s="93">
        <f t="shared" si="140"/>
        <v>513</v>
      </c>
      <c r="I2613" s="93">
        <f t="shared" si="141"/>
        <v>6.2402758451707694</v>
      </c>
      <c r="J2613" s="158">
        <f t="shared" si="139"/>
        <v>9.2322878467781173</v>
      </c>
    </row>
    <row r="2614" spans="1:10" hidden="1" x14ac:dyDescent="0.25">
      <c r="A2614" s="93">
        <v>141</v>
      </c>
      <c r="B2614" s="5" t="s">
        <v>24</v>
      </c>
      <c r="C2614" s="26">
        <v>44033</v>
      </c>
      <c r="D2614" s="4">
        <v>49</v>
      </c>
      <c r="E2614" s="29">
        <v>562</v>
      </c>
      <c r="G2614" s="4"/>
      <c r="H2614" s="93">
        <f t="shared" si="140"/>
        <v>562</v>
      </c>
      <c r="I2614" s="93">
        <f t="shared" si="141"/>
        <v>6.3315018498936908</v>
      </c>
      <c r="J2614" s="158">
        <f t="shared" si="139"/>
        <v>9.2202292811746229</v>
      </c>
    </row>
    <row r="2615" spans="1:10" hidden="1" x14ac:dyDescent="0.25">
      <c r="A2615" s="93">
        <v>142</v>
      </c>
      <c r="B2615" s="5" t="s">
        <v>24</v>
      </c>
      <c r="C2615" s="26">
        <v>44034</v>
      </c>
      <c r="D2615" s="4">
        <v>56</v>
      </c>
      <c r="E2615" s="29">
        <v>618</v>
      </c>
      <c r="F2615" s="4">
        <v>1</v>
      </c>
      <c r="G2615" s="4"/>
      <c r="H2615" s="93">
        <f t="shared" si="140"/>
        <v>618</v>
      </c>
      <c r="I2615" s="93">
        <f t="shared" si="141"/>
        <v>6.4264884574576904</v>
      </c>
      <c r="J2615" s="158">
        <f t="shared" si="139"/>
        <v>8.9234493045848957</v>
      </c>
    </row>
    <row r="2616" spans="1:10" hidden="1" x14ac:dyDescent="0.25">
      <c r="A2616" s="93">
        <v>143</v>
      </c>
      <c r="B2616" s="5" t="s">
        <v>24</v>
      </c>
      <c r="C2616" s="26">
        <v>44035</v>
      </c>
      <c r="D2616" s="4">
        <v>52</v>
      </c>
      <c r="E2616" s="29">
        <v>670</v>
      </c>
      <c r="F2616" s="4">
        <v>3</v>
      </c>
      <c r="G2616" s="4"/>
      <c r="H2616" s="93">
        <f t="shared" si="140"/>
        <v>670</v>
      </c>
      <c r="I2616" s="93">
        <f t="shared" si="141"/>
        <v>6.5072777123850116</v>
      </c>
      <c r="J2616" s="158">
        <f t="shared" si="139"/>
        <v>8.5529108446385926</v>
      </c>
    </row>
    <row r="2617" spans="1:10" hidden="1" x14ac:dyDescent="0.25">
      <c r="A2617" s="93">
        <v>144</v>
      </c>
      <c r="B2617" s="5" t="s">
        <v>24</v>
      </c>
      <c r="C2617" s="26">
        <v>44036</v>
      </c>
      <c r="D2617" s="4">
        <v>56</v>
      </c>
      <c r="E2617" s="29">
        <v>726</v>
      </c>
      <c r="F2617" s="4">
        <v>1</v>
      </c>
      <c r="G2617" s="4"/>
      <c r="H2617" s="93">
        <f t="shared" si="140"/>
        <v>726</v>
      </c>
      <c r="I2617" s="93">
        <f t="shared" si="141"/>
        <v>6.5875500148247959</v>
      </c>
      <c r="J2617" s="158">
        <f t="shared" ref="J2617:J2679" si="142">LN(2)/SLOPE(I2610:I2617,A2610:A2617)</f>
        <v>8.3852857833247469</v>
      </c>
    </row>
    <row r="2618" spans="1:10" hidden="1" x14ac:dyDescent="0.25">
      <c r="A2618" s="93">
        <v>145</v>
      </c>
      <c r="B2618" s="5" t="s">
        <v>24</v>
      </c>
      <c r="C2618" s="26">
        <v>44037</v>
      </c>
      <c r="D2618" s="4">
        <v>60</v>
      </c>
      <c r="E2618" s="29">
        <v>786</v>
      </c>
      <c r="G2618" s="4"/>
      <c r="H2618" s="93">
        <f t="shared" si="140"/>
        <v>786</v>
      </c>
      <c r="I2618" s="93">
        <f t="shared" si="141"/>
        <v>6.6669567924292066</v>
      </c>
      <c r="J2618" s="158">
        <f t="shared" si="142"/>
        <v>8.5211132353873058</v>
      </c>
    </row>
    <row r="2619" spans="1:10" hidden="1" x14ac:dyDescent="0.25">
      <c r="A2619" s="93">
        <v>146</v>
      </c>
      <c r="B2619" s="5" t="s">
        <v>24</v>
      </c>
      <c r="C2619" s="26">
        <v>44038</v>
      </c>
      <c r="D2619" s="4">
        <v>31</v>
      </c>
      <c r="E2619" s="29">
        <v>817</v>
      </c>
      <c r="F2619" s="4">
        <v>3</v>
      </c>
      <c r="G2619" s="4"/>
      <c r="H2619" s="93">
        <f t="shared" si="140"/>
        <v>817</v>
      </c>
      <c r="I2619" s="93">
        <f t="shared" si="141"/>
        <v>6.7056390948600031</v>
      </c>
      <c r="J2619" s="158">
        <f t="shared" si="142"/>
        <v>8.835790502166569</v>
      </c>
    </row>
    <row r="2620" spans="1:10" hidden="1" x14ac:dyDescent="0.25">
      <c r="A2620" s="93">
        <v>147</v>
      </c>
      <c r="B2620" s="5" t="s">
        <v>24</v>
      </c>
      <c r="C2620" s="26">
        <v>44039</v>
      </c>
      <c r="D2620" s="4">
        <v>61</v>
      </c>
      <c r="E2620" s="29">
        <v>878</v>
      </c>
      <c r="G2620" s="4"/>
      <c r="H2620" s="93">
        <f t="shared" si="140"/>
        <v>878</v>
      </c>
      <c r="I2620" s="93">
        <f t="shared" si="141"/>
        <v>6.7776465936351169</v>
      </c>
      <c r="J2620" s="158">
        <f t="shared" si="142"/>
        <v>9.0495393637776296</v>
      </c>
    </row>
    <row r="2621" spans="1:10" hidden="1" x14ac:dyDescent="0.25">
      <c r="A2621" s="93">
        <v>148</v>
      </c>
      <c r="B2621" s="5" t="s">
        <v>24</v>
      </c>
      <c r="C2621" s="26">
        <v>44040</v>
      </c>
      <c r="D2621" s="4">
        <v>67</v>
      </c>
      <c r="E2621" s="29">
        <v>945</v>
      </c>
      <c r="F2621" s="4">
        <v>2</v>
      </c>
      <c r="G2621" s="4"/>
      <c r="H2621" s="93">
        <f t="shared" si="140"/>
        <v>945</v>
      </c>
      <c r="I2621" s="93">
        <f t="shared" si="141"/>
        <v>6.8511849274937431</v>
      </c>
      <c r="J2621" s="158">
        <f t="shared" si="142"/>
        <v>9.5952137834144153</v>
      </c>
    </row>
    <row r="2622" spans="1:10" hidden="1" x14ac:dyDescent="0.25">
      <c r="A2622" s="93">
        <v>149</v>
      </c>
      <c r="B2622" s="5" t="s">
        <v>24</v>
      </c>
      <c r="C2622" s="26">
        <v>44041</v>
      </c>
      <c r="D2622" s="4">
        <v>65</v>
      </c>
      <c r="E2622" s="29">
        <v>1010</v>
      </c>
      <c r="F2622" s="4">
        <v>4</v>
      </c>
      <c r="G2622" s="4"/>
      <c r="H2622" s="93">
        <f t="shared" si="140"/>
        <v>1010</v>
      </c>
      <c r="I2622" s="93">
        <f t="shared" si="141"/>
        <v>6.9177056098353047</v>
      </c>
      <c r="J2622" s="158">
        <f t="shared" si="142"/>
        <v>10.09607744910438</v>
      </c>
    </row>
    <row r="2623" spans="1:10" hidden="1" x14ac:dyDescent="0.25">
      <c r="A2623" s="93">
        <v>150</v>
      </c>
      <c r="B2623" s="5" t="s">
        <v>24</v>
      </c>
      <c r="C2623" s="26">
        <v>44042</v>
      </c>
      <c r="D2623" s="4">
        <v>77</v>
      </c>
      <c r="E2623" s="29">
        <v>1087</v>
      </c>
      <c r="F2623" s="4">
        <v>1</v>
      </c>
      <c r="G2623" s="4"/>
      <c r="H2623" s="93">
        <f t="shared" si="140"/>
        <v>1087</v>
      </c>
      <c r="I2623" s="93">
        <f t="shared" si="141"/>
        <v>6.9911768871212097</v>
      </c>
      <c r="J2623" s="158">
        <f t="shared" si="142"/>
        <v>10.281968684635068</v>
      </c>
    </row>
    <row r="2624" spans="1:10" hidden="1" x14ac:dyDescent="0.25">
      <c r="A2624" s="93">
        <v>151</v>
      </c>
      <c r="B2624" s="5" t="s">
        <v>24</v>
      </c>
      <c r="C2624" s="26">
        <v>44043</v>
      </c>
      <c r="D2624" s="4">
        <v>124</v>
      </c>
      <c r="E2624" s="29">
        <v>1211</v>
      </c>
      <c r="F2624" s="4">
        <v>1</v>
      </c>
      <c r="G2624" s="4"/>
      <c r="H2624" s="93">
        <f t="shared" si="140"/>
        <v>1211</v>
      </c>
      <c r="I2624" s="93">
        <f t="shared" si="141"/>
        <v>7.0992017435530919</v>
      </c>
      <c r="J2624" s="158">
        <f t="shared" si="142"/>
        <v>9.8478382218034373</v>
      </c>
    </row>
    <row r="2625" spans="1:10" hidden="1" x14ac:dyDescent="0.25">
      <c r="A2625" s="93">
        <v>152</v>
      </c>
      <c r="B2625" s="5" t="s">
        <v>24</v>
      </c>
      <c r="C2625" s="26">
        <v>44044</v>
      </c>
      <c r="D2625" s="4">
        <v>84</v>
      </c>
      <c r="E2625" s="29">
        <v>1295</v>
      </c>
      <c r="F2625" s="4">
        <v>1</v>
      </c>
      <c r="G2625" s="4"/>
      <c r="H2625" s="93">
        <f t="shared" si="140"/>
        <v>1295</v>
      </c>
      <c r="I2625" s="93">
        <f t="shared" si="141"/>
        <v>7.1662659741336379</v>
      </c>
      <c r="J2625" s="158">
        <f t="shared" si="142"/>
        <v>9.43655147099693</v>
      </c>
    </row>
    <row r="2626" spans="1:10" hidden="1" x14ac:dyDescent="0.25">
      <c r="A2626" s="93">
        <v>153</v>
      </c>
      <c r="B2626" s="5" t="s">
        <v>24</v>
      </c>
      <c r="C2626" s="26">
        <v>44045</v>
      </c>
      <c r="D2626" s="4">
        <v>95</v>
      </c>
      <c r="E2626" s="29">
        <v>1390</v>
      </c>
      <c r="F2626" s="4">
        <v>4</v>
      </c>
      <c r="G2626" s="4"/>
      <c r="H2626" s="93">
        <f t="shared" si="140"/>
        <v>1390</v>
      </c>
      <c r="I2626" s="93">
        <f t="shared" si="141"/>
        <v>7.2370590261247374</v>
      </c>
      <c r="J2626" s="158">
        <f t="shared" si="142"/>
        <v>8.9844673634629117</v>
      </c>
    </row>
    <row r="2627" spans="1:10" hidden="1" x14ac:dyDescent="0.25">
      <c r="A2627" s="93">
        <v>154</v>
      </c>
      <c r="B2627" s="5" t="s">
        <v>24</v>
      </c>
      <c r="C2627" s="26">
        <v>44046</v>
      </c>
      <c r="D2627" s="4">
        <v>79</v>
      </c>
      <c r="E2627" s="29">
        <v>1469</v>
      </c>
      <c r="F2627" s="4">
        <f>3+3</f>
        <v>6</v>
      </c>
      <c r="G2627" s="4"/>
      <c r="H2627" s="93">
        <f t="shared" ref="H2627:H2690" si="143">IF(EXACT(B2627,B2626),D2627+E2626,E2627)</f>
        <v>1469</v>
      </c>
      <c r="I2627" s="93">
        <f t="shared" si="141"/>
        <v>7.2923371761738771</v>
      </c>
      <c r="J2627" s="158">
        <f t="shared" si="142"/>
        <v>9.117629033851081</v>
      </c>
    </row>
    <row r="2628" spans="1:10" hidden="1" x14ac:dyDescent="0.25">
      <c r="A2628" s="93">
        <v>155</v>
      </c>
      <c r="B2628" s="5" t="s">
        <v>24</v>
      </c>
      <c r="C2628" s="26">
        <v>44047</v>
      </c>
      <c r="D2628" s="4">
        <v>106</v>
      </c>
      <c r="E2628" s="29">
        <v>1575</v>
      </c>
      <c r="F2628" s="4">
        <v>2</v>
      </c>
      <c r="G2628" s="4"/>
      <c r="H2628" s="93">
        <f t="shared" si="143"/>
        <v>1575</v>
      </c>
      <c r="I2628" s="93">
        <f t="shared" si="141"/>
        <v>7.3620105512597336</v>
      </c>
      <c r="J2628" s="158">
        <f t="shared" si="142"/>
        <v>9.3104640050324985</v>
      </c>
    </row>
    <row r="2629" spans="1:10" hidden="1" x14ac:dyDescent="0.25">
      <c r="A2629" s="93">
        <v>156</v>
      </c>
      <c r="B2629" s="5" t="s">
        <v>24</v>
      </c>
      <c r="C2629" s="26">
        <v>44048</v>
      </c>
      <c r="D2629" s="4">
        <v>98</v>
      </c>
      <c r="E2629" s="29">
        <v>1673</v>
      </c>
      <c r="F2629" s="4">
        <v>1</v>
      </c>
      <c r="G2629" s="4"/>
      <c r="H2629" s="93">
        <f t="shared" si="143"/>
        <v>1673</v>
      </c>
      <c r="I2629" s="93">
        <f t="shared" si="141"/>
        <v>7.4223737009868236</v>
      </c>
      <c r="J2629" s="158">
        <f t="shared" si="142"/>
        <v>9.6445147974196406</v>
      </c>
    </row>
    <row r="2630" spans="1:10" hidden="1" x14ac:dyDescent="0.25">
      <c r="A2630" s="93">
        <v>157</v>
      </c>
      <c r="B2630" s="5" t="s">
        <v>24</v>
      </c>
      <c r="C2630" s="26">
        <v>44049</v>
      </c>
      <c r="D2630" s="4">
        <v>117</v>
      </c>
      <c r="E2630" s="29">
        <v>1790</v>
      </c>
      <c r="F2630" s="4">
        <v>2</v>
      </c>
      <c r="G2630" s="4"/>
      <c r="H2630" s="93">
        <f t="shared" si="143"/>
        <v>1790</v>
      </c>
      <c r="I2630" s="93">
        <f t="shared" si="141"/>
        <v>7.4899708988348008</v>
      </c>
      <c r="J2630" s="158">
        <f t="shared" si="142"/>
        <v>10.126099916446565</v>
      </c>
    </row>
    <row r="2631" spans="1:10" hidden="1" x14ac:dyDescent="0.25">
      <c r="A2631" s="93">
        <v>158</v>
      </c>
      <c r="B2631" s="5" t="s">
        <v>24</v>
      </c>
      <c r="C2631" s="26">
        <v>44050</v>
      </c>
      <c r="D2631" s="4">
        <v>124</v>
      </c>
      <c r="E2631" s="29">
        <v>1914</v>
      </c>
      <c r="F2631" s="4">
        <v>2</v>
      </c>
      <c r="G2631" s="4"/>
      <c r="H2631" s="93">
        <f t="shared" si="143"/>
        <v>1914</v>
      </c>
      <c r="I2631" s="93">
        <f t="shared" si="141"/>
        <v>7.5569505720128998</v>
      </c>
      <c r="J2631" s="158">
        <f t="shared" si="142"/>
        <v>10.686538442408084</v>
      </c>
    </row>
    <row r="2632" spans="1:10" hidden="1" x14ac:dyDescent="0.25">
      <c r="A2632" s="93">
        <v>159</v>
      </c>
      <c r="B2632" s="5" t="s">
        <v>24</v>
      </c>
      <c r="C2632" s="26">
        <v>44051</v>
      </c>
      <c r="D2632" s="4">
        <v>124</v>
      </c>
      <c r="E2632" s="29">
        <v>2038</v>
      </c>
      <c r="F2632" s="4">
        <v>1</v>
      </c>
      <c r="G2632" s="4"/>
      <c r="H2632" s="93">
        <f t="shared" si="143"/>
        <v>2038</v>
      </c>
      <c r="I2632" s="93">
        <f t="shared" si="141"/>
        <v>7.6197242137826704</v>
      </c>
      <c r="J2632" s="158">
        <f t="shared" si="142"/>
        <v>10.728785173336563</v>
      </c>
    </row>
    <row r="2633" spans="1:10" hidden="1" x14ac:dyDescent="0.25">
      <c r="A2633" s="93">
        <v>160</v>
      </c>
      <c r="B2633" s="5" t="s">
        <v>24</v>
      </c>
      <c r="C2633" s="26">
        <v>44052</v>
      </c>
      <c r="D2633" s="4">
        <v>108</v>
      </c>
      <c r="E2633" s="29">
        <v>2146</v>
      </c>
      <c r="F2633" s="4">
        <v>1</v>
      </c>
      <c r="G2633" s="4"/>
      <c r="H2633" s="93">
        <f t="shared" si="143"/>
        <v>2146</v>
      </c>
      <c r="I2633" s="93">
        <f t="shared" si="141"/>
        <v>7.6713609231906439</v>
      </c>
      <c r="J2633" s="158">
        <f t="shared" si="142"/>
        <v>10.924990635621494</v>
      </c>
    </row>
    <row r="2634" spans="1:10" hidden="1" x14ac:dyDescent="0.25">
      <c r="A2634" s="93">
        <v>161</v>
      </c>
      <c r="B2634" s="5" t="s">
        <v>24</v>
      </c>
      <c r="C2634" s="26">
        <v>44053</v>
      </c>
      <c r="D2634" s="4">
        <v>94</v>
      </c>
      <c r="E2634" s="29">
        <v>2240</v>
      </c>
      <c r="F2634" s="4">
        <v>3</v>
      </c>
      <c r="G2634" s="4"/>
      <c r="H2634" s="93">
        <f t="shared" si="143"/>
        <v>2240</v>
      </c>
      <c r="I2634" s="93">
        <f t="shared" si="141"/>
        <v>7.7142311448490855</v>
      </c>
      <c r="J2634" s="158">
        <f t="shared" si="142"/>
        <v>11.285889148380312</v>
      </c>
    </row>
    <row r="2635" spans="1:10" hidden="1" x14ac:dyDescent="0.25">
      <c r="A2635" s="93">
        <v>162</v>
      </c>
      <c r="B2635" s="5" t="s">
        <v>24</v>
      </c>
      <c r="C2635" s="26">
        <v>44054</v>
      </c>
      <c r="D2635" s="4">
        <v>148</v>
      </c>
      <c r="E2635" s="29">
        <v>2388</v>
      </c>
      <c r="F2635" s="4">
        <v>2</v>
      </c>
      <c r="G2635" s="4"/>
      <c r="H2635" s="93">
        <f t="shared" si="143"/>
        <v>2388</v>
      </c>
      <c r="I2635" s="93">
        <f t="shared" si="141"/>
        <v>7.7782114745124931</v>
      </c>
      <c r="J2635" s="158">
        <f t="shared" si="142"/>
        <v>11.692490542197417</v>
      </c>
    </row>
    <row r="2636" spans="1:10" hidden="1" x14ac:dyDescent="0.25">
      <c r="A2636" s="93">
        <v>163</v>
      </c>
      <c r="B2636" s="5" t="s">
        <v>24</v>
      </c>
      <c r="C2636" s="26">
        <v>44055</v>
      </c>
      <c r="D2636" s="4">
        <v>189</v>
      </c>
      <c r="E2636" s="29">
        <f t="shared" ref="E2636:E2641" si="144">D2636+E2612</f>
        <v>677</v>
      </c>
      <c r="F2636" s="4">
        <v>3</v>
      </c>
      <c r="G2636" s="4"/>
      <c r="H2636" s="93">
        <f t="shared" si="143"/>
        <v>2577</v>
      </c>
      <c r="I2636" s="93">
        <f t="shared" si="141"/>
        <v>7.8543812106523649</v>
      </c>
      <c r="J2636" s="158">
        <f t="shared" si="142"/>
        <v>11.671170408770159</v>
      </c>
    </row>
    <row r="2637" spans="1:10" hidden="1" x14ac:dyDescent="0.25">
      <c r="A2637" s="93">
        <v>164</v>
      </c>
      <c r="B2637" s="5" t="s">
        <v>24</v>
      </c>
      <c r="C2637" s="26">
        <v>44056</v>
      </c>
      <c r="D2637" s="4">
        <v>164</v>
      </c>
      <c r="E2637" s="29">
        <f t="shared" si="144"/>
        <v>677</v>
      </c>
      <c r="F2637" s="4">
        <f>1+2+4</f>
        <v>7</v>
      </c>
      <c r="G2637" s="4"/>
      <c r="H2637" s="93">
        <f t="shared" si="143"/>
        <v>841</v>
      </c>
      <c r="I2637" s="93">
        <f t="shared" si="141"/>
        <v>6.7345916599729483</v>
      </c>
      <c r="J2637" s="158">
        <f t="shared" si="142"/>
        <v>-17.739596815686376</v>
      </c>
    </row>
    <row r="2638" spans="1:10" hidden="1" x14ac:dyDescent="0.25">
      <c r="A2638" s="93">
        <v>165</v>
      </c>
      <c r="B2638" s="5" t="s">
        <v>24</v>
      </c>
      <c r="C2638" s="26">
        <v>44057</v>
      </c>
      <c r="D2638" s="4">
        <v>165</v>
      </c>
      <c r="E2638" s="29">
        <f t="shared" si="144"/>
        <v>727</v>
      </c>
      <c r="F2638" s="4">
        <v>2</v>
      </c>
      <c r="G2638" s="4"/>
      <c r="H2638" s="93">
        <f t="shared" si="143"/>
        <v>842</v>
      </c>
      <c r="I2638" s="93">
        <f t="shared" si="141"/>
        <v>6.7357800142423265</v>
      </c>
      <c r="J2638" s="158">
        <f t="shared" si="142"/>
        <v>-6.0898950806386418</v>
      </c>
    </row>
    <row r="2639" spans="1:10" hidden="1" x14ac:dyDescent="0.25">
      <c r="A2639" s="93">
        <v>166</v>
      </c>
      <c r="B2639" s="5" t="s">
        <v>24</v>
      </c>
      <c r="C2639" s="26">
        <v>44058</v>
      </c>
      <c r="D2639" s="4">
        <v>210</v>
      </c>
      <c r="E2639" s="29">
        <f t="shared" si="144"/>
        <v>828</v>
      </c>
      <c r="F2639" s="4">
        <f>1+1+3</f>
        <v>5</v>
      </c>
      <c r="G2639" s="4"/>
      <c r="H2639" s="93">
        <f t="shared" si="143"/>
        <v>937</v>
      </c>
      <c r="I2639" s="93">
        <f t="shared" si="141"/>
        <v>6.842683282238422</v>
      </c>
      <c r="J2639" s="158">
        <f t="shared" si="142"/>
        <v>-4.4857190507638629</v>
      </c>
    </row>
    <row r="2640" spans="1:10" hidden="1" x14ac:dyDescent="0.25">
      <c r="A2640" s="93">
        <v>167</v>
      </c>
      <c r="B2640" s="5" t="s">
        <v>24</v>
      </c>
      <c r="C2640" s="26">
        <v>44059</v>
      </c>
      <c r="D2640" s="4">
        <v>210</v>
      </c>
      <c r="E2640" s="29">
        <f t="shared" si="144"/>
        <v>880</v>
      </c>
      <c r="F2640" s="4">
        <v>2</v>
      </c>
      <c r="G2640" s="4"/>
      <c r="H2640" s="93">
        <f t="shared" si="143"/>
        <v>1038</v>
      </c>
      <c r="I2640" s="93">
        <f t="shared" si="141"/>
        <v>6.9450510637258338</v>
      </c>
      <c r="J2640" s="158">
        <f t="shared" si="142"/>
        <v>-4.2533710340227691</v>
      </c>
    </row>
    <row r="2641" spans="1:10" hidden="1" x14ac:dyDescent="0.25">
      <c r="A2641" s="93">
        <v>168</v>
      </c>
      <c r="B2641" s="5" t="s">
        <v>24</v>
      </c>
      <c r="C2641" s="26">
        <v>44060</v>
      </c>
      <c r="D2641" s="4">
        <v>169</v>
      </c>
      <c r="E2641" s="29">
        <f t="shared" si="144"/>
        <v>895</v>
      </c>
      <c r="F2641" s="4">
        <v>1</v>
      </c>
      <c r="G2641" s="4"/>
      <c r="H2641" s="93">
        <f t="shared" si="143"/>
        <v>1049</v>
      </c>
      <c r="I2641" s="93">
        <f t="shared" ref="I2641:I2704" si="145">LN(H2641)</f>
        <v>6.9555926083962971</v>
      </c>
      <c r="J2641" s="158">
        <f t="shared" si="142"/>
        <v>-4.6541597332864892</v>
      </c>
    </row>
    <row r="2642" spans="1:10" hidden="1" x14ac:dyDescent="0.25">
      <c r="A2642" s="93">
        <v>169</v>
      </c>
      <c r="B2642" s="5" t="s">
        <v>24</v>
      </c>
      <c r="C2642" s="26">
        <v>44061</v>
      </c>
      <c r="D2642" s="4">
        <v>124</v>
      </c>
      <c r="E2642" s="29">
        <v>3623</v>
      </c>
      <c r="F2642" s="4">
        <f>7+1</f>
        <v>8</v>
      </c>
      <c r="G2642" s="4"/>
      <c r="H2642" s="93">
        <f t="shared" si="143"/>
        <v>1019</v>
      </c>
      <c r="I2642" s="93">
        <f t="shared" si="145"/>
        <v>6.926577033222725</v>
      </c>
      <c r="J2642" s="158">
        <f t="shared" si="142"/>
        <v>-5.9919469246811472</v>
      </c>
    </row>
    <row r="2643" spans="1:10" hidden="1" x14ac:dyDescent="0.25">
      <c r="A2643" s="93">
        <v>170</v>
      </c>
      <c r="B2643" s="5" t="s">
        <v>24</v>
      </c>
      <c r="C2643" s="26">
        <v>44062</v>
      </c>
      <c r="D2643" s="4">
        <v>150</v>
      </c>
      <c r="E2643" s="29">
        <f t="shared" ref="E2643:E2679" si="146">D2643+E2619</f>
        <v>967</v>
      </c>
      <c r="F2643" s="4">
        <v>5</v>
      </c>
      <c r="G2643" s="4"/>
      <c r="H2643" s="93">
        <f t="shared" si="143"/>
        <v>3773</v>
      </c>
      <c r="I2643" s="93">
        <f t="shared" si="145"/>
        <v>8.235625719964311</v>
      </c>
      <c r="J2643" s="158">
        <f t="shared" si="142"/>
        <v>13.261611633875704</v>
      </c>
    </row>
    <row r="2644" spans="1:10" hidden="1" x14ac:dyDescent="0.25">
      <c r="A2644" s="93">
        <v>171</v>
      </c>
      <c r="B2644" s="5" t="s">
        <v>24</v>
      </c>
      <c r="C2644" s="26">
        <v>44063</v>
      </c>
      <c r="D2644" s="4">
        <v>267</v>
      </c>
      <c r="E2644" s="29">
        <f t="shared" si="146"/>
        <v>1145</v>
      </c>
      <c r="F2644" s="4">
        <f>2+2</f>
        <v>4</v>
      </c>
      <c r="G2644" s="4"/>
      <c r="H2644" s="93">
        <f t="shared" si="143"/>
        <v>1234</v>
      </c>
      <c r="I2644" s="93">
        <f t="shared" si="145"/>
        <v>7.1180162044653335</v>
      </c>
      <c r="J2644" s="158">
        <f t="shared" si="142"/>
        <v>5.574150745219832</v>
      </c>
    </row>
    <row r="2645" spans="1:10" hidden="1" x14ac:dyDescent="0.25">
      <c r="A2645" s="93">
        <v>172</v>
      </c>
      <c r="B2645" s="5" t="s">
        <v>24</v>
      </c>
      <c r="C2645" s="26">
        <v>44064</v>
      </c>
      <c r="D2645" s="4">
        <v>212</v>
      </c>
      <c r="E2645" s="29">
        <f t="shared" si="146"/>
        <v>1157</v>
      </c>
      <c r="F2645" s="4">
        <f>1+2+1+1</f>
        <v>5</v>
      </c>
      <c r="G2645" s="4"/>
      <c r="H2645" s="93">
        <f t="shared" si="143"/>
        <v>1357</v>
      </c>
      <c r="I2645" s="93">
        <f t="shared" si="145"/>
        <v>7.2130316598348694</v>
      </c>
      <c r="J2645" s="158">
        <f t="shared" si="142"/>
        <v>6.8018046918524151</v>
      </c>
    </row>
    <row r="2646" spans="1:10" hidden="1" x14ac:dyDescent="0.25">
      <c r="A2646" s="93">
        <v>173</v>
      </c>
      <c r="B2646" s="5" t="s">
        <v>24</v>
      </c>
      <c r="C2646" s="26">
        <v>44065</v>
      </c>
      <c r="D2646" s="4">
        <v>245</v>
      </c>
      <c r="E2646" s="29">
        <f t="shared" si="146"/>
        <v>1255</v>
      </c>
      <c r="F2646" s="4">
        <f>1+2</f>
        <v>3</v>
      </c>
      <c r="G2646" s="4"/>
      <c r="H2646" s="93">
        <f t="shared" si="143"/>
        <v>1402</v>
      </c>
      <c r="I2646" s="93">
        <f t="shared" si="145"/>
        <v>7.2456550675945355</v>
      </c>
      <c r="J2646" s="158">
        <f t="shared" si="142"/>
        <v>9.7740673619041196</v>
      </c>
    </row>
    <row r="2647" spans="1:10" hidden="1" x14ac:dyDescent="0.25">
      <c r="A2647" s="93">
        <v>174</v>
      </c>
      <c r="B2647" s="5" t="s">
        <v>24</v>
      </c>
      <c r="C2647" s="26">
        <v>44066</v>
      </c>
      <c r="D2647" s="4">
        <v>140</v>
      </c>
      <c r="E2647" s="29">
        <f t="shared" si="146"/>
        <v>1227</v>
      </c>
      <c r="F2647" s="4">
        <f>1+2</f>
        <v>3</v>
      </c>
      <c r="G2647" s="4"/>
      <c r="H2647" s="93">
        <f t="shared" si="143"/>
        <v>1395</v>
      </c>
      <c r="I2647" s="93">
        <f t="shared" si="145"/>
        <v>7.2406496942554659</v>
      </c>
      <c r="J2647" s="158">
        <f t="shared" si="142"/>
        <v>17.85334974987973</v>
      </c>
    </row>
    <row r="2648" spans="1:10" hidden="1" x14ac:dyDescent="0.25">
      <c r="A2648" s="93">
        <v>175</v>
      </c>
      <c r="B2648" s="5" t="s">
        <v>24</v>
      </c>
      <c r="C2648" s="26">
        <v>44067</v>
      </c>
      <c r="D2648" s="4">
        <v>172</v>
      </c>
      <c r="E2648" s="29">
        <f t="shared" si="146"/>
        <v>1383</v>
      </c>
      <c r="F2648" s="4">
        <f>1+1+1</f>
        <v>3</v>
      </c>
      <c r="G2648" s="4"/>
      <c r="H2648" s="93">
        <f t="shared" si="143"/>
        <v>1399</v>
      </c>
      <c r="I2648" s="93">
        <f t="shared" si="145"/>
        <v>7.2435129746654816</v>
      </c>
      <c r="J2648" s="158">
        <f t="shared" si="142"/>
        <v>81.901246269263211</v>
      </c>
    </row>
    <row r="2649" spans="1:10" hidden="1" x14ac:dyDescent="0.25">
      <c r="A2649" s="93">
        <v>176</v>
      </c>
      <c r="B2649" s="5" t="s">
        <v>24</v>
      </c>
      <c r="C2649" s="26">
        <v>44068</v>
      </c>
      <c r="D2649" s="4">
        <v>264</v>
      </c>
      <c r="E2649" s="29">
        <f t="shared" si="146"/>
        <v>1559</v>
      </c>
      <c r="F2649" s="4">
        <f>3+1</f>
        <v>4</v>
      </c>
      <c r="G2649" s="4"/>
      <c r="H2649" s="93">
        <f t="shared" si="143"/>
        <v>1647</v>
      </c>
      <c r="I2649" s="93">
        <f t="shared" si="145"/>
        <v>7.4067107301776405</v>
      </c>
      <c r="J2649" s="158">
        <f t="shared" si="142"/>
        <v>-48.556559389952405</v>
      </c>
    </row>
    <row r="2650" spans="1:10" hidden="1" x14ac:dyDescent="0.25">
      <c r="A2650" s="93">
        <v>177</v>
      </c>
      <c r="B2650" s="5" t="s">
        <v>24</v>
      </c>
      <c r="C2650" s="26">
        <v>44069</v>
      </c>
      <c r="D2650" s="4">
        <v>276</v>
      </c>
      <c r="E2650" s="29">
        <f t="shared" si="146"/>
        <v>1666</v>
      </c>
      <c r="F2650" s="4">
        <f>3+1</f>
        <v>4</v>
      </c>
      <c r="G2650" s="4"/>
      <c r="H2650" s="93">
        <f t="shared" si="143"/>
        <v>1835</v>
      </c>
      <c r="I2650" s="93">
        <f t="shared" si="145"/>
        <v>7.5147997604886703</v>
      </c>
      <c r="J2650" s="158">
        <f t="shared" si="142"/>
        <v>-16.560440121978516</v>
      </c>
    </row>
    <row r="2651" spans="1:10" hidden="1" x14ac:dyDescent="0.25">
      <c r="A2651" s="93">
        <v>178</v>
      </c>
      <c r="B2651" s="5" t="s">
        <v>24</v>
      </c>
      <c r="C2651" s="26">
        <v>44070</v>
      </c>
      <c r="D2651" s="4">
        <v>252</v>
      </c>
      <c r="E2651" s="29">
        <f t="shared" si="146"/>
        <v>1721</v>
      </c>
      <c r="F2651" s="4">
        <f>2</f>
        <v>2</v>
      </c>
      <c r="G2651" s="4"/>
      <c r="H2651" s="93">
        <f t="shared" si="143"/>
        <v>1918</v>
      </c>
      <c r="I2651" s="93">
        <f t="shared" si="145"/>
        <v>7.5590382554433839</v>
      </c>
      <c r="J2651" s="158">
        <f t="shared" si="142"/>
        <v>11.456921541590678</v>
      </c>
    </row>
    <row r="2652" spans="1:10" hidden="1" x14ac:dyDescent="0.25">
      <c r="A2652" s="93">
        <v>179</v>
      </c>
      <c r="B2652" s="5" t="s">
        <v>24</v>
      </c>
      <c r="C2652" s="26">
        <v>44071</v>
      </c>
      <c r="D2652" s="4">
        <v>342</v>
      </c>
      <c r="E2652" s="29">
        <f t="shared" si="146"/>
        <v>1917</v>
      </c>
      <c r="F2652" s="4">
        <f>2+1</f>
        <v>3</v>
      </c>
      <c r="G2652" s="4"/>
      <c r="H2652" s="93">
        <f t="shared" si="143"/>
        <v>2063</v>
      </c>
      <c r="I2652" s="93">
        <f t="shared" si="145"/>
        <v>7.6319165130712516</v>
      </c>
      <c r="J2652" s="158">
        <f t="shared" si="142"/>
        <v>10.615667015456239</v>
      </c>
    </row>
    <row r="2653" spans="1:10" hidden="1" x14ac:dyDescent="0.25">
      <c r="A2653" s="93">
        <v>180</v>
      </c>
      <c r="B2653" s="5" t="s">
        <v>24</v>
      </c>
      <c r="C2653" s="26">
        <v>44072</v>
      </c>
      <c r="D2653" s="4">
        <v>290</v>
      </c>
      <c r="E2653" s="29">
        <f t="shared" si="146"/>
        <v>1963</v>
      </c>
      <c r="G2653" s="4"/>
      <c r="H2653" s="93">
        <f t="shared" si="143"/>
        <v>2207</v>
      </c>
      <c r="I2653" s="93">
        <f t="shared" si="145"/>
        <v>7.6993894062567367</v>
      </c>
      <c r="J2653" s="158">
        <f t="shared" si="142"/>
        <v>9.4105466181222219</v>
      </c>
    </row>
    <row r="2654" spans="1:10" hidden="1" x14ac:dyDescent="0.25">
      <c r="A2654" s="93">
        <v>181</v>
      </c>
      <c r="B2654" s="5" t="s">
        <v>24</v>
      </c>
      <c r="C2654" s="26">
        <v>44073</v>
      </c>
      <c r="D2654" s="4">
        <v>316</v>
      </c>
      <c r="E2654" s="29">
        <f t="shared" si="146"/>
        <v>2106</v>
      </c>
      <c r="F2654" s="4">
        <f>1+3</f>
        <v>4</v>
      </c>
      <c r="G2654" s="4"/>
      <c r="H2654" s="93">
        <f t="shared" si="143"/>
        <v>2279</v>
      </c>
      <c r="I2654" s="93">
        <f t="shared" si="145"/>
        <v>7.7314920292456843</v>
      </c>
      <c r="J2654" s="158">
        <f t="shared" si="142"/>
        <v>9.0478861872544609</v>
      </c>
    </row>
    <row r="2655" spans="1:10" hidden="1" x14ac:dyDescent="0.25">
      <c r="A2655" s="93">
        <v>182</v>
      </c>
      <c r="B2655" s="5" t="s">
        <v>24</v>
      </c>
      <c r="C2655" s="26">
        <v>44074</v>
      </c>
      <c r="D2655" s="4">
        <v>281</v>
      </c>
      <c r="E2655" s="29">
        <f t="shared" si="146"/>
        <v>2195</v>
      </c>
      <c r="F2655" s="4">
        <f>1+1+1</f>
        <v>3</v>
      </c>
      <c r="G2655" s="4"/>
      <c r="H2655" s="93">
        <f t="shared" si="143"/>
        <v>2387</v>
      </c>
      <c r="I2655" s="93">
        <f t="shared" si="145"/>
        <v>7.7777926263388304</v>
      </c>
      <c r="J2655" s="158">
        <f t="shared" si="142"/>
        <v>9.719431400405977</v>
      </c>
    </row>
    <row r="2656" spans="1:10" hidden="1" x14ac:dyDescent="0.25">
      <c r="A2656" s="93">
        <v>183</v>
      </c>
      <c r="B2656" s="5" t="s">
        <v>24</v>
      </c>
      <c r="C2656" s="26">
        <v>44075</v>
      </c>
      <c r="D2656" s="4">
        <v>361</v>
      </c>
      <c r="E2656" s="29">
        <f t="shared" si="146"/>
        <v>2399</v>
      </c>
      <c r="F2656" s="4">
        <f>2+1</f>
        <v>3</v>
      </c>
      <c r="G2656" s="4"/>
      <c r="H2656" s="93">
        <f t="shared" si="143"/>
        <v>2556</v>
      </c>
      <c r="I2656" s="93">
        <f t="shared" si="145"/>
        <v>7.8461988154974254</v>
      </c>
      <c r="J2656" s="158">
        <f t="shared" si="142"/>
        <v>11.700531732713461</v>
      </c>
    </row>
    <row r="2657" spans="1:10" hidden="1" x14ac:dyDescent="0.25">
      <c r="A2657" s="93">
        <v>184</v>
      </c>
      <c r="B2657" s="5" t="s">
        <v>24</v>
      </c>
      <c r="C2657" s="26">
        <v>44076</v>
      </c>
      <c r="D2657" s="4">
        <v>413</v>
      </c>
      <c r="E2657" s="29">
        <f t="shared" si="146"/>
        <v>2559</v>
      </c>
      <c r="F2657" s="4">
        <f>1+2+1</f>
        <v>4</v>
      </c>
      <c r="G2657" s="4"/>
      <c r="H2657" s="93">
        <f t="shared" si="143"/>
        <v>2812</v>
      </c>
      <c r="I2657" s="93">
        <f t="shared" si="145"/>
        <v>7.9416512529305558</v>
      </c>
      <c r="J2657" s="158">
        <f t="shared" si="142"/>
        <v>11.898320640945458</v>
      </c>
    </row>
    <row r="2658" spans="1:10" hidden="1" x14ac:dyDescent="0.25">
      <c r="A2658" s="93">
        <v>185</v>
      </c>
      <c r="B2658" s="5" t="s">
        <v>24</v>
      </c>
      <c r="C2658" s="26">
        <v>44077</v>
      </c>
      <c r="D2658" s="4">
        <v>544</v>
      </c>
      <c r="E2658" s="29">
        <f t="shared" si="146"/>
        <v>2784</v>
      </c>
      <c r="F2658" s="4">
        <f>1</f>
        <v>1</v>
      </c>
      <c r="G2658" s="4"/>
      <c r="H2658" s="93">
        <f t="shared" si="143"/>
        <v>3103</v>
      </c>
      <c r="I2658" s="93">
        <f t="shared" si="145"/>
        <v>8.0401246644483795</v>
      </c>
      <c r="J2658" s="158">
        <f t="shared" si="142"/>
        <v>10.776287906906484</v>
      </c>
    </row>
    <row r="2659" spans="1:10" hidden="1" x14ac:dyDescent="0.25">
      <c r="A2659" s="93">
        <v>186</v>
      </c>
      <c r="B2659" s="5" t="s">
        <v>24</v>
      </c>
      <c r="C2659" s="26">
        <v>44078</v>
      </c>
      <c r="D2659" s="4">
        <v>653</v>
      </c>
      <c r="E2659" s="29">
        <f t="shared" si="146"/>
        <v>3041</v>
      </c>
      <c r="F2659" s="4">
        <f>1+1</f>
        <v>2</v>
      </c>
      <c r="G2659" s="4"/>
      <c r="H2659" s="93">
        <f t="shared" si="143"/>
        <v>3437</v>
      </c>
      <c r="I2659" s="93">
        <f t="shared" si="145"/>
        <v>8.1423542768498347</v>
      </c>
      <c r="J2659" s="158">
        <f t="shared" si="142"/>
        <v>9.7436449010828277</v>
      </c>
    </row>
    <row r="2660" spans="1:10" hidden="1" x14ac:dyDescent="0.25">
      <c r="A2660" s="93">
        <v>187</v>
      </c>
      <c r="B2660" s="5" t="s">
        <v>24</v>
      </c>
      <c r="C2660" s="26">
        <v>44079</v>
      </c>
      <c r="D2660" s="4">
        <v>483</v>
      </c>
      <c r="E2660" s="29">
        <f t="shared" si="146"/>
        <v>1160</v>
      </c>
      <c r="F2660" s="4">
        <f>1</f>
        <v>1</v>
      </c>
      <c r="G2660" s="4"/>
      <c r="H2660" s="93">
        <f t="shared" si="143"/>
        <v>3524</v>
      </c>
      <c r="I2660" s="93">
        <f t="shared" si="145"/>
        <v>8.1673519870560707</v>
      </c>
      <c r="J2660" s="158">
        <f t="shared" si="142"/>
        <v>9.3721341274401091</v>
      </c>
    </row>
    <row r="2661" spans="1:10" hidden="1" x14ac:dyDescent="0.25">
      <c r="A2661" s="93">
        <v>188</v>
      </c>
      <c r="B2661" s="5" t="s">
        <v>24</v>
      </c>
      <c r="C2661" s="26">
        <v>44080</v>
      </c>
      <c r="D2661" s="4">
        <v>413</v>
      </c>
      <c r="E2661" s="29">
        <f t="shared" si="146"/>
        <v>1090</v>
      </c>
      <c r="F2661" s="4">
        <f>1</f>
        <v>1</v>
      </c>
      <c r="G2661" s="4"/>
      <c r="H2661" s="93">
        <f t="shared" si="143"/>
        <v>1573</v>
      </c>
      <c r="I2661" s="93">
        <f t="shared" si="145"/>
        <v>7.3607399030582776</v>
      </c>
      <c r="J2661" s="158">
        <f t="shared" si="142"/>
        <v>171.51462242251861</v>
      </c>
    </row>
    <row r="2662" spans="1:10" hidden="1" x14ac:dyDescent="0.25">
      <c r="A2662" s="93">
        <v>189</v>
      </c>
      <c r="B2662" s="5" t="s">
        <v>24</v>
      </c>
      <c r="C2662" s="26">
        <v>44081</v>
      </c>
      <c r="D2662" s="4">
        <v>623</v>
      </c>
      <c r="E2662" s="29">
        <f t="shared" si="146"/>
        <v>1350</v>
      </c>
      <c r="F2662" s="4">
        <f>1+1+3+2</f>
        <v>7</v>
      </c>
      <c r="G2662" s="4"/>
      <c r="H2662" s="93">
        <f t="shared" si="143"/>
        <v>1713</v>
      </c>
      <c r="I2662" s="93">
        <f t="shared" si="145"/>
        <v>7.4460014983241196</v>
      </c>
      <c r="J2662" s="158">
        <f t="shared" si="142"/>
        <v>-14.664237181789453</v>
      </c>
    </row>
    <row r="2663" spans="1:10" hidden="1" x14ac:dyDescent="0.25">
      <c r="A2663" s="93">
        <v>190</v>
      </c>
      <c r="B2663" s="5" t="s">
        <v>24</v>
      </c>
      <c r="C2663" s="26">
        <v>44082</v>
      </c>
      <c r="D2663" s="4">
        <v>516</v>
      </c>
      <c r="E2663" s="29">
        <f t="shared" si="146"/>
        <v>1344</v>
      </c>
      <c r="F2663" s="4">
        <f>6+5+1+5</f>
        <v>17</v>
      </c>
      <c r="G2663" s="4"/>
      <c r="H2663" s="93">
        <f t="shared" si="143"/>
        <v>1866</v>
      </c>
      <c r="I2663" s="93">
        <f t="shared" si="145"/>
        <v>7.5315523814072893</v>
      </c>
      <c r="J2663" s="158">
        <f t="shared" si="142"/>
        <v>-8.6980831608364486</v>
      </c>
    </row>
    <row r="2664" spans="1:10" hidden="1" x14ac:dyDescent="0.25">
      <c r="A2664" s="93">
        <v>191</v>
      </c>
      <c r="B2664" s="5" t="s">
        <v>24</v>
      </c>
      <c r="C2664" s="26">
        <v>44083</v>
      </c>
      <c r="D2664" s="4">
        <v>798</v>
      </c>
      <c r="E2664" s="29">
        <f t="shared" si="146"/>
        <v>1678</v>
      </c>
      <c r="F2664" s="4">
        <f>5+4+2</f>
        <v>11</v>
      </c>
      <c r="G2664" s="4"/>
      <c r="H2664" s="93">
        <f t="shared" si="143"/>
        <v>2142</v>
      </c>
      <c r="I2664" s="93">
        <f t="shared" si="145"/>
        <v>7.6694952510076941</v>
      </c>
      <c r="J2664" s="158">
        <f t="shared" si="142"/>
        <v>-7.9285601183108438</v>
      </c>
    </row>
    <row r="2665" spans="1:10" hidden="1" x14ac:dyDescent="0.25">
      <c r="A2665" s="93">
        <v>192</v>
      </c>
      <c r="B2665" s="5" t="s">
        <v>24</v>
      </c>
      <c r="C2665" s="26">
        <v>44084</v>
      </c>
      <c r="D2665" s="1">
        <v>731</v>
      </c>
      <c r="E2665" s="29">
        <f t="shared" si="146"/>
        <v>1626</v>
      </c>
      <c r="F2665" s="4">
        <f>5+3+5</f>
        <v>13</v>
      </c>
      <c r="G2665" s="4"/>
      <c r="H2665" s="93">
        <f t="shared" si="143"/>
        <v>2409</v>
      </c>
      <c r="I2665" s="93">
        <f t="shared" si="145"/>
        <v>7.7869670026148716</v>
      </c>
      <c r="J2665" s="158">
        <f t="shared" si="142"/>
        <v>-9.7715887469775442</v>
      </c>
    </row>
    <row r="2666" spans="1:10" hidden="1" x14ac:dyDescent="0.25">
      <c r="A2666" s="93">
        <v>193</v>
      </c>
      <c r="B2666" s="5" t="s">
        <v>24</v>
      </c>
      <c r="C2666" s="26">
        <v>44085</v>
      </c>
      <c r="D2666" s="4">
        <v>695</v>
      </c>
      <c r="E2666" s="29">
        <f t="shared" si="146"/>
        <v>4318</v>
      </c>
      <c r="F2666" s="4">
        <f>1+2+3+2</f>
        <v>8</v>
      </c>
      <c r="G2666" s="4"/>
      <c r="H2666" s="93">
        <f t="shared" si="143"/>
        <v>2321</v>
      </c>
      <c r="I2666" s="93">
        <f t="shared" si="145"/>
        <v>7.7497534062744373</v>
      </c>
      <c r="J2666" s="158">
        <f t="shared" si="142"/>
        <v>-16.003116206550448</v>
      </c>
    </row>
    <row r="2667" spans="1:10" hidden="1" x14ac:dyDescent="0.25">
      <c r="A2667" s="93">
        <v>194</v>
      </c>
      <c r="B2667" s="5" t="s">
        <v>24</v>
      </c>
      <c r="C2667" s="26">
        <v>44086</v>
      </c>
      <c r="D2667" s="4">
        <v>718</v>
      </c>
      <c r="E2667" s="29">
        <f t="shared" si="146"/>
        <v>1685</v>
      </c>
      <c r="F2667" s="4">
        <f>2</f>
        <v>2</v>
      </c>
      <c r="G2667" s="4"/>
      <c r="H2667" s="93">
        <f t="shared" si="143"/>
        <v>5036</v>
      </c>
      <c r="I2667" s="93">
        <f t="shared" si="145"/>
        <v>8.5243673951642371</v>
      </c>
      <c r="J2667" s="158">
        <f t="shared" si="142"/>
        <v>10.387905421991823</v>
      </c>
    </row>
    <row r="2668" spans="1:10" hidden="1" x14ac:dyDescent="0.25">
      <c r="A2668" s="93">
        <v>195</v>
      </c>
      <c r="B2668" s="5" t="s">
        <v>24</v>
      </c>
      <c r="C2668" s="26">
        <v>44087</v>
      </c>
      <c r="D2668" s="4">
        <v>704</v>
      </c>
      <c r="E2668" s="29">
        <f t="shared" si="146"/>
        <v>1849</v>
      </c>
      <c r="F2668" s="4">
        <f>2</f>
        <v>2</v>
      </c>
      <c r="G2668" s="4"/>
      <c r="H2668" s="93">
        <f t="shared" si="143"/>
        <v>2389</v>
      </c>
      <c r="I2668" s="93">
        <f t="shared" si="145"/>
        <v>7.7786301473258099</v>
      </c>
      <c r="J2668" s="158">
        <f t="shared" si="142"/>
        <v>6.4059293465419325</v>
      </c>
    </row>
    <row r="2669" spans="1:10" hidden="1" x14ac:dyDescent="0.25">
      <c r="A2669" s="93">
        <v>196</v>
      </c>
      <c r="B2669" s="5" t="s">
        <v>24</v>
      </c>
      <c r="C2669" s="26">
        <v>44088</v>
      </c>
      <c r="D2669" s="4">
        <v>650</v>
      </c>
      <c r="E2669" s="29">
        <f t="shared" si="146"/>
        <v>1807</v>
      </c>
      <c r="F2669" s="4">
        <f>2+1</f>
        <v>3</v>
      </c>
      <c r="G2669" s="4"/>
      <c r="H2669" s="93">
        <f t="shared" si="143"/>
        <v>2499</v>
      </c>
      <c r="I2669" s="93">
        <f t="shared" si="145"/>
        <v>7.8236459308349522</v>
      </c>
      <c r="J2669" s="158">
        <f t="shared" si="142"/>
        <v>9.0886063232620344</v>
      </c>
    </row>
    <row r="2670" spans="1:10" hidden="1" x14ac:dyDescent="0.25">
      <c r="A2670" s="93">
        <v>197</v>
      </c>
      <c r="B2670" s="62" t="s">
        <v>24</v>
      </c>
      <c r="C2670" s="26">
        <v>44089</v>
      </c>
      <c r="D2670" s="4">
        <v>629</v>
      </c>
      <c r="E2670" s="29">
        <f t="shared" si="146"/>
        <v>1884</v>
      </c>
      <c r="F2670" s="4">
        <f>2+1</f>
        <v>3</v>
      </c>
      <c r="G2670" s="4"/>
      <c r="H2670" s="93">
        <f t="shared" si="143"/>
        <v>2436</v>
      </c>
      <c r="I2670" s="93">
        <f t="shared" si="145"/>
        <v>7.798112628829788</v>
      </c>
      <c r="J2670" s="158">
        <f t="shared" si="142"/>
        <v>17.194203677147961</v>
      </c>
    </row>
    <row r="2671" spans="1:10" hidden="1" x14ac:dyDescent="0.25">
      <c r="A2671" s="93">
        <v>198</v>
      </c>
      <c r="B2671" s="62" t="s">
        <v>24</v>
      </c>
      <c r="C2671" s="26">
        <v>44090</v>
      </c>
      <c r="D2671" s="4">
        <v>682</v>
      </c>
      <c r="E2671" s="29">
        <f t="shared" si="146"/>
        <v>1909</v>
      </c>
      <c r="F2671" s="4">
        <f>1+1+1</f>
        <v>3</v>
      </c>
      <c r="G2671" s="4"/>
      <c r="H2671" s="93">
        <f t="shared" si="143"/>
        <v>2566</v>
      </c>
      <c r="I2671" s="93">
        <f t="shared" si="145"/>
        <v>7.8501035451755818</v>
      </c>
      <c r="J2671" s="158">
        <f t="shared" si="142"/>
        <v>73.152938103947449</v>
      </c>
    </row>
    <row r="2672" spans="1:10" hidden="1" x14ac:dyDescent="0.25">
      <c r="A2672" s="93">
        <v>199</v>
      </c>
      <c r="B2672" s="62" t="s">
        <v>24</v>
      </c>
      <c r="C2672" s="26">
        <v>44091</v>
      </c>
      <c r="D2672" s="4">
        <v>566</v>
      </c>
      <c r="E2672" s="29">
        <f t="shared" si="146"/>
        <v>1949</v>
      </c>
      <c r="F2672" s="4">
        <f>1+1+3</f>
        <v>5</v>
      </c>
      <c r="G2672" s="4"/>
      <c r="H2672" s="93">
        <f t="shared" si="143"/>
        <v>2475</v>
      </c>
      <c r="I2672" s="93">
        <f t="shared" si="145"/>
        <v>7.8139956750027908</v>
      </c>
      <c r="J2672" s="158">
        <f t="shared" si="142"/>
        <v>-40.355197963070275</v>
      </c>
    </row>
    <row r="2673" spans="1:10" hidden="1" x14ac:dyDescent="0.25">
      <c r="A2673" s="93">
        <v>200</v>
      </c>
      <c r="B2673" s="62" t="s">
        <v>24</v>
      </c>
      <c r="C2673" s="26">
        <v>44092</v>
      </c>
      <c r="D2673" s="4">
        <v>578</v>
      </c>
      <c r="E2673" s="29">
        <f t="shared" si="146"/>
        <v>2137</v>
      </c>
      <c r="F2673" s="4">
        <f>3+2</f>
        <v>5</v>
      </c>
      <c r="G2673" s="4"/>
      <c r="H2673" s="93">
        <f t="shared" si="143"/>
        <v>2527</v>
      </c>
      <c r="I2673" s="93">
        <f t="shared" si="145"/>
        <v>7.834788107388194</v>
      </c>
      <c r="J2673" s="158">
        <f t="shared" si="142"/>
        <v>-21.036874399030303</v>
      </c>
    </row>
    <row r="2674" spans="1:10" hidden="1" x14ac:dyDescent="0.25">
      <c r="A2674" s="93">
        <v>201</v>
      </c>
      <c r="B2674" s="62" t="s">
        <v>24</v>
      </c>
      <c r="C2674" s="26">
        <v>44093</v>
      </c>
      <c r="D2674" s="4">
        <v>673</v>
      </c>
      <c r="E2674" s="29">
        <f t="shared" si="146"/>
        <v>2339</v>
      </c>
      <c r="F2674" s="4">
        <f>1+1</f>
        <v>2</v>
      </c>
      <c r="G2674" s="4"/>
      <c r="H2674" s="93">
        <f t="shared" si="143"/>
        <v>2810</v>
      </c>
      <c r="I2674" s="93">
        <f t="shared" si="145"/>
        <v>7.9409397623277913</v>
      </c>
      <c r="J2674" s="158">
        <f t="shared" si="142"/>
        <v>-15.402604534010173</v>
      </c>
    </row>
    <row r="2675" spans="1:10" hidden="1" x14ac:dyDescent="0.25">
      <c r="A2675" s="93">
        <v>202</v>
      </c>
      <c r="B2675" s="62" t="s">
        <v>24</v>
      </c>
      <c r="C2675" s="26">
        <v>44094</v>
      </c>
      <c r="D2675" s="4">
        <v>590</v>
      </c>
      <c r="E2675" s="29">
        <f t="shared" si="146"/>
        <v>2311</v>
      </c>
      <c r="F2675" s="4">
        <f>2+2+2+2</f>
        <v>8</v>
      </c>
      <c r="G2675" s="4"/>
      <c r="H2675" s="93">
        <f t="shared" si="143"/>
        <v>2929</v>
      </c>
      <c r="I2675" s="93">
        <f t="shared" si="145"/>
        <v>7.9824163468277334</v>
      </c>
      <c r="J2675" s="158">
        <f t="shared" si="142"/>
        <v>27.900048365504095</v>
      </c>
    </row>
    <row r="2676" spans="1:10" hidden="1" x14ac:dyDescent="0.25">
      <c r="A2676" s="93">
        <v>203</v>
      </c>
      <c r="B2676" s="62" t="s">
        <v>24</v>
      </c>
      <c r="C2676" s="26">
        <v>44095</v>
      </c>
      <c r="D2676" s="4">
        <v>599</v>
      </c>
      <c r="E2676" s="29">
        <f t="shared" si="146"/>
        <v>2516</v>
      </c>
      <c r="F2676" s="4">
        <v>6</v>
      </c>
      <c r="G2676" s="4"/>
      <c r="H2676" s="93">
        <f t="shared" si="143"/>
        <v>2910</v>
      </c>
      <c r="I2676" s="93">
        <f t="shared" si="145"/>
        <v>7.9759083601655378</v>
      </c>
      <c r="J2676" s="158">
        <f t="shared" si="142"/>
        <v>25.529648411983402</v>
      </c>
    </row>
    <row r="2677" spans="1:10" hidden="1" x14ac:dyDescent="0.25">
      <c r="A2677" s="93">
        <v>204</v>
      </c>
      <c r="B2677" s="62" t="s">
        <v>24</v>
      </c>
      <c r="C2677" s="26">
        <v>44096</v>
      </c>
      <c r="D2677" s="4">
        <v>426</v>
      </c>
      <c r="E2677" s="29">
        <f t="shared" si="146"/>
        <v>2389</v>
      </c>
      <c r="F2677" s="4">
        <f>5+5</f>
        <v>10</v>
      </c>
      <c r="G2677" s="4"/>
      <c r="H2677" s="93">
        <f t="shared" si="143"/>
        <v>2942</v>
      </c>
      <c r="I2677" s="93">
        <f t="shared" si="145"/>
        <v>7.9868449011613825</v>
      </c>
      <c r="J2677" s="158">
        <f t="shared" si="142"/>
        <v>22.73000834030691</v>
      </c>
    </row>
    <row r="2678" spans="1:10" hidden="1" x14ac:dyDescent="0.25">
      <c r="A2678" s="93">
        <v>205</v>
      </c>
      <c r="B2678" s="62" t="s">
        <v>24</v>
      </c>
      <c r="C2678" s="26">
        <v>44097</v>
      </c>
      <c r="D2678" s="4">
        <v>528</v>
      </c>
      <c r="E2678" s="29">
        <f t="shared" si="146"/>
        <v>2634</v>
      </c>
      <c r="F2678" s="4">
        <f>7+5</f>
        <v>12</v>
      </c>
      <c r="G2678" s="4"/>
      <c r="H2678" s="93">
        <f t="shared" si="143"/>
        <v>2917</v>
      </c>
      <c r="I2678" s="93">
        <f t="shared" si="145"/>
        <v>7.9783109698677217</v>
      </c>
      <c r="J2678" s="158">
        <f t="shared" si="142"/>
        <v>26.150207156750174</v>
      </c>
    </row>
    <row r="2679" spans="1:10" hidden="1" x14ac:dyDescent="0.25">
      <c r="A2679" s="93">
        <v>206</v>
      </c>
      <c r="B2679" s="62" t="s">
        <v>24</v>
      </c>
      <c r="C2679" s="26">
        <v>44098</v>
      </c>
      <c r="D2679" s="4">
        <v>656</v>
      </c>
      <c r="E2679" s="29">
        <f t="shared" si="146"/>
        <v>2851</v>
      </c>
      <c r="F2679" s="4">
        <f>2+4</f>
        <v>6</v>
      </c>
      <c r="G2679" s="4"/>
      <c r="H2679" s="93">
        <f t="shared" si="143"/>
        <v>3290</v>
      </c>
      <c r="I2679" s="93">
        <f t="shared" si="145"/>
        <v>8.0986428437594178</v>
      </c>
      <c r="J2679" s="158">
        <f t="shared" si="142"/>
        <v>20.49178163563985</v>
      </c>
    </row>
    <row r="2680" spans="1:10" hidden="1" x14ac:dyDescent="0.25">
      <c r="A2680" s="93">
        <v>1</v>
      </c>
      <c r="B2680" s="5" t="s">
        <v>30</v>
      </c>
      <c r="C2680" s="26">
        <v>43893</v>
      </c>
      <c r="D2680" s="4">
        <v>0</v>
      </c>
      <c r="E2680" s="29">
        <v>0</v>
      </c>
      <c r="G2680" s="4"/>
      <c r="H2680" s="93">
        <f t="shared" si="143"/>
        <v>0</v>
      </c>
      <c r="I2680" s="93" t="e">
        <f t="shared" si="145"/>
        <v>#NUM!</v>
      </c>
    </row>
    <row r="2681" spans="1:10" hidden="1" x14ac:dyDescent="0.25">
      <c r="A2681" s="93">
        <v>2</v>
      </c>
      <c r="B2681" s="5" t="s">
        <v>30</v>
      </c>
      <c r="C2681" s="26">
        <v>43894</v>
      </c>
      <c r="D2681" s="4">
        <v>0</v>
      </c>
      <c r="E2681" s="29">
        <v>0</v>
      </c>
      <c r="G2681" s="4"/>
      <c r="H2681" s="93">
        <f t="shared" si="143"/>
        <v>0</v>
      </c>
      <c r="I2681" s="93" t="e">
        <f t="shared" si="145"/>
        <v>#NUM!</v>
      </c>
    </row>
    <row r="2682" spans="1:10" hidden="1" x14ac:dyDescent="0.25">
      <c r="A2682" s="93">
        <v>3</v>
      </c>
      <c r="B2682" s="5" t="s">
        <v>30</v>
      </c>
      <c r="C2682" s="26">
        <v>43895</v>
      </c>
      <c r="D2682" s="4">
        <v>0</v>
      </c>
      <c r="E2682" s="29">
        <v>0</v>
      </c>
      <c r="G2682" s="4"/>
      <c r="H2682" s="93">
        <f t="shared" si="143"/>
        <v>0</v>
      </c>
      <c r="I2682" s="93" t="e">
        <f t="shared" si="145"/>
        <v>#NUM!</v>
      </c>
    </row>
    <row r="2683" spans="1:10" hidden="1" x14ac:dyDescent="0.25">
      <c r="A2683" s="93">
        <v>4</v>
      </c>
      <c r="B2683" s="5" t="s">
        <v>30</v>
      </c>
      <c r="C2683" s="26">
        <v>43896</v>
      </c>
      <c r="D2683" s="4">
        <v>0</v>
      </c>
      <c r="E2683" s="29">
        <v>0</v>
      </c>
      <c r="G2683" s="4"/>
      <c r="H2683" s="93">
        <f t="shared" si="143"/>
        <v>0</v>
      </c>
      <c r="I2683" s="93" t="e">
        <f t="shared" si="145"/>
        <v>#NUM!</v>
      </c>
    </row>
    <row r="2684" spans="1:10" hidden="1" x14ac:dyDescent="0.25">
      <c r="A2684" s="93">
        <v>5</v>
      </c>
      <c r="B2684" s="5" t="s">
        <v>30</v>
      </c>
      <c r="C2684" s="26">
        <v>43897</v>
      </c>
      <c r="D2684" s="4">
        <v>0</v>
      </c>
      <c r="E2684" s="29">
        <v>0</v>
      </c>
      <c r="G2684" s="4"/>
      <c r="H2684" s="93">
        <f t="shared" si="143"/>
        <v>0</v>
      </c>
      <c r="I2684" s="93" t="e">
        <f t="shared" si="145"/>
        <v>#NUM!</v>
      </c>
    </row>
    <row r="2685" spans="1:10" hidden="1" x14ac:dyDescent="0.25">
      <c r="A2685" s="93">
        <v>6</v>
      </c>
      <c r="B2685" s="5" t="s">
        <v>30</v>
      </c>
      <c r="C2685" s="26">
        <v>43898</v>
      </c>
      <c r="D2685" s="4">
        <v>0</v>
      </c>
      <c r="E2685" s="29">
        <v>0</v>
      </c>
      <c r="G2685" s="4"/>
      <c r="H2685" s="93">
        <f t="shared" si="143"/>
        <v>0</v>
      </c>
      <c r="I2685" s="93" t="e">
        <f t="shared" si="145"/>
        <v>#NUM!</v>
      </c>
    </row>
    <row r="2686" spans="1:10" hidden="1" x14ac:dyDescent="0.25">
      <c r="A2686" s="93">
        <v>7</v>
      </c>
      <c r="B2686" s="5" t="s">
        <v>30</v>
      </c>
      <c r="C2686" s="26">
        <v>43899</v>
      </c>
      <c r="D2686" s="4">
        <v>0</v>
      </c>
      <c r="E2686" s="29">
        <v>0</v>
      </c>
      <c r="G2686" s="4"/>
      <c r="H2686" s="93">
        <f t="shared" si="143"/>
        <v>0</v>
      </c>
      <c r="I2686" s="93" t="e">
        <f t="shared" si="145"/>
        <v>#NUM!</v>
      </c>
    </row>
    <row r="2687" spans="1:10" hidden="1" x14ac:dyDescent="0.25">
      <c r="A2687" s="93">
        <v>8</v>
      </c>
      <c r="B2687" s="5" t="s">
        <v>30</v>
      </c>
      <c r="C2687" s="26">
        <v>43900</v>
      </c>
      <c r="D2687" s="4">
        <v>0</v>
      </c>
      <c r="E2687" s="29">
        <v>0</v>
      </c>
      <c r="G2687" s="4"/>
      <c r="H2687" s="93">
        <f t="shared" si="143"/>
        <v>0</v>
      </c>
      <c r="I2687" s="93" t="e">
        <f t="shared" si="145"/>
        <v>#NUM!</v>
      </c>
    </row>
    <row r="2688" spans="1:10" hidden="1" x14ac:dyDescent="0.25">
      <c r="A2688" s="93">
        <v>9</v>
      </c>
      <c r="B2688" s="5" t="s">
        <v>30</v>
      </c>
      <c r="C2688" s="26">
        <v>43901</v>
      </c>
      <c r="D2688" s="4">
        <v>0</v>
      </c>
      <c r="E2688" s="29">
        <v>0</v>
      </c>
      <c r="G2688" s="4"/>
      <c r="H2688" s="93">
        <f t="shared" si="143"/>
        <v>0</v>
      </c>
      <c r="I2688" s="93" t="e">
        <f t="shared" si="145"/>
        <v>#NUM!</v>
      </c>
    </row>
    <row r="2689" spans="1:10" hidden="1" x14ac:dyDescent="0.25">
      <c r="A2689" s="93">
        <v>10</v>
      </c>
      <c r="B2689" s="5" t="s">
        <v>30</v>
      </c>
      <c r="C2689" s="26">
        <v>43902</v>
      </c>
      <c r="D2689" s="4">
        <v>0</v>
      </c>
      <c r="E2689" s="29">
        <v>0</v>
      </c>
      <c r="G2689" s="4"/>
      <c r="H2689" s="93">
        <f t="shared" si="143"/>
        <v>0</v>
      </c>
      <c r="I2689" s="93" t="e">
        <f t="shared" si="145"/>
        <v>#NUM!</v>
      </c>
    </row>
    <row r="2690" spans="1:10" hidden="1" x14ac:dyDescent="0.25">
      <c r="A2690" s="93">
        <v>11</v>
      </c>
      <c r="B2690" s="5" t="s">
        <v>30</v>
      </c>
      <c r="C2690" s="26">
        <v>43903</v>
      </c>
      <c r="D2690" s="4">
        <v>0</v>
      </c>
      <c r="E2690" s="29">
        <v>0</v>
      </c>
      <c r="G2690" s="4"/>
      <c r="H2690" s="93">
        <f t="shared" si="143"/>
        <v>0</v>
      </c>
      <c r="I2690" s="93" t="e">
        <f t="shared" si="145"/>
        <v>#NUM!</v>
      </c>
    </row>
    <row r="2691" spans="1:10" hidden="1" x14ac:dyDescent="0.25">
      <c r="A2691" s="93">
        <v>12</v>
      </c>
      <c r="B2691" s="5" t="s">
        <v>30</v>
      </c>
      <c r="C2691" s="26">
        <v>43904</v>
      </c>
      <c r="D2691" s="4">
        <v>0</v>
      </c>
      <c r="E2691" s="29">
        <v>0</v>
      </c>
      <c r="G2691" s="4"/>
      <c r="H2691" s="93">
        <f t="shared" ref="H2691:H2754" si="147">IF(EXACT(B2691,B2690),D2691+E2690,E2691)</f>
        <v>0</v>
      </c>
      <c r="I2691" s="93" t="e">
        <f t="shared" si="145"/>
        <v>#NUM!</v>
      </c>
    </row>
    <row r="2692" spans="1:10" hidden="1" x14ac:dyDescent="0.25">
      <c r="A2692" s="93">
        <v>13</v>
      </c>
      <c r="B2692" s="5" t="s">
        <v>30</v>
      </c>
      <c r="C2692" s="26">
        <v>43905</v>
      </c>
      <c r="D2692" s="4">
        <v>0</v>
      </c>
      <c r="E2692" s="29">
        <v>0</v>
      </c>
      <c r="G2692" s="4"/>
      <c r="H2692" s="93">
        <f t="shared" si="147"/>
        <v>0</v>
      </c>
      <c r="I2692" s="93" t="e">
        <f t="shared" si="145"/>
        <v>#NUM!</v>
      </c>
    </row>
    <row r="2693" spans="1:10" hidden="1" x14ac:dyDescent="0.25">
      <c r="A2693" s="93">
        <v>14</v>
      </c>
      <c r="B2693" s="5" t="s">
        <v>30</v>
      </c>
      <c r="C2693" s="26">
        <v>43906</v>
      </c>
      <c r="D2693" s="4">
        <v>0</v>
      </c>
      <c r="E2693" s="29">
        <v>0</v>
      </c>
      <c r="G2693" s="4"/>
      <c r="H2693" s="93">
        <f t="shared" si="147"/>
        <v>0</v>
      </c>
      <c r="I2693" s="93" t="e">
        <f t="shared" si="145"/>
        <v>#NUM!</v>
      </c>
    </row>
    <row r="2694" spans="1:10" hidden="1" x14ac:dyDescent="0.25">
      <c r="A2694" s="93">
        <v>15</v>
      </c>
      <c r="B2694" s="5" t="s">
        <v>30</v>
      </c>
      <c r="C2694" s="26">
        <v>43907</v>
      </c>
      <c r="D2694" s="4">
        <v>0</v>
      </c>
      <c r="E2694" s="29">
        <v>0</v>
      </c>
      <c r="G2694" s="4"/>
      <c r="H2694" s="93">
        <f t="shared" si="147"/>
        <v>0</v>
      </c>
      <c r="I2694" s="93" t="e">
        <f t="shared" si="145"/>
        <v>#NUM!</v>
      </c>
      <c r="J2694" s="158" t="e">
        <f>LN(2)/SLOPE(I2687:I2694,A2687:A2694)</f>
        <v>#NUM!</v>
      </c>
    </row>
    <row r="2695" spans="1:10" hidden="1" x14ac:dyDescent="0.25">
      <c r="A2695" s="93">
        <v>16</v>
      </c>
      <c r="B2695" s="5" t="s">
        <v>30</v>
      </c>
      <c r="C2695" s="26">
        <v>43908</v>
      </c>
      <c r="D2695" s="4">
        <v>0</v>
      </c>
      <c r="E2695" s="29">
        <v>0</v>
      </c>
      <c r="G2695" s="4"/>
      <c r="H2695" s="93">
        <f t="shared" si="147"/>
        <v>0</v>
      </c>
      <c r="I2695" s="93" t="e">
        <f t="shared" si="145"/>
        <v>#NUM!</v>
      </c>
      <c r="J2695" s="158" t="e">
        <f t="shared" ref="J2695:J2758" si="148">LN(2)/SLOPE(I2688:I2695,A2688:A2695)</f>
        <v>#NUM!</v>
      </c>
    </row>
    <row r="2696" spans="1:10" hidden="1" x14ac:dyDescent="0.25">
      <c r="A2696" s="93">
        <v>17</v>
      </c>
      <c r="B2696" s="5" t="s">
        <v>30</v>
      </c>
      <c r="C2696" s="26">
        <v>43909</v>
      </c>
      <c r="D2696" s="4">
        <v>0</v>
      </c>
      <c r="E2696" s="29">
        <v>0</v>
      </c>
      <c r="G2696" s="4"/>
      <c r="H2696" s="93">
        <f t="shared" si="147"/>
        <v>0</v>
      </c>
      <c r="I2696" s="93" t="e">
        <f t="shared" si="145"/>
        <v>#NUM!</v>
      </c>
      <c r="J2696" s="158" t="e">
        <f t="shared" si="148"/>
        <v>#NUM!</v>
      </c>
    </row>
    <row r="2697" spans="1:10" hidden="1" x14ac:dyDescent="0.25">
      <c r="A2697" s="93">
        <v>18</v>
      </c>
      <c r="B2697" s="5" t="s">
        <v>30</v>
      </c>
      <c r="C2697" s="26">
        <v>43910</v>
      </c>
      <c r="D2697" s="4">
        <v>0</v>
      </c>
      <c r="E2697" s="29">
        <v>0</v>
      </c>
      <c r="G2697" s="4"/>
      <c r="H2697" s="93">
        <f t="shared" si="147"/>
        <v>0</v>
      </c>
      <c r="I2697" s="93" t="e">
        <f t="shared" si="145"/>
        <v>#NUM!</v>
      </c>
      <c r="J2697" s="158" t="e">
        <f t="shared" si="148"/>
        <v>#NUM!</v>
      </c>
    </row>
    <row r="2698" spans="1:10" hidden="1" x14ac:dyDescent="0.25">
      <c r="A2698" s="93">
        <v>19</v>
      </c>
      <c r="B2698" s="5" t="s">
        <v>30</v>
      </c>
      <c r="C2698" s="26">
        <v>43911</v>
      </c>
      <c r="D2698" s="4">
        <v>0</v>
      </c>
      <c r="E2698" s="29">
        <v>0</v>
      </c>
      <c r="G2698" s="4"/>
      <c r="H2698" s="93">
        <f t="shared" si="147"/>
        <v>0</v>
      </c>
      <c r="I2698" s="93" t="e">
        <f t="shared" si="145"/>
        <v>#NUM!</v>
      </c>
      <c r="J2698" s="158" t="e">
        <f t="shared" si="148"/>
        <v>#NUM!</v>
      </c>
    </row>
    <row r="2699" spans="1:10" hidden="1" x14ac:dyDescent="0.25">
      <c r="A2699" s="93">
        <v>20</v>
      </c>
      <c r="B2699" s="5" t="s">
        <v>30</v>
      </c>
      <c r="C2699" s="26">
        <v>43912</v>
      </c>
      <c r="D2699" s="4">
        <v>1</v>
      </c>
      <c r="E2699" s="29">
        <v>1</v>
      </c>
      <c r="G2699" s="4"/>
      <c r="H2699" s="93">
        <f t="shared" si="147"/>
        <v>1</v>
      </c>
      <c r="I2699" s="93">
        <f t="shared" si="145"/>
        <v>0</v>
      </c>
      <c r="J2699" s="158" t="e">
        <f t="shared" si="148"/>
        <v>#NUM!</v>
      </c>
    </row>
    <row r="2700" spans="1:10" hidden="1" x14ac:dyDescent="0.25">
      <c r="A2700" s="93">
        <v>21</v>
      </c>
      <c r="B2700" s="5" t="s">
        <v>30</v>
      </c>
      <c r="C2700" s="26">
        <v>43913</v>
      </c>
      <c r="D2700" s="4">
        <v>0</v>
      </c>
      <c r="E2700" s="29">
        <v>1</v>
      </c>
      <c r="G2700" s="4"/>
      <c r="H2700" s="93">
        <f t="shared" si="147"/>
        <v>1</v>
      </c>
      <c r="I2700" s="93">
        <f t="shared" si="145"/>
        <v>0</v>
      </c>
      <c r="J2700" s="158" t="e">
        <f t="shared" si="148"/>
        <v>#NUM!</v>
      </c>
    </row>
    <row r="2701" spans="1:10" hidden="1" x14ac:dyDescent="0.25">
      <c r="A2701" s="93">
        <v>22</v>
      </c>
      <c r="B2701" s="5" t="s">
        <v>30</v>
      </c>
      <c r="C2701" s="26">
        <v>43914</v>
      </c>
      <c r="D2701" s="4">
        <v>0</v>
      </c>
      <c r="E2701" s="29">
        <v>1</v>
      </c>
      <c r="G2701" s="4"/>
      <c r="H2701" s="93">
        <f t="shared" si="147"/>
        <v>1</v>
      </c>
      <c r="I2701" s="93">
        <f t="shared" si="145"/>
        <v>0</v>
      </c>
      <c r="J2701" s="158" t="e">
        <f t="shared" si="148"/>
        <v>#NUM!</v>
      </c>
    </row>
    <row r="2702" spans="1:10" hidden="1" x14ac:dyDescent="0.25">
      <c r="A2702" s="93">
        <v>23</v>
      </c>
      <c r="B2702" s="5" t="s">
        <v>30</v>
      </c>
      <c r="C2702" s="26">
        <v>43915</v>
      </c>
      <c r="D2702" s="4">
        <v>0</v>
      </c>
      <c r="E2702" s="29">
        <v>1</v>
      </c>
      <c r="G2702" s="4"/>
      <c r="H2702" s="93">
        <f t="shared" si="147"/>
        <v>1</v>
      </c>
      <c r="I2702" s="93">
        <f t="shared" si="145"/>
        <v>0</v>
      </c>
      <c r="J2702" s="158" t="e">
        <f t="shared" si="148"/>
        <v>#NUM!</v>
      </c>
    </row>
    <row r="2703" spans="1:10" hidden="1" x14ac:dyDescent="0.25">
      <c r="A2703" s="93">
        <v>24</v>
      </c>
      <c r="B2703" s="5" t="s">
        <v>30</v>
      </c>
      <c r="C2703" s="26">
        <v>43916</v>
      </c>
      <c r="D2703" s="4">
        <v>0</v>
      </c>
      <c r="E2703" s="29">
        <v>1</v>
      </c>
      <c r="G2703" s="4"/>
      <c r="H2703" s="93">
        <f t="shared" si="147"/>
        <v>1</v>
      </c>
      <c r="I2703" s="93">
        <f t="shared" si="145"/>
        <v>0</v>
      </c>
      <c r="J2703" s="158" t="e">
        <f t="shared" si="148"/>
        <v>#NUM!</v>
      </c>
    </row>
    <row r="2704" spans="1:10" hidden="1" x14ac:dyDescent="0.25">
      <c r="A2704" s="93">
        <v>25</v>
      </c>
      <c r="B2704" s="5" t="s">
        <v>30</v>
      </c>
      <c r="C2704" s="26">
        <v>43917</v>
      </c>
      <c r="D2704" s="4">
        <v>0</v>
      </c>
      <c r="E2704" s="29">
        <v>1</v>
      </c>
      <c r="G2704" s="4"/>
      <c r="H2704" s="93">
        <f t="shared" si="147"/>
        <v>1</v>
      </c>
      <c r="I2704" s="93">
        <f t="shared" si="145"/>
        <v>0</v>
      </c>
      <c r="J2704" s="158" t="e">
        <f t="shared" si="148"/>
        <v>#NUM!</v>
      </c>
    </row>
    <row r="2705" spans="1:10" hidden="1" x14ac:dyDescent="0.25">
      <c r="A2705" s="93">
        <v>26</v>
      </c>
      <c r="B2705" s="5" t="s">
        <v>30</v>
      </c>
      <c r="C2705" s="26">
        <v>43918</v>
      </c>
      <c r="D2705" s="4">
        <v>0</v>
      </c>
      <c r="E2705" s="29">
        <v>1</v>
      </c>
      <c r="G2705" s="4"/>
      <c r="H2705" s="93">
        <f t="shared" si="147"/>
        <v>1</v>
      </c>
      <c r="I2705" s="93">
        <f t="shared" ref="I2705:I2768" si="149">LN(H2705)</f>
        <v>0</v>
      </c>
      <c r="J2705" s="158" t="e">
        <f t="shared" si="148"/>
        <v>#NUM!</v>
      </c>
    </row>
    <row r="2706" spans="1:10" hidden="1" x14ac:dyDescent="0.25">
      <c r="A2706" s="93">
        <v>27</v>
      </c>
      <c r="B2706" s="5" t="s">
        <v>30</v>
      </c>
      <c r="C2706" s="26">
        <v>43919</v>
      </c>
      <c r="D2706" s="4">
        <v>1</v>
      </c>
      <c r="E2706" s="29">
        <v>2</v>
      </c>
      <c r="G2706" s="4"/>
      <c r="H2706" s="93">
        <f t="shared" si="147"/>
        <v>2</v>
      </c>
      <c r="I2706" s="93">
        <f t="shared" si="149"/>
        <v>0.69314718055994529</v>
      </c>
      <c r="J2706" s="158">
        <f t="shared" si="148"/>
        <v>12</v>
      </c>
    </row>
    <row r="2707" spans="1:10" hidden="1" x14ac:dyDescent="0.25">
      <c r="A2707" s="93">
        <v>28</v>
      </c>
      <c r="B2707" s="5" t="s">
        <v>30</v>
      </c>
      <c r="C2707" s="26">
        <v>43920</v>
      </c>
      <c r="D2707" s="4">
        <v>0</v>
      </c>
      <c r="E2707" s="29">
        <v>2</v>
      </c>
      <c r="G2707" s="4"/>
      <c r="H2707" s="93">
        <f t="shared" si="147"/>
        <v>2</v>
      </c>
      <c r="I2707" s="93">
        <f t="shared" si="149"/>
        <v>0.69314718055994529</v>
      </c>
      <c r="J2707" s="158">
        <f t="shared" si="148"/>
        <v>7</v>
      </c>
    </row>
    <row r="2708" spans="1:10" hidden="1" x14ac:dyDescent="0.25">
      <c r="A2708" s="93">
        <v>29</v>
      </c>
      <c r="B2708" s="5" t="s">
        <v>30</v>
      </c>
      <c r="C2708" s="26">
        <v>43921</v>
      </c>
      <c r="D2708" s="4">
        <v>1</v>
      </c>
      <c r="E2708" s="29">
        <v>3</v>
      </c>
      <c r="G2708" s="4"/>
      <c r="H2708" s="93">
        <f t="shared" si="147"/>
        <v>3</v>
      </c>
      <c r="I2708" s="93">
        <f t="shared" si="149"/>
        <v>1.0986122886681098</v>
      </c>
      <c r="J2708" s="158">
        <f t="shared" si="148"/>
        <v>4.3991178186027868</v>
      </c>
    </row>
    <row r="2709" spans="1:10" hidden="1" x14ac:dyDescent="0.25">
      <c r="A2709" s="93">
        <v>30</v>
      </c>
      <c r="B2709" s="5" t="s">
        <v>30</v>
      </c>
      <c r="C2709" s="26">
        <v>43922</v>
      </c>
      <c r="D2709" s="4">
        <v>0</v>
      </c>
      <c r="E2709" s="29">
        <v>3</v>
      </c>
      <c r="G2709" s="4"/>
      <c r="H2709" s="93">
        <f t="shared" si="147"/>
        <v>3</v>
      </c>
      <c r="I2709" s="93">
        <f t="shared" si="149"/>
        <v>1.0986122886681098</v>
      </c>
      <c r="J2709" s="158">
        <f t="shared" si="148"/>
        <v>3.6490722003002394</v>
      </c>
    </row>
    <row r="2710" spans="1:10" hidden="1" x14ac:dyDescent="0.25">
      <c r="A2710" s="93">
        <v>31</v>
      </c>
      <c r="B2710" s="5" t="s">
        <v>30</v>
      </c>
      <c r="C2710" s="26">
        <v>43923</v>
      </c>
      <c r="D2710" s="4">
        <v>0</v>
      </c>
      <c r="E2710" s="29">
        <v>3</v>
      </c>
      <c r="G2710" s="4"/>
      <c r="H2710" s="93">
        <f t="shared" si="147"/>
        <v>3</v>
      </c>
      <c r="I2710" s="93">
        <f t="shared" si="149"/>
        <v>1.0986122886681098</v>
      </c>
      <c r="J2710" s="158">
        <f t="shared" si="148"/>
        <v>3.5332066200001617</v>
      </c>
    </row>
    <row r="2711" spans="1:10" hidden="1" x14ac:dyDescent="0.25">
      <c r="A2711" s="93">
        <v>32</v>
      </c>
      <c r="B2711" s="5" t="s">
        <v>30</v>
      </c>
      <c r="C2711" s="26">
        <v>43924</v>
      </c>
      <c r="D2711" s="4">
        <v>0</v>
      </c>
      <c r="E2711" s="29">
        <v>3</v>
      </c>
      <c r="G2711" s="4"/>
      <c r="H2711" s="93">
        <f t="shared" si="147"/>
        <v>3</v>
      </c>
      <c r="I2711" s="93">
        <f t="shared" si="149"/>
        <v>1.0986122886681098</v>
      </c>
      <c r="J2711" s="158">
        <f t="shared" si="148"/>
        <v>3.9326947364917828</v>
      </c>
    </row>
    <row r="2712" spans="1:10" hidden="1" x14ac:dyDescent="0.25">
      <c r="A2712" s="93">
        <v>33</v>
      </c>
      <c r="B2712" s="5" t="s">
        <v>30</v>
      </c>
      <c r="C2712" s="26">
        <v>43925</v>
      </c>
      <c r="D2712" s="4">
        <v>0</v>
      </c>
      <c r="E2712" s="29">
        <v>3</v>
      </c>
      <c r="G2712" s="4"/>
      <c r="H2712" s="93">
        <f t="shared" si="147"/>
        <v>3</v>
      </c>
      <c r="I2712" s="93">
        <f t="shared" si="149"/>
        <v>1.0986122886681098</v>
      </c>
      <c r="J2712" s="158">
        <f t="shared" si="148"/>
        <v>5.3250710171057998</v>
      </c>
    </row>
    <row r="2713" spans="1:10" hidden="1" x14ac:dyDescent="0.25">
      <c r="A2713" s="93">
        <v>34</v>
      </c>
      <c r="B2713" s="5" t="s">
        <v>30</v>
      </c>
      <c r="C2713" s="26">
        <v>43926</v>
      </c>
      <c r="D2713" s="4">
        <v>0</v>
      </c>
      <c r="E2713" s="29">
        <v>3</v>
      </c>
      <c r="G2713" s="4"/>
      <c r="H2713" s="93">
        <f t="shared" si="147"/>
        <v>3</v>
      </c>
      <c r="I2713" s="93">
        <f t="shared" si="149"/>
        <v>1.0986122886681098</v>
      </c>
      <c r="J2713" s="158">
        <f t="shared" si="148"/>
        <v>11.966579039460179</v>
      </c>
    </row>
    <row r="2714" spans="1:10" hidden="1" x14ac:dyDescent="0.25">
      <c r="A2714" s="93">
        <v>35</v>
      </c>
      <c r="B2714" s="5" t="s">
        <v>30</v>
      </c>
      <c r="C2714" s="26">
        <v>43927</v>
      </c>
      <c r="D2714" s="4">
        <v>0</v>
      </c>
      <c r="E2714" s="29">
        <v>3</v>
      </c>
      <c r="G2714" s="4"/>
      <c r="H2714" s="93">
        <f t="shared" si="147"/>
        <v>3</v>
      </c>
      <c r="I2714" s="93">
        <f t="shared" si="149"/>
        <v>1.0986122886681098</v>
      </c>
      <c r="J2714" s="158">
        <f t="shared" si="148"/>
        <v>20.514135496217452</v>
      </c>
    </row>
    <row r="2715" spans="1:10" hidden="1" x14ac:dyDescent="0.25">
      <c r="A2715" s="93">
        <v>36</v>
      </c>
      <c r="B2715" s="5" t="s">
        <v>30</v>
      </c>
      <c r="C2715" s="26">
        <v>43928</v>
      </c>
      <c r="D2715" s="4">
        <v>0</v>
      </c>
      <c r="E2715" s="29">
        <v>3</v>
      </c>
      <c r="G2715" s="4"/>
      <c r="H2715" s="93">
        <f t="shared" si="147"/>
        <v>3</v>
      </c>
      <c r="I2715" s="93">
        <f t="shared" si="149"/>
        <v>1.0986122886681098</v>
      </c>
      <c r="J2715" s="158" t="e">
        <f t="shared" si="148"/>
        <v>#DIV/0!</v>
      </c>
    </row>
    <row r="2716" spans="1:10" hidden="1" x14ac:dyDescent="0.25">
      <c r="A2716" s="93">
        <v>37</v>
      </c>
      <c r="B2716" s="5" t="s">
        <v>30</v>
      </c>
      <c r="C2716" s="26">
        <v>43929</v>
      </c>
      <c r="D2716" s="4">
        <v>0</v>
      </c>
      <c r="E2716" s="29">
        <v>3</v>
      </c>
      <c r="G2716" s="4"/>
      <c r="H2716" s="93">
        <f t="shared" si="147"/>
        <v>3</v>
      </c>
      <c r="I2716" s="93">
        <f t="shared" si="149"/>
        <v>1.0986122886681098</v>
      </c>
      <c r="J2716" s="158" t="e">
        <f t="shared" si="148"/>
        <v>#DIV/0!</v>
      </c>
    </row>
    <row r="2717" spans="1:10" hidden="1" x14ac:dyDescent="0.25">
      <c r="A2717" s="93">
        <v>38</v>
      </c>
      <c r="B2717" s="5" t="s">
        <v>30</v>
      </c>
      <c r="C2717" s="26">
        <v>43930</v>
      </c>
      <c r="D2717" s="4">
        <v>0</v>
      </c>
      <c r="E2717" s="29">
        <v>3</v>
      </c>
      <c r="G2717" s="4"/>
      <c r="H2717" s="93">
        <f t="shared" si="147"/>
        <v>3</v>
      </c>
      <c r="I2717" s="93">
        <f t="shared" si="149"/>
        <v>1.0986122886681098</v>
      </c>
      <c r="J2717" s="158" t="e">
        <f t="shared" si="148"/>
        <v>#DIV/0!</v>
      </c>
    </row>
    <row r="2718" spans="1:10" hidden="1" x14ac:dyDescent="0.25">
      <c r="A2718" s="93">
        <v>39</v>
      </c>
      <c r="B2718" s="5" t="s">
        <v>30</v>
      </c>
      <c r="C2718" s="26">
        <v>43931</v>
      </c>
      <c r="D2718" s="4">
        <v>0</v>
      </c>
      <c r="E2718" s="29">
        <v>3</v>
      </c>
      <c r="G2718" s="4"/>
      <c r="H2718" s="93">
        <f t="shared" si="147"/>
        <v>3</v>
      </c>
      <c r="I2718" s="93">
        <f t="shared" si="149"/>
        <v>1.0986122886681098</v>
      </c>
      <c r="J2718" s="158" t="e">
        <f t="shared" si="148"/>
        <v>#DIV/0!</v>
      </c>
    </row>
    <row r="2719" spans="1:10" hidden="1" x14ac:dyDescent="0.25">
      <c r="A2719" s="93">
        <v>40</v>
      </c>
      <c r="B2719" s="5" t="s">
        <v>30</v>
      </c>
      <c r="C2719" s="26">
        <v>43932</v>
      </c>
      <c r="D2719" s="4">
        <v>0</v>
      </c>
      <c r="E2719" s="29">
        <v>3</v>
      </c>
      <c r="G2719" s="4"/>
      <c r="H2719" s="93">
        <f t="shared" si="147"/>
        <v>3</v>
      </c>
      <c r="I2719" s="93">
        <f t="shared" si="149"/>
        <v>1.0986122886681098</v>
      </c>
      <c r="J2719" s="158" t="e">
        <f t="shared" si="148"/>
        <v>#DIV/0!</v>
      </c>
    </row>
    <row r="2720" spans="1:10" hidden="1" x14ac:dyDescent="0.25">
      <c r="A2720" s="93">
        <v>41</v>
      </c>
      <c r="B2720" s="5" t="s">
        <v>30</v>
      </c>
      <c r="C2720" s="26">
        <v>43933</v>
      </c>
      <c r="D2720" s="4">
        <v>0</v>
      </c>
      <c r="E2720" s="29">
        <v>3</v>
      </c>
      <c r="G2720" s="4"/>
      <c r="H2720" s="93">
        <f t="shared" si="147"/>
        <v>3</v>
      </c>
      <c r="I2720" s="93">
        <f t="shared" si="149"/>
        <v>1.0986122886681098</v>
      </c>
      <c r="J2720" s="158" t="e">
        <f t="shared" si="148"/>
        <v>#DIV/0!</v>
      </c>
    </row>
    <row r="2721" spans="1:10" hidden="1" x14ac:dyDescent="0.25">
      <c r="A2721" s="93">
        <v>42</v>
      </c>
      <c r="B2721" s="5" t="s">
        <v>30</v>
      </c>
      <c r="C2721" s="26">
        <v>43934</v>
      </c>
      <c r="D2721" s="4">
        <v>0</v>
      </c>
      <c r="E2721" s="29">
        <v>3</v>
      </c>
      <c r="G2721" s="4"/>
      <c r="H2721" s="93">
        <f t="shared" si="147"/>
        <v>3</v>
      </c>
      <c r="I2721" s="93">
        <f t="shared" si="149"/>
        <v>1.0986122886681098</v>
      </c>
      <c r="J2721" s="158" t="e">
        <f t="shared" si="148"/>
        <v>#DIV/0!</v>
      </c>
    </row>
    <row r="2722" spans="1:10" hidden="1" x14ac:dyDescent="0.25">
      <c r="A2722" s="93">
        <v>43</v>
      </c>
      <c r="B2722" s="5" t="s">
        <v>30</v>
      </c>
      <c r="C2722" s="26">
        <v>43935</v>
      </c>
      <c r="D2722" s="4">
        <v>0</v>
      </c>
      <c r="E2722" s="29">
        <v>3</v>
      </c>
      <c r="G2722" s="4"/>
      <c r="H2722" s="93">
        <f t="shared" si="147"/>
        <v>3</v>
      </c>
      <c r="I2722" s="93">
        <f t="shared" si="149"/>
        <v>1.0986122886681098</v>
      </c>
      <c r="J2722" s="158" t="e">
        <f t="shared" si="148"/>
        <v>#DIV/0!</v>
      </c>
    </row>
    <row r="2723" spans="1:10" hidden="1" x14ac:dyDescent="0.25">
      <c r="A2723" s="93">
        <v>44</v>
      </c>
      <c r="B2723" s="5" t="s">
        <v>30</v>
      </c>
      <c r="C2723" s="26">
        <v>43936</v>
      </c>
      <c r="D2723" s="4">
        <v>0</v>
      </c>
      <c r="E2723" s="29">
        <v>3</v>
      </c>
      <c r="G2723" s="4"/>
      <c r="H2723" s="93">
        <f t="shared" si="147"/>
        <v>3</v>
      </c>
      <c r="I2723" s="93">
        <f t="shared" si="149"/>
        <v>1.0986122886681098</v>
      </c>
      <c r="J2723" s="158" t="e">
        <f t="shared" si="148"/>
        <v>#DIV/0!</v>
      </c>
    </row>
    <row r="2724" spans="1:10" hidden="1" x14ac:dyDescent="0.25">
      <c r="A2724" s="93">
        <v>45</v>
      </c>
      <c r="B2724" s="5" t="s">
        <v>30</v>
      </c>
      <c r="C2724" s="26">
        <v>43937</v>
      </c>
      <c r="D2724" s="4">
        <v>0</v>
      </c>
      <c r="E2724" s="29">
        <v>3</v>
      </c>
      <c r="G2724" s="4"/>
      <c r="H2724" s="93">
        <f t="shared" si="147"/>
        <v>3</v>
      </c>
      <c r="I2724" s="93">
        <f t="shared" si="149"/>
        <v>1.0986122886681098</v>
      </c>
      <c r="J2724" s="158" t="e">
        <f t="shared" si="148"/>
        <v>#DIV/0!</v>
      </c>
    </row>
    <row r="2725" spans="1:10" hidden="1" x14ac:dyDescent="0.25">
      <c r="A2725" s="93">
        <v>46</v>
      </c>
      <c r="B2725" s="5" t="s">
        <v>30</v>
      </c>
      <c r="C2725" s="26">
        <v>43938</v>
      </c>
      <c r="D2725" s="4">
        <v>1</v>
      </c>
      <c r="E2725" s="29">
        <v>4</v>
      </c>
      <c r="G2725" s="4"/>
      <c r="H2725" s="93">
        <f t="shared" si="147"/>
        <v>4</v>
      </c>
      <c r="I2725" s="93">
        <f t="shared" si="149"/>
        <v>1.3862943611198906</v>
      </c>
      <c r="J2725" s="158">
        <f t="shared" si="148"/>
        <v>28.91305007583852</v>
      </c>
    </row>
    <row r="2726" spans="1:10" hidden="1" x14ac:dyDescent="0.25">
      <c r="A2726" s="93">
        <v>47</v>
      </c>
      <c r="B2726" s="5" t="s">
        <v>30</v>
      </c>
      <c r="C2726" s="26">
        <v>43939</v>
      </c>
      <c r="D2726" s="4">
        <v>1</v>
      </c>
      <c r="E2726" s="29">
        <v>5</v>
      </c>
      <c r="G2726" s="4"/>
      <c r="H2726" s="93">
        <f t="shared" si="147"/>
        <v>5</v>
      </c>
      <c r="I2726" s="93">
        <f t="shared" si="149"/>
        <v>1.6094379124341003</v>
      </c>
      <c r="J2726" s="158">
        <f t="shared" si="148"/>
        <v>11.611918638557405</v>
      </c>
    </row>
    <row r="2727" spans="1:10" hidden="1" x14ac:dyDescent="0.25">
      <c r="A2727" s="93">
        <v>48</v>
      </c>
      <c r="B2727" s="5" t="s">
        <v>30</v>
      </c>
      <c r="C2727" s="26">
        <v>43940</v>
      </c>
      <c r="D2727" s="4">
        <v>0</v>
      </c>
      <c r="E2727" s="29">
        <v>5</v>
      </c>
      <c r="G2727" s="4"/>
      <c r="H2727" s="93">
        <f t="shared" si="147"/>
        <v>5</v>
      </c>
      <c r="I2727" s="93">
        <f t="shared" si="149"/>
        <v>1.6094379124341003</v>
      </c>
      <c r="J2727" s="158">
        <f t="shared" si="148"/>
        <v>8.32614738258982</v>
      </c>
    </row>
    <row r="2728" spans="1:10" hidden="1" x14ac:dyDescent="0.25">
      <c r="A2728" s="93">
        <v>49</v>
      </c>
      <c r="B2728" s="5" t="s">
        <v>30</v>
      </c>
      <c r="C2728" s="26">
        <v>43941</v>
      </c>
      <c r="D2728" s="4">
        <v>0</v>
      </c>
      <c r="E2728" s="29">
        <v>5</v>
      </c>
      <c r="G2728" s="4"/>
      <c r="H2728" s="93">
        <f t="shared" si="147"/>
        <v>5</v>
      </c>
      <c r="I2728" s="93">
        <f t="shared" si="149"/>
        <v>1.6094379124341003</v>
      </c>
      <c r="J2728" s="158">
        <f t="shared" si="148"/>
        <v>7.3237580701305651</v>
      </c>
    </row>
    <row r="2729" spans="1:10" hidden="1" x14ac:dyDescent="0.25">
      <c r="A2729" s="93">
        <v>50</v>
      </c>
      <c r="B2729" s="5" t="s">
        <v>30</v>
      </c>
      <c r="C2729" s="26">
        <v>43942</v>
      </c>
      <c r="D2729" s="4">
        <v>0</v>
      </c>
      <c r="E2729" s="29">
        <v>5</v>
      </c>
      <c r="G2729" s="4"/>
      <c r="H2729" s="93">
        <f t="shared" si="147"/>
        <v>5</v>
      </c>
      <c r="I2729" s="93">
        <f t="shared" si="149"/>
        <v>1.6094379124341003</v>
      </c>
      <c r="J2729" s="158">
        <f t="shared" si="148"/>
        <v>7.3836988274954329</v>
      </c>
    </row>
    <row r="2730" spans="1:10" hidden="1" x14ac:dyDescent="0.25">
      <c r="A2730" s="93">
        <v>51</v>
      </c>
      <c r="B2730" s="5" t="s">
        <v>30</v>
      </c>
      <c r="C2730" s="26">
        <v>43943</v>
      </c>
      <c r="D2730" s="4">
        <v>0</v>
      </c>
      <c r="E2730" s="29">
        <v>5</v>
      </c>
      <c r="G2730" s="4"/>
      <c r="H2730" s="93">
        <f t="shared" si="147"/>
        <v>5</v>
      </c>
      <c r="I2730" s="93">
        <f t="shared" si="149"/>
        <v>1.6094379124341003</v>
      </c>
      <c r="J2730" s="158">
        <f t="shared" si="148"/>
        <v>8.5632398294647487</v>
      </c>
    </row>
    <row r="2731" spans="1:10" hidden="1" x14ac:dyDescent="0.25">
      <c r="A2731" s="93">
        <v>52</v>
      </c>
      <c r="B2731" s="5" t="s">
        <v>30</v>
      </c>
      <c r="C2731" s="26">
        <v>43944</v>
      </c>
      <c r="D2731" s="4">
        <v>0</v>
      </c>
      <c r="E2731" s="29">
        <v>5</v>
      </c>
      <c r="G2731" s="4"/>
      <c r="H2731" s="93">
        <f t="shared" si="147"/>
        <v>5</v>
      </c>
      <c r="I2731" s="93">
        <f t="shared" si="149"/>
        <v>1.6094379124341003</v>
      </c>
      <c r="J2731" s="158">
        <f t="shared" si="148"/>
        <v>12.410614701738387</v>
      </c>
    </row>
    <row r="2732" spans="1:10" hidden="1" x14ac:dyDescent="0.25">
      <c r="A2732" s="93">
        <v>53</v>
      </c>
      <c r="B2732" s="5" t="s">
        <v>30</v>
      </c>
      <c r="C2732" s="26">
        <v>43945</v>
      </c>
      <c r="D2732" s="4">
        <v>1</v>
      </c>
      <c r="E2732" s="29">
        <v>6</v>
      </c>
      <c r="F2732" s="4">
        <v>1</v>
      </c>
      <c r="G2732" s="4"/>
      <c r="H2732" s="93">
        <f t="shared" si="147"/>
        <v>6</v>
      </c>
      <c r="I2732" s="93">
        <f t="shared" si="149"/>
        <v>1.791759469228055</v>
      </c>
      <c r="J2732" s="158">
        <f t="shared" si="148"/>
        <v>20.51413549621746</v>
      </c>
    </row>
    <row r="2733" spans="1:10" hidden="1" x14ac:dyDescent="0.25">
      <c r="A2733" s="93">
        <v>54</v>
      </c>
      <c r="B2733" s="5" t="s">
        <v>30</v>
      </c>
      <c r="C2733" s="26">
        <v>43946</v>
      </c>
      <c r="D2733" s="4">
        <v>0</v>
      </c>
      <c r="E2733" s="29">
        <v>6</v>
      </c>
      <c r="G2733" s="4"/>
      <c r="H2733" s="93">
        <f t="shared" si="147"/>
        <v>6</v>
      </c>
      <c r="I2733" s="93">
        <f t="shared" si="149"/>
        <v>1.791759469228055</v>
      </c>
      <c r="J2733" s="158">
        <f t="shared" si="148"/>
        <v>26.612488118467503</v>
      </c>
    </row>
    <row r="2734" spans="1:10" hidden="1" x14ac:dyDescent="0.25">
      <c r="A2734" s="93">
        <v>55</v>
      </c>
      <c r="B2734" s="5" t="s">
        <v>30</v>
      </c>
      <c r="C2734" s="26">
        <v>43947</v>
      </c>
      <c r="D2734" s="4">
        <v>0</v>
      </c>
      <c r="E2734" s="29">
        <v>6</v>
      </c>
      <c r="G2734" s="4"/>
      <c r="H2734" s="93">
        <f t="shared" si="147"/>
        <v>6</v>
      </c>
      <c r="I2734" s="93">
        <f t="shared" si="149"/>
        <v>1.791759469228055</v>
      </c>
      <c r="J2734" s="158">
        <f t="shared" si="148"/>
        <v>21.289990494774003</v>
      </c>
    </row>
    <row r="2735" spans="1:10" hidden="1" x14ac:dyDescent="0.25">
      <c r="A2735" s="93">
        <v>56</v>
      </c>
      <c r="B2735" s="5" t="s">
        <v>30</v>
      </c>
      <c r="C2735" s="26">
        <v>43948</v>
      </c>
      <c r="D2735" s="4">
        <v>2</v>
      </c>
      <c r="E2735" s="29">
        <v>8</v>
      </c>
      <c r="G2735" s="4"/>
      <c r="H2735" s="93">
        <f t="shared" si="147"/>
        <v>8</v>
      </c>
      <c r="I2735" s="93">
        <f t="shared" si="149"/>
        <v>2.0794415416798357</v>
      </c>
      <c r="J2735" s="158">
        <f t="shared" si="148"/>
        <v>11.808013527800217</v>
      </c>
    </row>
    <row r="2736" spans="1:10" hidden="1" x14ac:dyDescent="0.25">
      <c r="A2736" s="93">
        <v>57</v>
      </c>
      <c r="B2736" s="5" t="s">
        <v>30</v>
      </c>
      <c r="C2736" s="26">
        <v>43949</v>
      </c>
      <c r="D2736" s="4">
        <v>0</v>
      </c>
      <c r="E2736" s="29">
        <v>8</v>
      </c>
      <c r="G2736" s="4"/>
      <c r="H2736" s="93">
        <f t="shared" si="147"/>
        <v>8</v>
      </c>
      <c r="I2736" s="93">
        <f t="shared" si="149"/>
        <v>2.0794415416798357</v>
      </c>
      <c r="J2736" s="158">
        <f t="shared" si="148"/>
        <v>9.4107460478713616</v>
      </c>
    </row>
    <row r="2737" spans="1:10" hidden="1" x14ac:dyDescent="0.25">
      <c r="A2737" s="93">
        <v>58</v>
      </c>
      <c r="B2737" s="5" t="s">
        <v>30</v>
      </c>
      <c r="C2737" s="26">
        <v>43950</v>
      </c>
      <c r="D2737" s="4">
        <v>4</v>
      </c>
      <c r="E2737" s="29">
        <v>12</v>
      </c>
      <c r="G2737" s="4"/>
      <c r="H2737" s="93">
        <f t="shared" si="147"/>
        <v>12</v>
      </c>
      <c r="I2737" s="93">
        <f t="shared" si="149"/>
        <v>2.4849066497880004</v>
      </c>
      <c r="J2737" s="158">
        <f t="shared" si="148"/>
        <v>6.2329739340899923</v>
      </c>
    </row>
    <row r="2738" spans="1:10" hidden="1" x14ac:dyDescent="0.25">
      <c r="A2738" s="93">
        <v>59</v>
      </c>
      <c r="B2738" s="5" t="s">
        <v>30</v>
      </c>
      <c r="C2738" s="26">
        <v>43951</v>
      </c>
      <c r="D2738" s="4">
        <v>0</v>
      </c>
      <c r="E2738" s="29">
        <v>12</v>
      </c>
      <c r="G2738" s="4"/>
      <c r="H2738" s="93">
        <f t="shared" si="147"/>
        <v>12</v>
      </c>
      <c r="I2738" s="93">
        <f t="shared" si="149"/>
        <v>2.4849066497880004</v>
      </c>
      <c r="J2738" s="158">
        <f t="shared" si="148"/>
        <v>5.4188685956064964</v>
      </c>
    </row>
    <row r="2739" spans="1:10" hidden="1" x14ac:dyDescent="0.25">
      <c r="A2739" s="93">
        <v>60</v>
      </c>
      <c r="B2739" s="5" t="s">
        <v>30</v>
      </c>
      <c r="C2739" s="26">
        <v>43952</v>
      </c>
      <c r="D2739" s="4">
        <v>0</v>
      </c>
      <c r="E2739" s="29">
        <v>12</v>
      </c>
      <c r="G2739" s="4"/>
      <c r="H2739" s="93">
        <f t="shared" si="147"/>
        <v>12</v>
      </c>
      <c r="I2739" s="93">
        <f t="shared" si="149"/>
        <v>2.4849066497880004</v>
      </c>
      <c r="J2739" s="158">
        <f t="shared" si="148"/>
        <v>5.5999999999999988</v>
      </c>
    </row>
    <row r="2740" spans="1:10" hidden="1" x14ac:dyDescent="0.25">
      <c r="A2740" s="93">
        <v>61</v>
      </c>
      <c r="B2740" s="5" t="s">
        <v>30</v>
      </c>
      <c r="C2740" s="26">
        <v>43953</v>
      </c>
      <c r="D2740" s="4">
        <v>12</v>
      </c>
      <c r="E2740" s="29">
        <v>24</v>
      </c>
      <c r="G2740" s="4"/>
      <c r="H2740" s="93">
        <f t="shared" si="147"/>
        <v>24</v>
      </c>
      <c r="I2740" s="93">
        <f t="shared" si="149"/>
        <v>3.1780538303479458</v>
      </c>
      <c r="J2740" s="158">
        <f t="shared" si="148"/>
        <v>3.9362975835652665</v>
      </c>
    </row>
    <row r="2741" spans="1:10" hidden="1" x14ac:dyDescent="0.25">
      <c r="A2741" s="93">
        <v>62</v>
      </c>
      <c r="B2741" s="5" t="s">
        <v>30</v>
      </c>
      <c r="C2741" s="26">
        <v>43954</v>
      </c>
      <c r="D2741" s="4">
        <v>0</v>
      </c>
      <c r="E2741" s="29">
        <v>24</v>
      </c>
      <c r="G2741" s="4"/>
      <c r="H2741" s="93">
        <f t="shared" si="147"/>
        <v>24</v>
      </c>
      <c r="I2741" s="93">
        <f t="shared" si="149"/>
        <v>3.1780538303479458</v>
      </c>
      <c r="J2741" s="158">
        <f t="shared" si="148"/>
        <v>3.5473422374242278</v>
      </c>
    </row>
    <row r="2742" spans="1:10" hidden="1" x14ac:dyDescent="0.25">
      <c r="A2742" s="93">
        <v>63</v>
      </c>
      <c r="B2742" s="5" t="s">
        <v>30</v>
      </c>
      <c r="C2742" s="26">
        <v>43955</v>
      </c>
      <c r="D2742" s="4">
        <v>1</v>
      </c>
      <c r="E2742" s="29">
        <v>25</v>
      </c>
      <c r="G2742" s="4"/>
      <c r="H2742" s="93">
        <f t="shared" si="147"/>
        <v>25</v>
      </c>
      <c r="I2742" s="93">
        <f t="shared" si="149"/>
        <v>3.2188758248682006</v>
      </c>
      <c r="J2742" s="158">
        <f t="shared" si="148"/>
        <v>3.7446829126909655</v>
      </c>
    </row>
    <row r="2743" spans="1:10" hidden="1" x14ac:dyDescent="0.25">
      <c r="A2743" s="93">
        <v>64</v>
      </c>
      <c r="B2743" s="5" t="s">
        <v>30</v>
      </c>
      <c r="C2743" s="26">
        <v>43956</v>
      </c>
      <c r="D2743" s="4">
        <v>0</v>
      </c>
      <c r="E2743" s="29">
        <v>25</v>
      </c>
      <c r="G2743" s="4"/>
      <c r="H2743" s="93">
        <f t="shared" si="147"/>
        <v>25</v>
      </c>
      <c r="I2743" s="93">
        <f t="shared" si="149"/>
        <v>3.2188758248682006</v>
      </c>
      <c r="J2743" s="158">
        <f t="shared" si="148"/>
        <v>4.0381777450967773</v>
      </c>
    </row>
    <row r="2744" spans="1:10" hidden="1" x14ac:dyDescent="0.25">
      <c r="A2744" s="93">
        <v>65</v>
      </c>
      <c r="B2744" s="5" t="s">
        <v>30</v>
      </c>
      <c r="C2744" s="26">
        <v>43957</v>
      </c>
      <c r="D2744" s="4">
        <v>0</v>
      </c>
      <c r="E2744" s="29">
        <v>25</v>
      </c>
      <c r="G2744" s="4"/>
      <c r="H2744" s="93">
        <f t="shared" si="147"/>
        <v>25</v>
      </c>
      <c r="I2744" s="93">
        <f t="shared" si="149"/>
        <v>3.2188758248682006</v>
      </c>
      <c r="J2744" s="158">
        <f t="shared" si="148"/>
        <v>5.2885384603672918</v>
      </c>
    </row>
    <row r="2745" spans="1:10" hidden="1" x14ac:dyDescent="0.25">
      <c r="A2745" s="93">
        <v>66</v>
      </c>
      <c r="B2745" s="5" t="s">
        <v>30</v>
      </c>
      <c r="C2745" s="26">
        <v>43958</v>
      </c>
      <c r="D2745" s="4">
        <v>0</v>
      </c>
      <c r="E2745" s="29">
        <v>25</v>
      </c>
      <c r="G2745" s="4"/>
      <c r="H2745" s="93">
        <f t="shared" si="147"/>
        <v>25</v>
      </c>
      <c r="I2745" s="93">
        <f t="shared" si="149"/>
        <v>3.2188758248682006</v>
      </c>
      <c r="J2745" s="158">
        <f t="shared" si="148"/>
        <v>6.490346099921573</v>
      </c>
    </row>
    <row r="2746" spans="1:10" hidden="1" x14ac:dyDescent="0.25">
      <c r="A2746" s="93">
        <v>67</v>
      </c>
      <c r="B2746" s="5" t="s">
        <v>30</v>
      </c>
      <c r="C2746" s="26">
        <v>43959</v>
      </c>
      <c r="D2746" s="4">
        <v>0</v>
      </c>
      <c r="E2746" s="29">
        <v>25</v>
      </c>
      <c r="G2746" s="4"/>
      <c r="H2746" s="93">
        <f t="shared" si="147"/>
        <v>25</v>
      </c>
      <c r="I2746" s="93">
        <f t="shared" si="149"/>
        <v>3.2188758248682006</v>
      </c>
      <c r="J2746" s="158">
        <f t="shared" si="148"/>
        <v>10.655293800320397</v>
      </c>
    </row>
    <row r="2747" spans="1:10" hidden="1" x14ac:dyDescent="0.25">
      <c r="A2747" s="93">
        <v>68</v>
      </c>
      <c r="B2747" s="5" t="s">
        <v>30</v>
      </c>
      <c r="C2747" s="26">
        <v>43960</v>
      </c>
      <c r="D2747" s="4">
        <v>0</v>
      </c>
      <c r="E2747" s="29">
        <v>25</v>
      </c>
      <c r="G2747" s="4"/>
      <c r="H2747" s="93">
        <f t="shared" si="147"/>
        <v>25</v>
      </c>
      <c r="I2747" s="93">
        <f t="shared" si="149"/>
        <v>3.2188758248682006</v>
      </c>
      <c r="J2747" s="158">
        <f t="shared" si="148"/>
        <v>118.85823612837355</v>
      </c>
    </row>
    <row r="2748" spans="1:10" hidden="1" x14ac:dyDescent="0.25">
      <c r="A2748" s="93">
        <v>69</v>
      </c>
      <c r="B2748" s="5" t="s">
        <v>30</v>
      </c>
      <c r="C2748" s="26">
        <v>43961</v>
      </c>
      <c r="D2748" s="4">
        <v>0</v>
      </c>
      <c r="E2748" s="29">
        <v>25</v>
      </c>
      <c r="G2748" s="4"/>
      <c r="H2748" s="93">
        <f t="shared" si="147"/>
        <v>25</v>
      </c>
      <c r="I2748" s="93">
        <f t="shared" si="149"/>
        <v>3.2188758248682006</v>
      </c>
      <c r="J2748" s="158">
        <f t="shared" si="148"/>
        <v>203.75697622006891</v>
      </c>
    </row>
    <row r="2749" spans="1:10" hidden="1" x14ac:dyDescent="0.25">
      <c r="A2749" s="93">
        <v>70</v>
      </c>
      <c r="B2749" s="5" t="s">
        <v>30</v>
      </c>
      <c r="C2749" s="26">
        <v>43962</v>
      </c>
      <c r="D2749" s="4">
        <v>1</v>
      </c>
      <c r="E2749" s="29">
        <v>26</v>
      </c>
      <c r="G2749" s="4"/>
      <c r="H2749" s="93">
        <f t="shared" si="147"/>
        <v>26</v>
      </c>
      <c r="I2749" s="93">
        <f t="shared" si="149"/>
        <v>3.2580965380214821</v>
      </c>
      <c r="J2749" s="158">
        <f t="shared" si="148"/>
        <v>212.07585222155507</v>
      </c>
    </row>
    <row r="2750" spans="1:10" hidden="1" x14ac:dyDescent="0.25">
      <c r="A2750" s="93">
        <v>71</v>
      </c>
      <c r="B2750" s="5" t="s">
        <v>30</v>
      </c>
      <c r="C2750" s="26">
        <v>43963</v>
      </c>
      <c r="D2750" s="4">
        <v>0</v>
      </c>
      <c r="E2750" s="29">
        <v>26</v>
      </c>
      <c r="G2750" s="4"/>
      <c r="H2750" s="93">
        <f t="shared" si="147"/>
        <v>26</v>
      </c>
      <c r="I2750" s="93">
        <f t="shared" si="149"/>
        <v>3.2580965380214821</v>
      </c>
      <c r="J2750" s="158">
        <f t="shared" si="148"/>
        <v>123.7109137959071</v>
      </c>
    </row>
    <row r="2751" spans="1:10" hidden="1" x14ac:dyDescent="0.25">
      <c r="A2751" s="93">
        <v>72</v>
      </c>
      <c r="B2751" s="5" t="s">
        <v>30</v>
      </c>
      <c r="C2751" s="26">
        <v>43964</v>
      </c>
      <c r="D2751" s="4">
        <v>-1</v>
      </c>
      <c r="E2751" s="29">
        <v>25</v>
      </c>
      <c r="G2751" s="4"/>
      <c r="H2751" s="93">
        <f t="shared" si="147"/>
        <v>25</v>
      </c>
      <c r="I2751" s="93">
        <f t="shared" si="149"/>
        <v>3.2188758248682006</v>
      </c>
      <c r="J2751" s="158">
        <f t="shared" si="148"/>
        <v>185.56637069386068</v>
      </c>
    </row>
    <row r="2752" spans="1:10" hidden="1" x14ac:dyDescent="0.25">
      <c r="A2752" s="93">
        <v>73</v>
      </c>
      <c r="B2752" s="5" t="s">
        <v>30</v>
      </c>
      <c r="C2752" s="26">
        <v>43965</v>
      </c>
      <c r="D2752" s="4">
        <v>0</v>
      </c>
      <c r="E2752" s="29">
        <v>25</v>
      </c>
      <c r="G2752" s="4"/>
      <c r="H2752" s="93">
        <f t="shared" si="147"/>
        <v>25</v>
      </c>
      <c r="I2752" s="93">
        <f t="shared" si="149"/>
        <v>3.2188758248682006</v>
      </c>
      <c r="J2752" s="158">
        <f t="shared" si="148"/>
        <v>371.13274138772135</v>
      </c>
    </row>
    <row r="2753" spans="1:10" hidden="1" x14ac:dyDescent="0.25">
      <c r="A2753" s="93">
        <v>74</v>
      </c>
      <c r="B2753" s="5" t="s">
        <v>30</v>
      </c>
      <c r="C2753" s="26">
        <v>43966</v>
      </c>
      <c r="D2753" s="4">
        <v>0</v>
      </c>
      <c r="E2753" s="29">
        <v>25</v>
      </c>
      <c r="G2753" s="4"/>
      <c r="H2753" s="93">
        <f t="shared" si="147"/>
        <v>25</v>
      </c>
      <c r="I2753" s="93">
        <f t="shared" si="149"/>
        <v>3.2188758248682006</v>
      </c>
      <c r="J2753" s="158" t="e">
        <f t="shared" si="148"/>
        <v>#DIV/0!</v>
      </c>
    </row>
    <row r="2754" spans="1:10" hidden="1" x14ac:dyDescent="0.25">
      <c r="A2754" s="93">
        <v>75</v>
      </c>
      <c r="B2754" s="5" t="s">
        <v>30</v>
      </c>
      <c r="C2754" s="26">
        <v>43967</v>
      </c>
      <c r="D2754" s="4">
        <v>0</v>
      </c>
      <c r="E2754" s="29">
        <v>25</v>
      </c>
      <c r="G2754" s="4"/>
      <c r="H2754" s="93">
        <f t="shared" si="147"/>
        <v>25</v>
      </c>
      <c r="I2754" s="93">
        <f t="shared" si="149"/>
        <v>3.2188758248682006</v>
      </c>
      <c r="J2754" s="158">
        <f t="shared" si="148"/>
        <v>-371.13274138772135</v>
      </c>
    </row>
    <row r="2755" spans="1:10" hidden="1" x14ac:dyDescent="0.25">
      <c r="A2755" s="93">
        <v>76</v>
      </c>
      <c r="B2755" s="5" t="s">
        <v>30</v>
      </c>
      <c r="C2755" s="26">
        <v>43968</v>
      </c>
      <c r="D2755" s="4">
        <v>0</v>
      </c>
      <c r="E2755" s="29">
        <v>25</v>
      </c>
      <c r="G2755" s="4"/>
      <c r="H2755" s="93">
        <f t="shared" ref="H2755:H2818" si="150">IF(EXACT(B2755,B2754),D2755+E2754,E2755)</f>
        <v>25</v>
      </c>
      <c r="I2755" s="93">
        <f t="shared" si="149"/>
        <v>3.2188758248682006</v>
      </c>
      <c r="J2755" s="158">
        <f t="shared" si="148"/>
        <v>-185.56637069386068</v>
      </c>
    </row>
    <row r="2756" spans="1:10" hidden="1" x14ac:dyDescent="0.25">
      <c r="A2756" s="93">
        <v>77</v>
      </c>
      <c r="B2756" s="5" t="s">
        <v>30</v>
      </c>
      <c r="C2756" s="26">
        <v>43969</v>
      </c>
      <c r="D2756" s="4">
        <v>0</v>
      </c>
      <c r="E2756" s="29">
        <v>25</v>
      </c>
      <c r="G2756" s="4"/>
      <c r="H2756" s="93">
        <f t="shared" si="150"/>
        <v>25</v>
      </c>
      <c r="I2756" s="93">
        <f t="shared" si="149"/>
        <v>3.2188758248682006</v>
      </c>
      <c r="J2756" s="158">
        <f t="shared" si="148"/>
        <v>-123.7109137959071</v>
      </c>
    </row>
    <row r="2757" spans="1:10" hidden="1" x14ac:dyDescent="0.25">
      <c r="A2757" s="93">
        <v>78</v>
      </c>
      <c r="B2757" s="5" t="s">
        <v>30</v>
      </c>
      <c r="C2757" s="26">
        <v>43970</v>
      </c>
      <c r="D2757" s="4">
        <v>0</v>
      </c>
      <c r="E2757" s="29">
        <v>25</v>
      </c>
      <c r="G2757" s="4"/>
      <c r="H2757" s="93">
        <f t="shared" si="150"/>
        <v>25</v>
      </c>
      <c r="I2757" s="93">
        <f t="shared" si="149"/>
        <v>3.2188758248682006</v>
      </c>
      <c r="J2757" s="158">
        <f t="shared" si="148"/>
        <v>-212.07585222155507</v>
      </c>
    </row>
    <row r="2758" spans="1:10" hidden="1" x14ac:dyDescent="0.25">
      <c r="A2758" s="93">
        <v>79</v>
      </c>
      <c r="B2758" s="5" t="s">
        <v>30</v>
      </c>
      <c r="C2758" s="26">
        <v>43971</v>
      </c>
      <c r="D2758" s="4">
        <v>0</v>
      </c>
      <c r="E2758" s="29">
        <v>25</v>
      </c>
      <c r="G2758" s="4"/>
      <c r="H2758" s="93">
        <f t="shared" si="150"/>
        <v>25</v>
      </c>
      <c r="I2758" s="93">
        <f t="shared" si="149"/>
        <v>3.2188758248682006</v>
      </c>
      <c r="J2758" s="158" t="e">
        <f t="shared" si="148"/>
        <v>#DIV/0!</v>
      </c>
    </row>
    <row r="2759" spans="1:10" hidden="1" x14ac:dyDescent="0.25">
      <c r="A2759" s="93">
        <v>80</v>
      </c>
      <c r="B2759" s="5" t="s">
        <v>30</v>
      </c>
      <c r="C2759" s="26">
        <v>43972</v>
      </c>
      <c r="D2759" s="4">
        <v>0</v>
      </c>
      <c r="E2759" s="29">
        <v>25</v>
      </c>
      <c r="G2759" s="4"/>
      <c r="H2759" s="93">
        <f t="shared" si="150"/>
        <v>25</v>
      </c>
      <c r="I2759" s="93">
        <f t="shared" si="149"/>
        <v>3.2188758248682006</v>
      </c>
      <c r="J2759" s="158" t="e">
        <f t="shared" ref="J2759:J2822" si="151">LN(2)/SLOPE(I2752:I2759,A2752:A2759)</f>
        <v>#DIV/0!</v>
      </c>
    </row>
    <row r="2760" spans="1:10" hidden="1" x14ac:dyDescent="0.25">
      <c r="A2760" s="93">
        <v>81</v>
      </c>
      <c r="B2760" s="5" t="s">
        <v>30</v>
      </c>
      <c r="C2760" s="26">
        <v>43973</v>
      </c>
      <c r="D2760" s="4">
        <v>0</v>
      </c>
      <c r="E2760" s="29">
        <v>25</v>
      </c>
      <c r="G2760" s="4"/>
      <c r="H2760" s="93">
        <f t="shared" si="150"/>
        <v>25</v>
      </c>
      <c r="I2760" s="93">
        <f t="shared" si="149"/>
        <v>3.2188758248682006</v>
      </c>
      <c r="J2760" s="158" t="e">
        <f t="shared" si="151"/>
        <v>#DIV/0!</v>
      </c>
    </row>
    <row r="2761" spans="1:10" hidden="1" x14ac:dyDescent="0.25">
      <c r="A2761" s="93">
        <v>82</v>
      </c>
      <c r="B2761" s="5" t="s">
        <v>30</v>
      </c>
      <c r="C2761" s="26">
        <v>43974</v>
      </c>
      <c r="D2761" s="4">
        <v>0</v>
      </c>
      <c r="E2761" s="29">
        <v>25</v>
      </c>
      <c r="G2761" s="4"/>
      <c r="H2761" s="93">
        <f t="shared" si="150"/>
        <v>25</v>
      </c>
      <c r="I2761" s="93">
        <f t="shared" si="149"/>
        <v>3.2188758248682006</v>
      </c>
      <c r="J2761" s="158" t="e">
        <f t="shared" si="151"/>
        <v>#DIV/0!</v>
      </c>
    </row>
    <row r="2762" spans="1:10" hidden="1" x14ac:dyDescent="0.25">
      <c r="A2762" s="93">
        <v>83</v>
      </c>
      <c r="B2762" s="5" t="s">
        <v>30</v>
      </c>
      <c r="C2762" s="26">
        <v>43975</v>
      </c>
      <c r="D2762" s="4">
        <v>0</v>
      </c>
      <c r="E2762" s="29">
        <v>25</v>
      </c>
      <c r="G2762" s="4"/>
      <c r="H2762" s="93">
        <f t="shared" si="150"/>
        <v>25</v>
      </c>
      <c r="I2762" s="93">
        <f t="shared" si="149"/>
        <v>3.2188758248682006</v>
      </c>
      <c r="J2762" s="158" t="e">
        <f t="shared" si="151"/>
        <v>#DIV/0!</v>
      </c>
    </row>
    <row r="2763" spans="1:10" hidden="1" x14ac:dyDescent="0.25">
      <c r="A2763" s="93">
        <v>84</v>
      </c>
      <c r="B2763" s="5" t="s">
        <v>30</v>
      </c>
      <c r="C2763" s="26">
        <v>43976</v>
      </c>
      <c r="D2763" s="4">
        <v>0</v>
      </c>
      <c r="E2763" s="29">
        <v>25</v>
      </c>
      <c r="G2763" s="4"/>
      <c r="H2763" s="93">
        <f t="shared" si="150"/>
        <v>25</v>
      </c>
      <c r="I2763" s="93">
        <f t="shared" si="149"/>
        <v>3.2188758248682006</v>
      </c>
      <c r="J2763" s="158" t="e">
        <f t="shared" si="151"/>
        <v>#DIV/0!</v>
      </c>
    </row>
    <row r="2764" spans="1:10" hidden="1" x14ac:dyDescent="0.25">
      <c r="A2764" s="93">
        <v>85</v>
      </c>
      <c r="B2764" s="5" t="s">
        <v>30</v>
      </c>
      <c r="C2764" s="26">
        <v>43977</v>
      </c>
      <c r="D2764" s="4">
        <v>0</v>
      </c>
      <c r="E2764" s="29">
        <v>25</v>
      </c>
      <c r="G2764" s="4"/>
      <c r="H2764" s="93">
        <f t="shared" si="150"/>
        <v>25</v>
      </c>
      <c r="I2764" s="93">
        <f t="shared" si="149"/>
        <v>3.2188758248682006</v>
      </c>
      <c r="J2764" s="158" t="e">
        <f t="shared" si="151"/>
        <v>#DIV/0!</v>
      </c>
    </row>
    <row r="2765" spans="1:10" hidden="1" x14ac:dyDescent="0.25">
      <c r="A2765" s="93">
        <v>86</v>
      </c>
      <c r="B2765" s="5" t="s">
        <v>30</v>
      </c>
      <c r="C2765" s="26">
        <v>43978</v>
      </c>
      <c r="D2765" s="4">
        <v>0</v>
      </c>
      <c r="E2765" s="29">
        <v>25</v>
      </c>
      <c r="G2765" s="4"/>
      <c r="H2765" s="93">
        <f t="shared" si="150"/>
        <v>25</v>
      </c>
      <c r="I2765" s="93">
        <f t="shared" si="149"/>
        <v>3.2188758248682006</v>
      </c>
      <c r="J2765" s="158" t="e">
        <f t="shared" si="151"/>
        <v>#DIV/0!</v>
      </c>
    </row>
    <row r="2766" spans="1:10" hidden="1" x14ac:dyDescent="0.25">
      <c r="A2766" s="93">
        <v>87</v>
      </c>
      <c r="B2766" s="5" t="s">
        <v>30</v>
      </c>
      <c r="C2766" s="26">
        <v>43979</v>
      </c>
      <c r="D2766" s="4">
        <v>2</v>
      </c>
      <c r="E2766" s="29">
        <v>27</v>
      </c>
      <c r="G2766" s="4"/>
      <c r="H2766" s="93">
        <f t="shared" si="150"/>
        <v>27</v>
      </c>
      <c r="I2766" s="93">
        <f t="shared" si="149"/>
        <v>3.2958368660043291</v>
      </c>
      <c r="J2766" s="158">
        <f t="shared" si="151"/>
        <v>108.07762010400681</v>
      </c>
    </row>
    <row r="2767" spans="1:10" hidden="1" x14ac:dyDescent="0.25">
      <c r="A2767" s="93">
        <v>88</v>
      </c>
      <c r="B2767" s="5" t="s">
        <v>30</v>
      </c>
      <c r="C2767" s="26">
        <v>43980</v>
      </c>
      <c r="D2767" s="4">
        <v>0</v>
      </c>
      <c r="E2767" s="29">
        <v>27</v>
      </c>
      <c r="G2767" s="4"/>
      <c r="H2767" s="93">
        <f t="shared" si="150"/>
        <v>27</v>
      </c>
      <c r="I2767" s="93">
        <f t="shared" si="149"/>
        <v>3.2958368660043291</v>
      </c>
      <c r="J2767" s="158">
        <f t="shared" si="151"/>
        <v>63.045278394003972</v>
      </c>
    </row>
    <row r="2768" spans="1:10" hidden="1" x14ac:dyDescent="0.25">
      <c r="A2768" s="93">
        <v>89</v>
      </c>
      <c r="B2768" s="5" t="s">
        <v>30</v>
      </c>
      <c r="C2768" s="26">
        <v>43981</v>
      </c>
      <c r="D2768" s="4">
        <v>0</v>
      </c>
      <c r="E2768" s="29">
        <v>27</v>
      </c>
      <c r="G2768" s="4"/>
      <c r="H2768" s="93">
        <f t="shared" si="150"/>
        <v>27</v>
      </c>
      <c r="I2768" s="93">
        <f t="shared" si="149"/>
        <v>3.2958368660043291</v>
      </c>
      <c r="J2768" s="158">
        <f t="shared" si="151"/>
        <v>50.436222715203179</v>
      </c>
    </row>
    <row r="2769" spans="1:10" hidden="1" x14ac:dyDescent="0.25">
      <c r="A2769" s="93">
        <v>90</v>
      </c>
      <c r="B2769" s="5" t="s">
        <v>30</v>
      </c>
      <c r="C2769" s="26">
        <v>43982</v>
      </c>
      <c r="D2769" s="4">
        <v>1</v>
      </c>
      <c r="E2769" s="29">
        <v>28</v>
      </c>
      <c r="G2769" s="4"/>
      <c r="H2769" s="93">
        <f t="shared" si="150"/>
        <v>28</v>
      </c>
      <c r="I2769" s="93">
        <f t="shared" ref="I2769:I2832" si="152">LN(H2769)</f>
        <v>3.3322045101752038</v>
      </c>
      <c r="J2769" s="158">
        <f t="shared" si="151"/>
        <v>39.183254220377783</v>
      </c>
    </row>
    <row r="2770" spans="1:10" hidden="1" x14ac:dyDescent="0.25">
      <c r="A2770" s="93">
        <v>91</v>
      </c>
      <c r="B2770" s="5" t="s">
        <v>30</v>
      </c>
      <c r="C2770" s="26">
        <v>43983</v>
      </c>
      <c r="D2770" s="4">
        <v>0</v>
      </c>
      <c r="E2770" s="29">
        <v>28</v>
      </c>
      <c r="G2770" s="4"/>
      <c r="H2770" s="93">
        <f t="shared" si="150"/>
        <v>28</v>
      </c>
      <c r="I2770" s="93">
        <f t="shared" si="152"/>
        <v>3.3322045101752038</v>
      </c>
      <c r="J2770" s="158">
        <f t="shared" si="151"/>
        <v>36.600051711112968</v>
      </c>
    </row>
    <row r="2771" spans="1:10" hidden="1" x14ac:dyDescent="0.25">
      <c r="A2771" s="93">
        <v>92</v>
      </c>
      <c r="B2771" s="5" t="s">
        <v>30</v>
      </c>
      <c r="C2771" s="26">
        <v>43984</v>
      </c>
      <c r="D2771" s="4">
        <v>0</v>
      </c>
      <c r="E2771" s="29">
        <v>28</v>
      </c>
      <c r="G2771" s="4"/>
      <c r="H2771" s="93">
        <f t="shared" si="150"/>
        <v>28</v>
      </c>
      <c r="I2771" s="93">
        <f t="shared" si="152"/>
        <v>3.3322045101752038</v>
      </c>
      <c r="J2771" s="158">
        <f t="shared" si="151"/>
        <v>39.634100866970975</v>
      </c>
    </row>
    <row r="2772" spans="1:10" hidden="1" x14ac:dyDescent="0.25">
      <c r="A2772" s="93">
        <v>93</v>
      </c>
      <c r="B2772" s="5" t="s">
        <v>30</v>
      </c>
      <c r="C2772" s="26">
        <v>43985</v>
      </c>
      <c r="D2772" s="4">
        <v>1</v>
      </c>
      <c r="E2772" s="29">
        <v>29</v>
      </c>
      <c r="G2772" s="4"/>
      <c r="H2772" s="93">
        <f t="shared" si="150"/>
        <v>29</v>
      </c>
      <c r="I2772" s="93">
        <f t="shared" si="152"/>
        <v>3.3672958299864741</v>
      </c>
      <c r="J2772" s="158">
        <f t="shared" si="151"/>
        <v>42.616221690450246</v>
      </c>
    </row>
    <row r="2773" spans="1:10" hidden="1" x14ac:dyDescent="0.25">
      <c r="A2773" s="93">
        <v>94</v>
      </c>
      <c r="B2773" s="5" t="s">
        <v>30</v>
      </c>
      <c r="C2773" s="26">
        <v>43986</v>
      </c>
      <c r="D2773" s="4">
        <v>2</v>
      </c>
      <c r="E2773" s="29">
        <v>31</v>
      </c>
      <c r="G2773" s="4"/>
      <c r="H2773" s="93">
        <f t="shared" si="150"/>
        <v>31</v>
      </c>
      <c r="I2773" s="93">
        <f t="shared" si="152"/>
        <v>3.4339872044851463</v>
      </c>
      <c r="J2773" s="158">
        <f t="shared" si="151"/>
        <v>40.618339126000691</v>
      </c>
    </row>
    <row r="2774" spans="1:10" hidden="1" x14ac:dyDescent="0.25">
      <c r="A2774" s="93">
        <v>95</v>
      </c>
      <c r="B2774" s="5" t="s">
        <v>30</v>
      </c>
      <c r="C2774" s="26">
        <v>43987</v>
      </c>
      <c r="D2774" s="4">
        <v>0</v>
      </c>
      <c r="E2774" s="29">
        <v>31</v>
      </c>
      <c r="G2774" s="4"/>
      <c r="H2774" s="93">
        <f t="shared" si="150"/>
        <v>31</v>
      </c>
      <c r="I2774" s="93">
        <f t="shared" si="152"/>
        <v>3.4339872044851463</v>
      </c>
      <c r="J2774" s="158">
        <f t="shared" si="151"/>
        <v>33.024269185368688</v>
      </c>
    </row>
    <row r="2775" spans="1:10" hidden="1" x14ac:dyDescent="0.25">
      <c r="A2775" s="93">
        <v>96</v>
      </c>
      <c r="B2775" s="5" t="s">
        <v>30</v>
      </c>
      <c r="C2775" s="26">
        <v>43988</v>
      </c>
      <c r="D2775" s="4">
        <v>4</v>
      </c>
      <c r="E2775" s="29">
        <v>35</v>
      </c>
      <c r="G2775" s="4"/>
      <c r="H2775" s="93">
        <f t="shared" si="150"/>
        <v>35</v>
      </c>
      <c r="I2775" s="93">
        <f t="shared" si="152"/>
        <v>3.5553480614894135</v>
      </c>
      <c r="J2775" s="158">
        <f t="shared" si="151"/>
        <v>21.840159353983932</v>
      </c>
    </row>
    <row r="2776" spans="1:10" hidden="1" x14ac:dyDescent="0.25">
      <c r="A2776" s="93">
        <v>97</v>
      </c>
      <c r="B2776" s="5" t="s">
        <v>30</v>
      </c>
      <c r="C2776" s="26">
        <v>43989</v>
      </c>
      <c r="D2776" s="4">
        <v>3</v>
      </c>
      <c r="E2776" s="29">
        <v>38</v>
      </c>
      <c r="G2776" s="4"/>
      <c r="H2776" s="93">
        <f t="shared" si="150"/>
        <v>38</v>
      </c>
      <c r="I2776" s="93">
        <f t="shared" si="152"/>
        <v>3.6375861597263857</v>
      </c>
      <c r="J2776" s="158">
        <f t="shared" si="151"/>
        <v>16.059993729750961</v>
      </c>
    </row>
    <row r="2777" spans="1:10" hidden="1" x14ac:dyDescent="0.25">
      <c r="A2777" s="93">
        <v>98</v>
      </c>
      <c r="B2777" s="5" t="s">
        <v>30</v>
      </c>
      <c r="C2777" s="26">
        <v>43990</v>
      </c>
      <c r="D2777" s="4">
        <v>1</v>
      </c>
      <c r="E2777" s="29">
        <v>39</v>
      </c>
      <c r="G2777" s="4"/>
      <c r="H2777" s="93">
        <f t="shared" si="150"/>
        <v>39</v>
      </c>
      <c r="I2777" s="93">
        <f t="shared" si="152"/>
        <v>3.6635616461296463</v>
      </c>
      <c r="J2777" s="158">
        <f t="shared" si="151"/>
        <v>13.201112457716528</v>
      </c>
    </row>
    <row r="2778" spans="1:10" hidden="1" x14ac:dyDescent="0.25">
      <c r="A2778" s="93">
        <v>99</v>
      </c>
      <c r="B2778" s="5" t="s">
        <v>30</v>
      </c>
      <c r="C2778" s="26">
        <v>43991</v>
      </c>
      <c r="D2778" s="4">
        <v>-1</v>
      </c>
      <c r="E2778" s="29">
        <v>38</v>
      </c>
      <c r="G2778" s="4"/>
      <c r="H2778" s="93">
        <f t="shared" si="150"/>
        <v>38</v>
      </c>
      <c r="I2778" s="93">
        <f t="shared" si="152"/>
        <v>3.6375861597263857</v>
      </c>
      <c r="J2778" s="158">
        <f t="shared" si="151"/>
        <v>13.381347788225781</v>
      </c>
    </row>
    <row r="2779" spans="1:10" hidden="1" x14ac:dyDescent="0.25">
      <c r="A2779" s="93">
        <v>100</v>
      </c>
      <c r="B2779" s="5" t="s">
        <v>30</v>
      </c>
      <c r="C2779" s="26">
        <v>43992</v>
      </c>
      <c r="D2779" s="4">
        <v>0</v>
      </c>
      <c r="E2779" s="29">
        <v>38</v>
      </c>
      <c r="G2779" s="4"/>
      <c r="H2779" s="93">
        <f t="shared" si="150"/>
        <v>38</v>
      </c>
      <c r="I2779" s="93">
        <f t="shared" si="152"/>
        <v>3.6375861597263857</v>
      </c>
      <c r="J2779" s="158">
        <f t="shared" si="151"/>
        <v>15.817588956748144</v>
      </c>
    </row>
    <row r="2780" spans="1:10" hidden="1" x14ac:dyDescent="0.25">
      <c r="A2780" s="93">
        <v>101</v>
      </c>
      <c r="B2780" s="5" t="s">
        <v>30</v>
      </c>
      <c r="C2780" s="26">
        <v>43993</v>
      </c>
      <c r="D2780" s="4">
        <v>1</v>
      </c>
      <c r="E2780" s="29">
        <v>39</v>
      </c>
      <c r="F2780" s="4">
        <v>1</v>
      </c>
      <c r="G2780" s="4"/>
      <c r="H2780" s="93">
        <f t="shared" si="150"/>
        <v>39</v>
      </c>
      <c r="I2780" s="93">
        <f t="shared" si="152"/>
        <v>3.6635616461296463</v>
      </c>
      <c r="J2780" s="158">
        <f t="shared" si="151"/>
        <v>20.093263506770214</v>
      </c>
    </row>
    <row r="2781" spans="1:10" hidden="1" x14ac:dyDescent="0.25">
      <c r="A2781" s="93">
        <v>102</v>
      </c>
      <c r="B2781" s="5" t="s">
        <v>30</v>
      </c>
      <c r="C2781" s="26">
        <v>43994</v>
      </c>
      <c r="D2781" s="4">
        <v>0</v>
      </c>
      <c r="E2781" s="29">
        <v>39</v>
      </c>
      <c r="G2781" s="4"/>
      <c r="H2781" s="93">
        <f t="shared" si="150"/>
        <v>39</v>
      </c>
      <c r="I2781" s="93">
        <f t="shared" si="152"/>
        <v>3.6635616461296463</v>
      </c>
      <c r="J2781" s="158">
        <f t="shared" si="151"/>
        <v>27.436969035968708</v>
      </c>
    </row>
    <row r="2782" spans="1:10" hidden="1" x14ac:dyDescent="0.25">
      <c r="A2782" s="93">
        <v>103</v>
      </c>
      <c r="B2782" s="5" t="s">
        <v>30</v>
      </c>
      <c r="C2782" s="26">
        <v>43995</v>
      </c>
      <c r="D2782" s="4">
        <v>0</v>
      </c>
      <c r="E2782" s="29">
        <v>39</v>
      </c>
      <c r="G2782" s="4"/>
      <c r="H2782" s="93">
        <f t="shared" si="150"/>
        <v>39</v>
      </c>
      <c r="I2782" s="93">
        <f t="shared" si="152"/>
        <v>3.6635616461296463</v>
      </c>
      <c r="J2782" s="158">
        <f t="shared" si="151"/>
        <v>65.614340718942387</v>
      </c>
    </row>
    <row r="2783" spans="1:10" hidden="1" x14ac:dyDescent="0.25">
      <c r="A2783" s="93">
        <v>104</v>
      </c>
      <c r="B2783" s="5" t="s">
        <v>30</v>
      </c>
      <c r="C2783" s="26">
        <v>43996</v>
      </c>
      <c r="D2783" s="4">
        <v>0</v>
      </c>
      <c r="E2783" s="29">
        <v>39</v>
      </c>
      <c r="G2783" s="4"/>
      <c r="H2783" s="93">
        <f t="shared" si="150"/>
        <v>39</v>
      </c>
      <c r="I2783" s="93">
        <f t="shared" si="152"/>
        <v>3.6635616461296463</v>
      </c>
      <c r="J2783" s="158">
        <f t="shared" si="151"/>
        <v>203.77381359109074</v>
      </c>
    </row>
    <row r="2784" spans="1:10" hidden="1" x14ac:dyDescent="0.25">
      <c r="A2784" s="93">
        <v>105</v>
      </c>
      <c r="B2784" s="5" t="s">
        <v>30</v>
      </c>
      <c r="C2784" s="26">
        <v>43997</v>
      </c>
      <c r="D2784" s="4">
        <v>1</v>
      </c>
      <c r="E2784" s="29">
        <v>40</v>
      </c>
      <c r="G2784" s="4"/>
      <c r="H2784" s="93">
        <f t="shared" si="150"/>
        <v>40</v>
      </c>
      <c r="I2784" s="93">
        <f t="shared" si="152"/>
        <v>3.6888794541139363</v>
      </c>
      <c r="J2784" s="158">
        <f t="shared" si="151"/>
        <v>151.22089934146214</v>
      </c>
    </row>
    <row r="2785" spans="1:10" hidden="1" x14ac:dyDescent="0.25">
      <c r="A2785" s="93">
        <v>106</v>
      </c>
      <c r="B2785" s="5" t="s">
        <v>30</v>
      </c>
      <c r="C2785" s="26">
        <v>43998</v>
      </c>
      <c r="D2785" s="4">
        <v>0</v>
      </c>
      <c r="E2785" s="29">
        <v>40</v>
      </c>
      <c r="G2785" s="4"/>
      <c r="H2785" s="93">
        <f t="shared" si="150"/>
        <v>40</v>
      </c>
      <c r="I2785" s="93">
        <f t="shared" si="152"/>
        <v>3.6888794541139363</v>
      </c>
      <c r="J2785" s="158">
        <f t="shared" si="151"/>
        <v>94.593851337754089</v>
      </c>
    </row>
    <row r="2786" spans="1:10" hidden="1" x14ac:dyDescent="0.25">
      <c r="A2786" s="93">
        <v>107</v>
      </c>
      <c r="B2786" s="5" t="s">
        <v>30</v>
      </c>
      <c r="C2786" s="26">
        <v>43999</v>
      </c>
      <c r="D2786" s="4">
        <v>0</v>
      </c>
      <c r="E2786" s="29">
        <v>40</v>
      </c>
      <c r="G2786" s="4"/>
      <c r="H2786" s="93">
        <f t="shared" si="150"/>
        <v>40</v>
      </c>
      <c r="I2786" s="93">
        <f t="shared" si="152"/>
        <v>3.6888794541139363</v>
      </c>
      <c r="J2786" s="158">
        <f t="shared" si="151"/>
        <v>103.67668654381792</v>
      </c>
    </row>
    <row r="2787" spans="1:10" hidden="1" x14ac:dyDescent="0.25">
      <c r="A2787" s="93">
        <v>108</v>
      </c>
      <c r="B2787" s="5" t="s">
        <v>30</v>
      </c>
      <c r="C2787" s="26">
        <v>44000</v>
      </c>
      <c r="D2787" s="4">
        <v>1</v>
      </c>
      <c r="E2787" s="29">
        <v>41</v>
      </c>
      <c r="G2787" s="4"/>
      <c r="H2787" s="93">
        <f t="shared" si="150"/>
        <v>41</v>
      </c>
      <c r="I2787" s="93">
        <f t="shared" si="152"/>
        <v>3.713572066704308</v>
      </c>
      <c r="J2787" s="158">
        <f t="shared" si="151"/>
        <v>100.74583285242402</v>
      </c>
    </row>
    <row r="2788" spans="1:10" hidden="1" x14ac:dyDescent="0.25">
      <c r="A2788" s="93">
        <v>109</v>
      </c>
      <c r="B2788" s="5" t="s">
        <v>30</v>
      </c>
      <c r="C2788" s="26">
        <v>44001</v>
      </c>
      <c r="D2788" s="4">
        <v>-1</v>
      </c>
      <c r="E2788" s="29">
        <v>40</v>
      </c>
      <c r="G2788" s="4"/>
      <c r="H2788" s="93">
        <f t="shared" si="150"/>
        <v>40</v>
      </c>
      <c r="I2788" s="93">
        <f t="shared" si="152"/>
        <v>3.6888794541139363</v>
      </c>
      <c r="J2788" s="158">
        <f t="shared" si="151"/>
        <v>115.70125395254863</v>
      </c>
    </row>
    <row r="2789" spans="1:10" hidden="1" x14ac:dyDescent="0.25">
      <c r="A2789" s="93">
        <v>110</v>
      </c>
      <c r="B2789" s="5" t="s">
        <v>30</v>
      </c>
      <c r="C2789" s="26">
        <v>44002</v>
      </c>
      <c r="D2789" s="4">
        <v>5</v>
      </c>
      <c r="E2789" s="29">
        <v>45</v>
      </c>
      <c r="G2789" s="4"/>
      <c r="H2789" s="93">
        <f t="shared" si="150"/>
        <v>45</v>
      </c>
      <c r="I2789" s="93">
        <f t="shared" si="152"/>
        <v>3.8066624897703196</v>
      </c>
      <c r="J2789" s="158">
        <f t="shared" si="151"/>
        <v>48.424551837556677</v>
      </c>
    </row>
    <row r="2790" spans="1:10" hidden="1" x14ac:dyDescent="0.25">
      <c r="A2790" s="93">
        <v>111</v>
      </c>
      <c r="B2790" s="5" t="s">
        <v>30</v>
      </c>
      <c r="C2790" s="26">
        <v>44003</v>
      </c>
      <c r="D2790" s="4">
        <v>0</v>
      </c>
      <c r="E2790" s="29">
        <v>45</v>
      </c>
      <c r="G2790" s="4"/>
      <c r="H2790" s="93">
        <f t="shared" si="150"/>
        <v>45</v>
      </c>
      <c r="I2790" s="93">
        <f t="shared" si="152"/>
        <v>3.8066624897703196</v>
      </c>
      <c r="J2790" s="158">
        <f t="shared" si="151"/>
        <v>36.045235856260078</v>
      </c>
    </row>
    <row r="2791" spans="1:10" hidden="1" x14ac:dyDescent="0.25">
      <c r="A2791" s="93">
        <v>112</v>
      </c>
      <c r="B2791" s="5" t="s">
        <v>30</v>
      </c>
      <c r="C2791" s="26">
        <v>44004</v>
      </c>
      <c r="D2791" s="4">
        <v>0</v>
      </c>
      <c r="E2791" s="29">
        <v>45</v>
      </c>
      <c r="G2791" s="4"/>
      <c r="H2791" s="93">
        <f t="shared" si="150"/>
        <v>45</v>
      </c>
      <c r="I2791" s="93">
        <f t="shared" si="152"/>
        <v>3.8066624897703196</v>
      </c>
      <c r="J2791" s="158">
        <f t="shared" si="151"/>
        <v>33.422844061278134</v>
      </c>
    </row>
    <row r="2792" spans="1:10" hidden="1" x14ac:dyDescent="0.25">
      <c r="A2792" s="93">
        <v>113</v>
      </c>
      <c r="B2792" s="5" t="s">
        <v>30</v>
      </c>
      <c r="C2792" s="26">
        <v>44005</v>
      </c>
      <c r="D2792" s="4">
        <v>0</v>
      </c>
      <c r="E2792" s="29">
        <v>45</v>
      </c>
      <c r="G2792" s="4"/>
      <c r="H2792" s="93">
        <f t="shared" si="150"/>
        <v>45</v>
      </c>
      <c r="I2792" s="93">
        <f t="shared" si="152"/>
        <v>3.8066624897703196</v>
      </c>
      <c r="J2792" s="158">
        <f t="shared" si="151"/>
        <v>32.160147809824927</v>
      </c>
    </row>
    <row r="2793" spans="1:10" hidden="1" x14ac:dyDescent="0.25">
      <c r="A2793" s="93">
        <v>114</v>
      </c>
      <c r="B2793" s="5" t="s">
        <v>30</v>
      </c>
      <c r="C2793" s="26">
        <v>44006</v>
      </c>
      <c r="D2793" s="4">
        <v>0</v>
      </c>
      <c r="E2793" s="29">
        <v>45</v>
      </c>
      <c r="G2793" s="4"/>
      <c r="H2793" s="93">
        <f t="shared" si="150"/>
        <v>45</v>
      </c>
      <c r="I2793" s="93">
        <f t="shared" si="152"/>
        <v>3.8066624897703196</v>
      </c>
      <c r="J2793" s="158">
        <f t="shared" si="151"/>
        <v>35.431743575972973</v>
      </c>
    </row>
    <row r="2794" spans="1:10" hidden="1" x14ac:dyDescent="0.25">
      <c r="A2794" s="93">
        <v>115</v>
      </c>
      <c r="B2794" s="5" t="s">
        <v>30</v>
      </c>
      <c r="C2794" s="26">
        <v>44007</v>
      </c>
      <c r="D2794" s="4">
        <v>1</v>
      </c>
      <c r="E2794" s="29">
        <v>46</v>
      </c>
      <c r="G2794" s="4"/>
      <c r="H2794" s="93">
        <f t="shared" si="150"/>
        <v>46</v>
      </c>
      <c r="I2794" s="93">
        <f t="shared" si="152"/>
        <v>3.8286413964890951</v>
      </c>
      <c r="J2794" s="158">
        <f t="shared" si="151"/>
        <v>41.755839673923361</v>
      </c>
    </row>
    <row r="2795" spans="1:10" hidden="1" x14ac:dyDescent="0.25">
      <c r="A2795" s="93">
        <v>116</v>
      </c>
      <c r="B2795" s="5" t="s">
        <v>30</v>
      </c>
      <c r="C2795" s="26">
        <v>44008</v>
      </c>
      <c r="D2795" s="4">
        <v>0</v>
      </c>
      <c r="E2795" s="29">
        <v>46</v>
      </c>
      <c r="G2795" s="4"/>
      <c r="H2795" s="93">
        <f t="shared" si="150"/>
        <v>46</v>
      </c>
      <c r="I2795" s="93">
        <f t="shared" si="152"/>
        <v>3.8286413964890951</v>
      </c>
      <c r="J2795" s="158">
        <f t="shared" si="151"/>
        <v>53.503821074047366</v>
      </c>
    </row>
    <row r="2796" spans="1:10" hidden="1" x14ac:dyDescent="0.25">
      <c r="A2796" s="93">
        <v>117</v>
      </c>
      <c r="B2796" s="5" t="s">
        <v>30</v>
      </c>
      <c r="C2796" s="26">
        <v>44009</v>
      </c>
      <c r="D2796" s="4">
        <v>0</v>
      </c>
      <c r="E2796" s="29">
        <v>46</v>
      </c>
      <c r="G2796" s="4"/>
      <c r="H2796" s="93">
        <f t="shared" si="150"/>
        <v>46</v>
      </c>
      <c r="I2796" s="93">
        <f t="shared" si="152"/>
        <v>3.8286413964890951</v>
      </c>
      <c r="J2796" s="158">
        <f t="shared" si="151"/>
        <v>176.60679217587389</v>
      </c>
    </row>
    <row r="2797" spans="1:10" hidden="1" x14ac:dyDescent="0.25">
      <c r="A2797" s="93">
        <v>118</v>
      </c>
      <c r="B2797" s="5" t="s">
        <v>30</v>
      </c>
      <c r="C2797" s="26">
        <v>44010</v>
      </c>
      <c r="D2797" s="4">
        <v>0</v>
      </c>
      <c r="E2797" s="29">
        <v>46</v>
      </c>
      <c r="G2797" s="4"/>
      <c r="H2797" s="93">
        <f t="shared" si="150"/>
        <v>46</v>
      </c>
      <c r="I2797" s="93">
        <f t="shared" si="152"/>
        <v>3.8286413964890951</v>
      </c>
      <c r="J2797" s="158">
        <f t="shared" si="151"/>
        <v>165.56886766488176</v>
      </c>
    </row>
    <row r="2798" spans="1:10" hidden="1" x14ac:dyDescent="0.25">
      <c r="A2798" s="93">
        <v>119</v>
      </c>
      <c r="B2798" s="5" t="s">
        <v>30</v>
      </c>
      <c r="C2798" s="26">
        <v>44011</v>
      </c>
      <c r="D2798" s="4">
        <v>1</v>
      </c>
      <c r="E2798" s="29">
        <v>47</v>
      </c>
      <c r="G2798" s="4"/>
      <c r="H2798" s="93">
        <f t="shared" si="150"/>
        <v>47</v>
      </c>
      <c r="I2798" s="93">
        <f t="shared" si="152"/>
        <v>3.8501476017100584</v>
      </c>
      <c r="J2798" s="158">
        <f t="shared" si="151"/>
        <v>121.24340914029393</v>
      </c>
    </row>
    <row r="2799" spans="1:10" hidden="1" x14ac:dyDescent="0.25">
      <c r="A2799" s="93">
        <v>120</v>
      </c>
      <c r="B2799" s="5" t="s">
        <v>30</v>
      </c>
      <c r="C2799" s="26">
        <v>44012</v>
      </c>
      <c r="D2799" s="4">
        <v>0</v>
      </c>
      <c r="E2799" s="29">
        <v>47</v>
      </c>
      <c r="G2799" s="4"/>
      <c r="H2799" s="93">
        <f t="shared" si="150"/>
        <v>47</v>
      </c>
      <c r="I2799" s="93">
        <f t="shared" si="152"/>
        <v>3.8501476017100584</v>
      </c>
      <c r="J2799" s="158">
        <f t="shared" si="151"/>
        <v>111.5791140343276</v>
      </c>
    </row>
    <row r="2800" spans="1:10" hidden="1" x14ac:dyDescent="0.25">
      <c r="A2800" s="93">
        <v>121</v>
      </c>
      <c r="B2800" s="5" t="s">
        <v>30</v>
      </c>
      <c r="C2800" s="26">
        <v>44013</v>
      </c>
      <c r="D2800" s="4">
        <v>0</v>
      </c>
      <c r="E2800" s="29">
        <v>47</v>
      </c>
      <c r="G2800" s="4"/>
      <c r="H2800" s="93">
        <f t="shared" si="150"/>
        <v>47</v>
      </c>
      <c r="I2800" s="93">
        <f t="shared" si="152"/>
        <v>3.8501476017100584</v>
      </c>
      <c r="J2800" s="158">
        <f t="shared" si="151"/>
        <v>122.20573452828739</v>
      </c>
    </row>
    <row r="2801" spans="1:10" hidden="1" x14ac:dyDescent="0.25">
      <c r="A2801" s="93">
        <v>122</v>
      </c>
      <c r="B2801" s="5" t="s">
        <v>30</v>
      </c>
      <c r="C2801" s="26">
        <v>44014</v>
      </c>
      <c r="D2801" s="4">
        <v>0</v>
      </c>
      <c r="E2801" s="29">
        <v>47</v>
      </c>
      <c r="G2801" s="4"/>
      <c r="H2801" s="93">
        <f t="shared" si="150"/>
        <v>47</v>
      </c>
      <c r="I2801" s="93">
        <f t="shared" si="152"/>
        <v>3.8501476017100584</v>
      </c>
      <c r="J2801" s="158">
        <f t="shared" si="151"/>
        <v>169.20803370705977</v>
      </c>
    </row>
    <row r="2802" spans="1:10" hidden="1" x14ac:dyDescent="0.25">
      <c r="A2802" s="93">
        <v>123</v>
      </c>
      <c r="B2802" s="5" t="s">
        <v>30</v>
      </c>
      <c r="C2802" s="26">
        <v>44015</v>
      </c>
      <c r="D2802" s="4">
        <v>0</v>
      </c>
      <c r="E2802" s="29">
        <v>47</v>
      </c>
      <c r="G2802" s="4"/>
      <c r="H2802" s="93">
        <f t="shared" si="150"/>
        <v>47</v>
      </c>
      <c r="I2802" s="93">
        <f t="shared" si="152"/>
        <v>3.8501476017100584</v>
      </c>
      <c r="J2802" s="158">
        <f t="shared" si="151"/>
        <v>180.48856928753042</v>
      </c>
    </row>
    <row r="2803" spans="1:10" hidden="1" x14ac:dyDescent="0.25">
      <c r="A2803" s="93">
        <v>124</v>
      </c>
      <c r="B2803" s="5" t="s">
        <v>30</v>
      </c>
      <c r="C2803" s="26">
        <v>44016</v>
      </c>
      <c r="D2803" s="4">
        <v>0</v>
      </c>
      <c r="E2803" s="29">
        <v>47</v>
      </c>
      <c r="G2803" s="4"/>
      <c r="H2803" s="93">
        <f t="shared" si="150"/>
        <v>47</v>
      </c>
      <c r="I2803" s="93">
        <f t="shared" si="152"/>
        <v>3.8501476017100584</v>
      </c>
      <c r="J2803" s="158">
        <f t="shared" si="151"/>
        <v>225.61071160941302</v>
      </c>
    </row>
    <row r="2804" spans="1:10" hidden="1" x14ac:dyDescent="0.25">
      <c r="A2804" s="93">
        <v>125</v>
      </c>
      <c r="B2804" s="5" t="s">
        <v>30</v>
      </c>
      <c r="C2804" s="26">
        <v>44017</v>
      </c>
      <c r="D2804" s="4">
        <v>0</v>
      </c>
      <c r="E2804" s="29">
        <v>47</v>
      </c>
      <c r="G2804" s="4"/>
      <c r="H2804" s="93">
        <f t="shared" si="150"/>
        <v>47</v>
      </c>
      <c r="I2804" s="93">
        <f t="shared" si="152"/>
        <v>3.8501476017100584</v>
      </c>
      <c r="J2804" s="158">
        <f t="shared" si="151"/>
        <v>386.76121990185089</v>
      </c>
    </row>
    <row r="2805" spans="1:10" hidden="1" x14ac:dyDescent="0.25">
      <c r="A2805" s="93">
        <v>126</v>
      </c>
      <c r="B2805" s="5" t="s">
        <v>30</v>
      </c>
      <c r="C2805" s="26">
        <v>44018</v>
      </c>
      <c r="D2805" s="4">
        <v>2</v>
      </c>
      <c r="E2805" s="29">
        <v>49</v>
      </c>
      <c r="G2805" s="4"/>
      <c r="H2805" s="93">
        <f t="shared" si="150"/>
        <v>49</v>
      </c>
      <c r="I2805" s="93">
        <f t="shared" si="152"/>
        <v>3.8918202981106265</v>
      </c>
      <c r="J2805" s="158">
        <f t="shared" si="151"/>
        <v>199.59750352525703</v>
      </c>
    </row>
    <row r="2806" spans="1:10" hidden="1" x14ac:dyDescent="0.25">
      <c r="A2806" s="93">
        <v>127</v>
      </c>
      <c r="B2806" s="5" t="s">
        <v>30</v>
      </c>
      <c r="C2806" s="26">
        <v>44019</v>
      </c>
      <c r="D2806" s="4">
        <v>0</v>
      </c>
      <c r="E2806" s="29">
        <v>49</v>
      </c>
      <c r="G2806" s="4"/>
      <c r="H2806" s="93">
        <f t="shared" si="150"/>
        <v>49</v>
      </c>
      <c r="I2806" s="93">
        <f t="shared" si="152"/>
        <v>3.8918202981106265</v>
      </c>
      <c r="J2806" s="158">
        <f t="shared" si="151"/>
        <v>116.43187705639993</v>
      </c>
    </row>
    <row r="2807" spans="1:10" hidden="1" x14ac:dyDescent="0.25">
      <c r="A2807" s="93">
        <v>128</v>
      </c>
      <c r="B2807" s="5" t="s">
        <v>30</v>
      </c>
      <c r="C2807" s="26">
        <v>44020</v>
      </c>
      <c r="D2807" s="4">
        <v>0</v>
      </c>
      <c r="E2807" s="29">
        <v>49</v>
      </c>
      <c r="G2807" s="4"/>
      <c r="H2807" s="93">
        <f t="shared" si="150"/>
        <v>49</v>
      </c>
      <c r="I2807" s="93">
        <f t="shared" si="152"/>
        <v>3.8918202981106265</v>
      </c>
      <c r="J2807" s="158">
        <f t="shared" si="151"/>
        <v>93.145501645119936</v>
      </c>
    </row>
    <row r="2808" spans="1:10" hidden="1" x14ac:dyDescent="0.25">
      <c r="A2808" s="93">
        <v>129</v>
      </c>
      <c r="B2808" s="5" t="s">
        <v>30</v>
      </c>
      <c r="C2808" s="26">
        <v>44021</v>
      </c>
      <c r="D2808" s="4">
        <v>0</v>
      </c>
      <c r="E2808" s="29">
        <v>49</v>
      </c>
      <c r="G2808" s="4"/>
      <c r="H2808" s="93">
        <f t="shared" si="150"/>
        <v>49</v>
      </c>
      <c r="I2808" s="93">
        <f t="shared" si="152"/>
        <v>3.8918202981106265</v>
      </c>
      <c r="J2808" s="158">
        <f t="shared" si="151"/>
        <v>87.323907792299948</v>
      </c>
    </row>
    <row r="2809" spans="1:10" hidden="1" x14ac:dyDescent="0.25">
      <c r="A2809" s="93">
        <v>130</v>
      </c>
      <c r="B2809" s="5" t="s">
        <v>30</v>
      </c>
      <c r="C2809" s="26">
        <v>44022</v>
      </c>
      <c r="D2809" s="4">
        <v>0</v>
      </c>
      <c r="E2809" s="29">
        <v>49</v>
      </c>
      <c r="G2809" s="4"/>
      <c r="H2809" s="93">
        <f t="shared" si="150"/>
        <v>49</v>
      </c>
      <c r="I2809" s="93">
        <f t="shared" si="152"/>
        <v>3.8918202981106265</v>
      </c>
      <c r="J2809" s="158">
        <f t="shared" si="151"/>
        <v>93.145501645119936</v>
      </c>
    </row>
    <row r="2810" spans="1:10" hidden="1" x14ac:dyDescent="0.25">
      <c r="A2810" s="93">
        <v>131</v>
      </c>
      <c r="B2810" s="5" t="s">
        <v>30</v>
      </c>
      <c r="C2810" s="26">
        <v>44023</v>
      </c>
      <c r="D2810" s="4">
        <v>0</v>
      </c>
      <c r="E2810" s="29">
        <v>49</v>
      </c>
      <c r="G2810" s="4"/>
      <c r="H2810" s="93">
        <f t="shared" si="150"/>
        <v>49</v>
      </c>
      <c r="I2810" s="93">
        <f t="shared" si="152"/>
        <v>3.8918202981106265</v>
      </c>
      <c r="J2810" s="158">
        <f t="shared" si="151"/>
        <v>116.43187705639993</v>
      </c>
    </row>
    <row r="2811" spans="1:10" hidden="1" x14ac:dyDescent="0.25">
      <c r="A2811" s="93">
        <v>132</v>
      </c>
      <c r="B2811" s="5" t="s">
        <v>30</v>
      </c>
      <c r="C2811" s="26">
        <v>44024</v>
      </c>
      <c r="D2811" s="4">
        <v>0</v>
      </c>
      <c r="E2811" s="29">
        <v>49</v>
      </c>
      <c r="G2811" s="4"/>
      <c r="H2811" s="93">
        <f t="shared" si="150"/>
        <v>49</v>
      </c>
      <c r="I2811" s="93">
        <f t="shared" si="152"/>
        <v>3.8918202981106265</v>
      </c>
      <c r="J2811" s="158">
        <f t="shared" si="151"/>
        <v>199.59750352525703</v>
      </c>
    </row>
    <row r="2812" spans="1:10" hidden="1" x14ac:dyDescent="0.25">
      <c r="A2812" s="93">
        <v>133</v>
      </c>
      <c r="B2812" s="5" t="s">
        <v>30</v>
      </c>
      <c r="C2812" s="26">
        <v>44025</v>
      </c>
      <c r="D2812" s="4">
        <v>0</v>
      </c>
      <c r="E2812" s="29">
        <v>49</v>
      </c>
      <c r="G2812" s="4"/>
      <c r="H2812" s="93">
        <f t="shared" si="150"/>
        <v>49</v>
      </c>
      <c r="I2812" s="93">
        <f t="shared" si="152"/>
        <v>3.8918202981106265</v>
      </c>
      <c r="J2812" s="158" t="e">
        <f t="shared" si="151"/>
        <v>#DIV/0!</v>
      </c>
    </row>
    <row r="2813" spans="1:10" hidden="1" x14ac:dyDescent="0.25">
      <c r="A2813" s="93">
        <v>134</v>
      </c>
      <c r="B2813" s="5" t="s">
        <v>30</v>
      </c>
      <c r="C2813" s="26">
        <v>44026</v>
      </c>
      <c r="D2813" s="4">
        <v>0</v>
      </c>
      <c r="E2813" s="29">
        <v>49</v>
      </c>
      <c r="G2813" s="4"/>
      <c r="H2813" s="93">
        <f t="shared" si="150"/>
        <v>49</v>
      </c>
      <c r="I2813" s="93">
        <f t="shared" si="152"/>
        <v>3.8918202981106265</v>
      </c>
      <c r="J2813" s="158" t="e">
        <f t="shared" si="151"/>
        <v>#DIV/0!</v>
      </c>
    </row>
    <row r="2814" spans="1:10" hidden="1" x14ac:dyDescent="0.25">
      <c r="A2814" s="93">
        <v>135</v>
      </c>
      <c r="B2814" s="5" t="s">
        <v>30</v>
      </c>
      <c r="C2814" s="26">
        <v>44027</v>
      </c>
      <c r="D2814" s="4">
        <v>0</v>
      </c>
      <c r="E2814" s="29">
        <v>49</v>
      </c>
      <c r="G2814" s="4"/>
      <c r="H2814" s="93">
        <f t="shared" si="150"/>
        <v>49</v>
      </c>
      <c r="I2814" s="93">
        <f t="shared" si="152"/>
        <v>3.8918202981106265</v>
      </c>
      <c r="J2814" s="158" t="e">
        <f t="shared" si="151"/>
        <v>#DIV/0!</v>
      </c>
    </row>
    <row r="2815" spans="1:10" hidden="1" x14ac:dyDescent="0.25">
      <c r="A2815" s="93">
        <v>136</v>
      </c>
      <c r="B2815" s="5" t="s">
        <v>30</v>
      </c>
      <c r="C2815" s="26">
        <v>44028</v>
      </c>
      <c r="D2815" s="4">
        <v>0</v>
      </c>
      <c r="E2815" s="29">
        <v>49</v>
      </c>
      <c r="G2815" s="4"/>
      <c r="H2815" s="93">
        <f t="shared" si="150"/>
        <v>49</v>
      </c>
      <c r="I2815" s="93">
        <f t="shared" si="152"/>
        <v>3.8918202981106265</v>
      </c>
      <c r="J2815" s="158" t="e">
        <f t="shared" si="151"/>
        <v>#DIV/0!</v>
      </c>
    </row>
    <row r="2816" spans="1:10" hidden="1" x14ac:dyDescent="0.25">
      <c r="A2816" s="93">
        <v>137</v>
      </c>
      <c r="B2816" s="5" t="s">
        <v>30</v>
      </c>
      <c r="C2816" s="26">
        <v>44029</v>
      </c>
      <c r="D2816" s="4">
        <v>0</v>
      </c>
      <c r="E2816" s="29">
        <v>49</v>
      </c>
      <c r="G2816" s="4"/>
      <c r="H2816" s="93">
        <f t="shared" si="150"/>
        <v>49</v>
      </c>
      <c r="I2816" s="93">
        <f t="shared" si="152"/>
        <v>3.8918202981106265</v>
      </c>
      <c r="J2816" s="158" t="e">
        <f t="shared" si="151"/>
        <v>#DIV/0!</v>
      </c>
    </row>
    <row r="2817" spans="1:10" hidden="1" x14ac:dyDescent="0.25">
      <c r="A2817" s="93">
        <v>138</v>
      </c>
      <c r="B2817" s="5" t="s">
        <v>30</v>
      </c>
      <c r="C2817" s="26">
        <v>44030</v>
      </c>
      <c r="D2817" s="4">
        <v>0</v>
      </c>
      <c r="E2817" s="29">
        <v>49</v>
      </c>
      <c r="G2817" s="4"/>
      <c r="H2817" s="93">
        <f t="shared" si="150"/>
        <v>49</v>
      </c>
      <c r="I2817" s="93">
        <f t="shared" si="152"/>
        <v>3.8918202981106265</v>
      </c>
      <c r="J2817" s="158" t="e">
        <f t="shared" si="151"/>
        <v>#DIV/0!</v>
      </c>
    </row>
    <row r="2818" spans="1:10" hidden="1" x14ac:dyDescent="0.25">
      <c r="A2818" s="93">
        <v>139</v>
      </c>
      <c r="B2818" s="5" t="s">
        <v>30</v>
      </c>
      <c r="C2818" s="26">
        <v>44031</v>
      </c>
      <c r="D2818" s="4">
        <v>0</v>
      </c>
      <c r="E2818" s="29">
        <v>49</v>
      </c>
      <c r="G2818" s="4"/>
      <c r="H2818" s="93">
        <f t="shared" si="150"/>
        <v>49</v>
      </c>
      <c r="I2818" s="93">
        <f t="shared" si="152"/>
        <v>3.8918202981106265</v>
      </c>
      <c r="J2818" s="158" t="e">
        <f t="shared" si="151"/>
        <v>#DIV/0!</v>
      </c>
    </row>
    <row r="2819" spans="1:10" hidden="1" x14ac:dyDescent="0.25">
      <c r="A2819" s="93">
        <v>140</v>
      </c>
      <c r="B2819" s="5" t="s">
        <v>30</v>
      </c>
      <c r="C2819" s="26">
        <v>44032</v>
      </c>
      <c r="D2819" s="4">
        <v>0</v>
      </c>
      <c r="E2819" s="29">
        <v>49</v>
      </c>
      <c r="G2819" s="4"/>
      <c r="H2819" s="93">
        <f t="shared" ref="H2819:H2882" si="153">IF(EXACT(B2819,B2818),D2819+E2818,E2819)</f>
        <v>49</v>
      </c>
      <c r="I2819" s="93">
        <f t="shared" si="152"/>
        <v>3.8918202981106265</v>
      </c>
      <c r="J2819" s="158" t="e">
        <f t="shared" si="151"/>
        <v>#DIV/0!</v>
      </c>
    </row>
    <row r="2820" spans="1:10" hidden="1" x14ac:dyDescent="0.25">
      <c r="A2820" s="93">
        <v>141</v>
      </c>
      <c r="B2820" s="5" t="s">
        <v>30</v>
      </c>
      <c r="C2820" s="26">
        <v>44033</v>
      </c>
      <c r="D2820" s="4">
        <v>0</v>
      </c>
      <c r="E2820" s="29">
        <v>49</v>
      </c>
      <c r="G2820" s="4"/>
      <c r="H2820" s="93">
        <f t="shared" si="153"/>
        <v>49</v>
      </c>
      <c r="I2820" s="93">
        <f t="shared" si="152"/>
        <v>3.8918202981106265</v>
      </c>
      <c r="J2820" s="158" t="e">
        <f t="shared" si="151"/>
        <v>#DIV/0!</v>
      </c>
    </row>
    <row r="2821" spans="1:10" hidden="1" x14ac:dyDescent="0.25">
      <c r="A2821" s="93">
        <v>142</v>
      </c>
      <c r="B2821" s="5" t="s">
        <v>30</v>
      </c>
      <c r="C2821" s="26">
        <v>44034</v>
      </c>
      <c r="D2821" s="4">
        <v>0</v>
      </c>
      <c r="E2821" s="29">
        <v>49</v>
      </c>
      <c r="G2821" s="4"/>
      <c r="H2821" s="93">
        <f t="shared" si="153"/>
        <v>49</v>
      </c>
      <c r="I2821" s="93">
        <f t="shared" si="152"/>
        <v>3.8918202981106265</v>
      </c>
      <c r="J2821" s="158" t="e">
        <f t="shared" si="151"/>
        <v>#DIV/0!</v>
      </c>
    </row>
    <row r="2822" spans="1:10" hidden="1" x14ac:dyDescent="0.25">
      <c r="A2822" s="93">
        <v>143</v>
      </c>
      <c r="B2822" s="5" t="s">
        <v>30</v>
      </c>
      <c r="C2822" s="26">
        <v>44035</v>
      </c>
      <c r="D2822" s="4">
        <v>2</v>
      </c>
      <c r="E2822" s="29">
        <v>51</v>
      </c>
      <c r="G2822" s="4"/>
      <c r="H2822" s="93">
        <f t="shared" si="153"/>
        <v>51</v>
      </c>
      <c r="I2822" s="93">
        <f t="shared" si="152"/>
        <v>3.9318256327243257</v>
      </c>
      <c r="J2822" s="158">
        <f t="shared" si="151"/>
        <v>207.91642532271288</v>
      </c>
    </row>
    <row r="2823" spans="1:10" hidden="1" x14ac:dyDescent="0.25">
      <c r="A2823" s="93">
        <v>144</v>
      </c>
      <c r="B2823" s="5" t="s">
        <v>30</v>
      </c>
      <c r="C2823" s="26">
        <v>44036</v>
      </c>
      <c r="D2823" s="4">
        <v>1</v>
      </c>
      <c r="E2823" s="29">
        <v>52</v>
      </c>
      <c r="G2823" s="4"/>
      <c r="H2823" s="93">
        <f t="shared" si="153"/>
        <v>52</v>
      </c>
      <c r="I2823" s="93">
        <f t="shared" si="152"/>
        <v>3.9512437185814275</v>
      </c>
      <c r="J2823" s="158">
        <f t="shared" ref="J2823:J2884" si="154">LN(2)/SLOPE(I2816:I2823,A2816:A2823)</f>
        <v>94.521509939073098</v>
      </c>
    </row>
    <row r="2824" spans="1:10" hidden="1" x14ac:dyDescent="0.25">
      <c r="A2824" s="93">
        <v>145</v>
      </c>
      <c r="B2824" s="5" t="s">
        <v>30</v>
      </c>
      <c r="C2824" s="26">
        <v>44037</v>
      </c>
      <c r="D2824" s="4">
        <v>3</v>
      </c>
      <c r="E2824" s="29">
        <v>55</v>
      </c>
      <c r="G2824" s="4"/>
      <c r="H2824" s="93">
        <f t="shared" si="153"/>
        <v>55</v>
      </c>
      <c r="I2824" s="93">
        <f t="shared" si="152"/>
        <v>4.0073331852324712</v>
      </c>
      <c r="J2824" s="158">
        <f t="shared" si="154"/>
        <v>47.502044225415176</v>
      </c>
    </row>
    <row r="2825" spans="1:10" hidden="1" x14ac:dyDescent="0.25">
      <c r="A2825" s="93">
        <v>146</v>
      </c>
      <c r="B2825" s="5" t="s">
        <v>30</v>
      </c>
      <c r="C2825" s="26">
        <v>44038</v>
      </c>
      <c r="D2825" s="4">
        <v>2</v>
      </c>
      <c r="E2825" s="29">
        <v>57</v>
      </c>
      <c r="G2825" s="4"/>
      <c r="H2825" s="93">
        <f t="shared" si="153"/>
        <v>57</v>
      </c>
      <c r="I2825" s="93">
        <f t="shared" si="152"/>
        <v>4.0430512678345503</v>
      </c>
      <c r="J2825" s="158">
        <f t="shared" si="154"/>
        <v>31.396990508717707</v>
      </c>
    </row>
    <row r="2826" spans="1:10" hidden="1" x14ac:dyDescent="0.25">
      <c r="A2826" s="93">
        <v>147</v>
      </c>
      <c r="B2826" s="5" t="s">
        <v>30</v>
      </c>
      <c r="C2826" s="26">
        <v>44039</v>
      </c>
      <c r="D2826" s="4">
        <v>-1</v>
      </c>
      <c r="E2826" s="29">
        <v>56</v>
      </c>
      <c r="G2826" s="4"/>
      <c r="H2826" s="93">
        <f t="shared" si="153"/>
        <v>56</v>
      </c>
      <c r="I2826" s="93">
        <f t="shared" si="152"/>
        <v>4.0253516907351496</v>
      </c>
      <c r="J2826" s="158">
        <f t="shared" si="154"/>
        <v>28.307796519547729</v>
      </c>
    </row>
    <row r="2827" spans="1:10" hidden="1" x14ac:dyDescent="0.25">
      <c r="A2827" s="93">
        <v>148</v>
      </c>
      <c r="B2827" s="5" t="s">
        <v>30</v>
      </c>
      <c r="C2827" s="26">
        <v>44040</v>
      </c>
      <c r="D2827" s="4">
        <v>-4</v>
      </c>
      <c r="E2827" s="29">
        <v>52</v>
      </c>
      <c r="G2827" s="4"/>
      <c r="H2827" s="93">
        <f t="shared" si="153"/>
        <v>52</v>
      </c>
      <c r="I2827" s="93">
        <f t="shared" si="152"/>
        <v>3.9512437185814275</v>
      </c>
      <c r="J2827" s="158">
        <f t="shared" si="154"/>
        <v>39.517351629549509</v>
      </c>
    </row>
    <row r="2828" spans="1:10" hidden="1" x14ac:dyDescent="0.25">
      <c r="A2828" s="93">
        <v>149</v>
      </c>
      <c r="B2828" s="5" t="s">
        <v>30</v>
      </c>
      <c r="C2828" s="26">
        <v>44041</v>
      </c>
      <c r="D2828" s="4">
        <v>0</v>
      </c>
      <c r="E2828" s="29">
        <v>52</v>
      </c>
      <c r="G2828" s="4"/>
      <c r="H2828" s="93">
        <f t="shared" si="153"/>
        <v>52</v>
      </c>
      <c r="I2828" s="93">
        <f t="shared" si="152"/>
        <v>3.9512437185814275</v>
      </c>
      <c r="J2828" s="158">
        <f t="shared" si="154"/>
        <v>75.508542522216814</v>
      </c>
    </row>
    <row r="2829" spans="1:10" hidden="1" x14ac:dyDescent="0.25">
      <c r="A2829" s="93">
        <v>150</v>
      </c>
      <c r="B2829" s="5" t="s">
        <v>30</v>
      </c>
      <c r="C2829" s="26">
        <v>44042</v>
      </c>
      <c r="D2829" s="4">
        <v>1</v>
      </c>
      <c r="E2829" s="29">
        <v>53</v>
      </c>
      <c r="G2829" s="4"/>
      <c r="H2829" s="93">
        <f t="shared" si="153"/>
        <v>53</v>
      </c>
      <c r="I2829" s="93">
        <f t="shared" si="152"/>
        <v>3.970291913552122</v>
      </c>
      <c r="J2829" s="158">
        <f t="shared" si="154"/>
        <v>699.00560694884598</v>
      </c>
    </row>
    <row r="2830" spans="1:10" hidden="1" x14ac:dyDescent="0.25">
      <c r="A2830" s="93">
        <v>151</v>
      </c>
      <c r="B2830" s="5" t="s">
        <v>30</v>
      </c>
      <c r="C2830" s="26">
        <v>44043</v>
      </c>
      <c r="D2830" s="4">
        <v>6</v>
      </c>
      <c r="E2830" s="29">
        <v>59</v>
      </c>
      <c r="G2830" s="4"/>
      <c r="H2830" s="93">
        <f t="shared" si="153"/>
        <v>59</v>
      </c>
      <c r="I2830" s="93">
        <f t="shared" si="152"/>
        <v>4.0775374439057197</v>
      </c>
      <c r="J2830" s="158">
        <f t="shared" si="154"/>
        <v>166.6795870628911</v>
      </c>
    </row>
    <row r="2831" spans="1:10" hidden="1" x14ac:dyDescent="0.25">
      <c r="A2831" s="93">
        <v>152</v>
      </c>
      <c r="B2831" s="5" t="s">
        <v>30</v>
      </c>
      <c r="C2831" s="26">
        <v>44044</v>
      </c>
      <c r="D2831" s="4">
        <v>-1</v>
      </c>
      <c r="E2831" s="29">
        <v>58</v>
      </c>
      <c r="G2831" s="4"/>
      <c r="H2831" s="93">
        <f t="shared" si="153"/>
        <v>58</v>
      </c>
      <c r="I2831" s="93">
        <f t="shared" si="152"/>
        <v>4.0604430105464191</v>
      </c>
      <c r="J2831" s="158">
        <f t="shared" si="154"/>
        <v>153.61804940867353</v>
      </c>
    </row>
    <row r="2832" spans="1:10" hidden="1" x14ac:dyDescent="0.25">
      <c r="A2832" s="93">
        <v>153</v>
      </c>
      <c r="B2832" s="5" t="s">
        <v>30</v>
      </c>
      <c r="C2832" s="26">
        <v>44045</v>
      </c>
      <c r="D2832" s="4">
        <v>6</v>
      </c>
      <c r="E2832" s="29">
        <v>64</v>
      </c>
      <c r="G2832" s="4"/>
      <c r="H2832" s="93">
        <f t="shared" si="153"/>
        <v>64</v>
      </c>
      <c r="I2832" s="93">
        <f t="shared" si="152"/>
        <v>4.1588830833596715</v>
      </c>
      <c r="J2832" s="158">
        <f t="shared" si="154"/>
        <v>42.063284289430257</v>
      </c>
    </row>
    <row r="2833" spans="1:10" hidden="1" x14ac:dyDescent="0.25">
      <c r="A2833" s="93">
        <v>154</v>
      </c>
      <c r="B2833" s="5" t="s">
        <v>30</v>
      </c>
      <c r="C2833" s="26">
        <v>44046</v>
      </c>
      <c r="D2833" s="4">
        <v>-4</v>
      </c>
      <c r="E2833" s="29">
        <v>60</v>
      </c>
      <c r="G2833" s="4"/>
      <c r="H2833" s="93">
        <f t="shared" si="153"/>
        <v>60</v>
      </c>
      <c r="I2833" s="93">
        <f t="shared" ref="I2833:I2896" si="155">LN(H2833)</f>
        <v>4.0943445622221004</v>
      </c>
      <c r="J2833" s="158">
        <f t="shared" si="154"/>
        <v>29.767203987511355</v>
      </c>
    </row>
    <row r="2834" spans="1:10" hidden="1" x14ac:dyDescent="0.25">
      <c r="A2834" s="93">
        <v>155</v>
      </c>
      <c r="B2834" s="5" t="s">
        <v>30</v>
      </c>
      <c r="C2834" s="26">
        <v>44047</v>
      </c>
      <c r="D2834" s="4">
        <v>-1</v>
      </c>
      <c r="E2834" s="29">
        <v>59</v>
      </c>
      <c r="G2834" s="4"/>
      <c r="H2834" s="93">
        <f t="shared" si="153"/>
        <v>59</v>
      </c>
      <c r="I2834" s="93">
        <f t="shared" si="155"/>
        <v>4.0775374439057197</v>
      </c>
      <c r="J2834" s="158">
        <f t="shared" si="154"/>
        <v>27.103293952472445</v>
      </c>
    </row>
    <row r="2835" spans="1:10" hidden="1" x14ac:dyDescent="0.25">
      <c r="A2835" s="93">
        <v>156</v>
      </c>
      <c r="B2835" s="5" t="s">
        <v>30</v>
      </c>
      <c r="C2835" s="26">
        <v>44048</v>
      </c>
      <c r="D2835" s="4">
        <v>0</v>
      </c>
      <c r="E2835" s="29">
        <v>59</v>
      </c>
      <c r="G2835" s="4"/>
      <c r="H2835" s="93">
        <f t="shared" si="153"/>
        <v>59</v>
      </c>
      <c r="I2835" s="93">
        <f t="shared" si="155"/>
        <v>4.0775374439057197</v>
      </c>
      <c r="J2835" s="158">
        <f t="shared" si="154"/>
        <v>37.105785219869666</v>
      </c>
    </row>
    <row r="2836" spans="1:10" hidden="1" x14ac:dyDescent="0.25">
      <c r="A2836" s="93">
        <v>157</v>
      </c>
      <c r="B2836" s="5" t="s">
        <v>30</v>
      </c>
      <c r="C2836" s="26">
        <v>44049</v>
      </c>
      <c r="D2836" s="4">
        <v>1</v>
      </c>
      <c r="E2836" s="29">
        <v>60</v>
      </c>
      <c r="G2836" s="4"/>
      <c r="H2836" s="93">
        <f t="shared" si="153"/>
        <v>60</v>
      </c>
      <c r="I2836" s="93">
        <f t="shared" si="155"/>
        <v>4.0943445622221004</v>
      </c>
      <c r="J2836" s="158">
        <f t="shared" si="154"/>
        <v>68.089645933963851</v>
      </c>
    </row>
    <row r="2837" spans="1:10" hidden="1" x14ac:dyDescent="0.25">
      <c r="A2837" s="93">
        <v>158</v>
      </c>
      <c r="B2837" s="5" t="s">
        <v>30</v>
      </c>
      <c r="C2837" s="26">
        <v>44050</v>
      </c>
      <c r="D2837" s="4">
        <v>-1</v>
      </c>
      <c r="E2837" s="29">
        <v>59</v>
      </c>
      <c r="G2837" s="4"/>
      <c r="H2837" s="93">
        <f t="shared" si="153"/>
        <v>59</v>
      </c>
      <c r="I2837" s="93">
        <f t="shared" si="155"/>
        <v>4.0775374439057197</v>
      </c>
      <c r="J2837" s="158">
        <f t="shared" si="154"/>
        <v>-637.47247261271536</v>
      </c>
    </row>
    <row r="2838" spans="1:10" hidden="1" x14ac:dyDescent="0.25">
      <c r="A2838" s="93">
        <v>159</v>
      </c>
      <c r="B2838" s="5" t="s">
        <v>30</v>
      </c>
      <c r="C2838" s="26">
        <v>44051</v>
      </c>
      <c r="D2838" s="4">
        <v>-2</v>
      </c>
      <c r="E2838" s="29">
        <v>57</v>
      </c>
      <c r="G2838" s="4"/>
      <c r="H2838" s="93">
        <f t="shared" si="153"/>
        <v>57</v>
      </c>
      <c r="I2838" s="93">
        <f t="shared" si="155"/>
        <v>4.0430512678345503</v>
      </c>
      <c r="J2838" s="158">
        <f t="shared" si="154"/>
        <v>-110.17525973049702</v>
      </c>
    </row>
    <row r="2839" spans="1:10" hidden="1" x14ac:dyDescent="0.25">
      <c r="A2839" s="93">
        <v>160</v>
      </c>
      <c r="B2839" s="5" t="s">
        <v>30</v>
      </c>
      <c r="C2839" s="26">
        <v>44052</v>
      </c>
      <c r="D2839" s="4">
        <v>3</v>
      </c>
      <c r="E2839" s="29">
        <v>60</v>
      </c>
      <c r="G2839" s="4"/>
      <c r="H2839" s="93">
        <f t="shared" si="153"/>
        <v>60</v>
      </c>
      <c r="I2839" s="93">
        <f t="shared" si="155"/>
        <v>4.0943445622221004</v>
      </c>
      <c r="J2839" s="158">
        <f t="shared" si="154"/>
        <v>-84.208737315932382</v>
      </c>
    </row>
    <row r="2840" spans="1:10" hidden="1" x14ac:dyDescent="0.25">
      <c r="A2840" s="93">
        <v>161</v>
      </c>
      <c r="B2840" s="5" t="s">
        <v>30</v>
      </c>
      <c r="C2840" s="26">
        <v>44053</v>
      </c>
      <c r="D2840" s="4">
        <v>1</v>
      </c>
      <c r="E2840" s="29">
        <v>61</v>
      </c>
      <c r="G2840" s="4"/>
      <c r="H2840" s="93">
        <f t="shared" si="153"/>
        <v>61</v>
      </c>
      <c r="I2840" s="93">
        <f t="shared" si="155"/>
        <v>4.1108738641733114</v>
      </c>
      <c r="J2840" s="158">
        <f t="shared" si="154"/>
        <v>732.61176665666937</v>
      </c>
    </row>
    <row r="2841" spans="1:10" hidden="1" x14ac:dyDescent="0.25">
      <c r="A2841" s="93">
        <v>162</v>
      </c>
      <c r="B2841" s="5" t="s">
        <v>30</v>
      </c>
      <c r="C2841" s="26">
        <v>44054</v>
      </c>
      <c r="D2841" s="4">
        <v>1</v>
      </c>
      <c r="E2841" s="29">
        <v>62</v>
      </c>
      <c r="G2841" s="4"/>
      <c r="H2841" s="93">
        <f t="shared" si="153"/>
        <v>62</v>
      </c>
      <c r="I2841" s="93">
        <f t="shared" si="155"/>
        <v>4.1271343850450917</v>
      </c>
      <c r="J2841" s="158">
        <f t="shared" si="154"/>
        <v>121.45902954501597</v>
      </c>
    </row>
    <row r="2842" spans="1:10" hidden="1" x14ac:dyDescent="0.25">
      <c r="A2842" s="93">
        <v>163</v>
      </c>
      <c r="B2842" s="5" t="s">
        <v>30</v>
      </c>
      <c r="C2842" s="26">
        <v>44055</v>
      </c>
      <c r="D2842" s="4">
        <v>-1</v>
      </c>
      <c r="E2842" s="29">
        <f t="shared" ref="E2842:E2847" si="156">D2842+E2818</f>
        <v>48</v>
      </c>
      <c r="G2842" s="4"/>
      <c r="H2842" s="93">
        <f t="shared" si="153"/>
        <v>61</v>
      </c>
      <c r="I2842" s="93">
        <f t="shared" si="155"/>
        <v>4.1108738641733114</v>
      </c>
      <c r="J2842" s="158">
        <f t="shared" si="154"/>
        <v>106.13135529294439</v>
      </c>
    </row>
    <row r="2843" spans="1:10" hidden="1" x14ac:dyDescent="0.25">
      <c r="A2843" s="93">
        <v>164</v>
      </c>
      <c r="B2843" s="5" t="s">
        <v>30</v>
      </c>
      <c r="C2843" s="26">
        <v>44056</v>
      </c>
      <c r="D2843" s="4">
        <v>2</v>
      </c>
      <c r="E2843" s="29">
        <f t="shared" si="156"/>
        <v>51</v>
      </c>
      <c r="G2843" s="4"/>
      <c r="H2843" s="93">
        <f t="shared" si="153"/>
        <v>50</v>
      </c>
      <c r="I2843" s="93">
        <f t="shared" si="155"/>
        <v>3.912023005428146</v>
      </c>
      <c r="J2843" s="158">
        <f t="shared" si="154"/>
        <v>-69.249578717029237</v>
      </c>
    </row>
    <row r="2844" spans="1:10" hidden="1" x14ac:dyDescent="0.25">
      <c r="A2844" s="93">
        <v>165</v>
      </c>
      <c r="B2844" s="5" t="s">
        <v>30</v>
      </c>
      <c r="C2844" s="26">
        <v>44057</v>
      </c>
      <c r="D2844" s="4">
        <v>1</v>
      </c>
      <c r="E2844" s="29">
        <f t="shared" si="156"/>
        <v>50</v>
      </c>
      <c r="G2844" s="4"/>
      <c r="H2844" s="93">
        <f t="shared" si="153"/>
        <v>52</v>
      </c>
      <c r="I2844" s="93">
        <f t="shared" si="155"/>
        <v>3.9512437185814275</v>
      </c>
      <c r="J2844" s="158">
        <f t="shared" si="154"/>
        <v>-39.518379315386511</v>
      </c>
    </row>
    <row r="2845" spans="1:10" hidden="1" x14ac:dyDescent="0.25">
      <c r="A2845" s="93">
        <v>166</v>
      </c>
      <c r="B2845" s="5" t="s">
        <v>30</v>
      </c>
      <c r="C2845" s="26">
        <v>44058</v>
      </c>
      <c r="D2845" s="4">
        <v>3</v>
      </c>
      <c r="E2845" s="29">
        <f t="shared" si="156"/>
        <v>52</v>
      </c>
      <c r="G2845" s="4"/>
      <c r="H2845" s="93">
        <f t="shared" si="153"/>
        <v>53</v>
      </c>
      <c r="I2845" s="93">
        <f t="shared" si="155"/>
        <v>3.970291913552122</v>
      </c>
      <c r="J2845" s="158">
        <f t="shared" si="154"/>
        <v>-31.684438434242093</v>
      </c>
    </row>
    <row r="2846" spans="1:10" hidden="1" x14ac:dyDescent="0.25">
      <c r="A2846" s="93">
        <v>167</v>
      </c>
      <c r="B2846" s="5" t="s">
        <v>30</v>
      </c>
      <c r="C2846" s="26">
        <v>44059</v>
      </c>
      <c r="D2846" s="4">
        <v>0</v>
      </c>
      <c r="E2846" s="29">
        <f t="shared" si="156"/>
        <v>51</v>
      </c>
      <c r="G2846" s="4"/>
      <c r="H2846" s="93">
        <f t="shared" si="153"/>
        <v>52</v>
      </c>
      <c r="I2846" s="93">
        <f t="shared" si="155"/>
        <v>3.9512437185814275</v>
      </c>
      <c r="J2846" s="158">
        <f t="shared" si="154"/>
        <v>-23.949422365874199</v>
      </c>
    </row>
    <row r="2847" spans="1:10" hidden="1" x14ac:dyDescent="0.25">
      <c r="A2847" s="93">
        <v>168</v>
      </c>
      <c r="B2847" s="5" t="s">
        <v>30</v>
      </c>
      <c r="C2847" s="26">
        <v>44060</v>
      </c>
      <c r="D2847" s="4">
        <v>-4</v>
      </c>
      <c r="E2847" s="29">
        <f t="shared" si="156"/>
        <v>48</v>
      </c>
      <c r="G2847" s="4"/>
      <c r="H2847" s="93">
        <f t="shared" si="153"/>
        <v>47</v>
      </c>
      <c r="I2847" s="93">
        <f t="shared" si="155"/>
        <v>3.8501476017100584</v>
      </c>
      <c r="J2847" s="158">
        <f t="shared" si="154"/>
        <v>-18.860767083006674</v>
      </c>
    </row>
    <row r="2848" spans="1:10" hidden="1" x14ac:dyDescent="0.25">
      <c r="A2848" s="93">
        <v>169</v>
      </c>
      <c r="B2848" s="5" t="s">
        <v>30</v>
      </c>
      <c r="C2848" s="26">
        <v>44061</v>
      </c>
      <c r="D2848" s="4">
        <v>0</v>
      </c>
      <c r="E2848" s="29">
        <v>55</v>
      </c>
      <c r="G2848" s="4"/>
      <c r="H2848" s="93">
        <f t="shared" si="153"/>
        <v>48</v>
      </c>
      <c r="I2848" s="93">
        <f t="shared" si="155"/>
        <v>3.8712010109078911</v>
      </c>
      <c r="J2848" s="158">
        <f t="shared" si="154"/>
        <v>-19.680668153266808</v>
      </c>
    </row>
    <row r="2849" spans="1:10" hidden="1" x14ac:dyDescent="0.25">
      <c r="A2849" s="93">
        <v>170</v>
      </c>
      <c r="B2849" s="5" t="s">
        <v>30</v>
      </c>
      <c r="C2849" s="26">
        <v>44062</v>
      </c>
      <c r="D2849" s="4">
        <v>0</v>
      </c>
      <c r="E2849" s="29">
        <f t="shared" ref="E2849:E2885" si="157">D2849+E2825</f>
        <v>57</v>
      </c>
      <c r="G2849" s="4"/>
      <c r="H2849" s="93">
        <f t="shared" si="153"/>
        <v>55</v>
      </c>
      <c r="I2849" s="93">
        <f t="shared" si="155"/>
        <v>4.0073331852324712</v>
      </c>
      <c r="J2849" s="158">
        <f t="shared" si="154"/>
        <v>-46.533654111052883</v>
      </c>
    </row>
    <row r="2850" spans="1:10" hidden="1" x14ac:dyDescent="0.25">
      <c r="A2850" s="93">
        <v>171</v>
      </c>
      <c r="B2850" s="5" t="s">
        <v>30</v>
      </c>
      <c r="C2850" s="26">
        <v>44063</v>
      </c>
      <c r="D2850" s="4">
        <v>-2</v>
      </c>
      <c r="E2850" s="29">
        <f t="shared" si="157"/>
        <v>54</v>
      </c>
      <c r="G2850" s="4"/>
      <c r="H2850" s="93">
        <f t="shared" si="153"/>
        <v>55</v>
      </c>
      <c r="I2850" s="93">
        <f t="shared" si="155"/>
        <v>4.0073331852324712</v>
      </c>
      <c r="J2850" s="158">
        <f t="shared" si="154"/>
        <v>106.00707848530213</v>
      </c>
    </row>
    <row r="2851" spans="1:10" hidden="1" x14ac:dyDescent="0.25">
      <c r="A2851" s="93">
        <v>172</v>
      </c>
      <c r="B2851" s="5" t="s">
        <v>30</v>
      </c>
      <c r="C2851" s="26">
        <v>44064</v>
      </c>
      <c r="D2851" s="4">
        <v>5</v>
      </c>
      <c r="E2851" s="29">
        <f t="shared" si="157"/>
        <v>57</v>
      </c>
      <c r="G2851" s="4"/>
      <c r="H2851" s="93">
        <f t="shared" si="153"/>
        <v>59</v>
      </c>
      <c r="I2851" s="93">
        <f t="shared" si="155"/>
        <v>4.0775374439057197</v>
      </c>
      <c r="J2851" s="158">
        <f t="shared" si="154"/>
        <v>46.261792491479248</v>
      </c>
    </row>
    <row r="2852" spans="1:10" hidden="1" x14ac:dyDescent="0.25">
      <c r="A2852" s="93">
        <v>173</v>
      </c>
      <c r="B2852" s="5" t="s">
        <v>30</v>
      </c>
      <c r="C2852" s="26">
        <v>44065</v>
      </c>
      <c r="D2852" s="4">
        <v>1</v>
      </c>
      <c r="E2852" s="29">
        <f t="shared" si="157"/>
        <v>53</v>
      </c>
      <c r="G2852" s="4"/>
      <c r="H2852" s="93">
        <f t="shared" si="153"/>
        <v>58</v>
      </c>
      <c r="I2852" s="93">
        <f t="shared" si="155"/>
        <v>4.0604430105464191</v>
      </c>
      <c r="J2852" s="158">
        <f t="shared" si="154"/>
        <v>31.132439848807444</v>
      </c>
    </row>
    <row r="2853" spans="1:10" hidden="1" x14ac:dyDescent="0.25">
      <c r="A2853" s="93">
        <v>174</v>
      </c>
      <c r="B2853" s="5" t="s">
        <v>30</v>
      </c>
      <c r="C2853" s="26">
        <v>44066</v>
      </c>
      <c r="D2853" s="4">
        <v>-3</v>
      </c>
      <c r="E2853" s="29">
        <f t="shared" si="157"/>
        <v>50</v>
      </c>
      <c r="G2853" s="4"/>
      <c r="H2853" s="93">
        <f t="shared" si="153"/>
        <v>50</v>
      </c>
      <c r="I2853" s="93">
        <f t="shared" si="155"/>
        <v>3.912023005428146</v>
      </c>
      <c r="J2853" s="158">
        <f t="shared" si="154"/>
        <v>41.709748852312451</v>
      </c>
    </row>
    <row r="2854" spans="1:10" hidden="1" x14ac:dyDescent="0.25">
      <c r="A2854" s="93">
        <v>175</v>
      </c>
      <c r="B2854" s="5" t="s">
        <v>30</v>
      </c>
      <c r="C2854" s="26">
        <v>44067</v>
      </c>
      <c r="D2854" s="4">
        <v>2</v>
      </c>
      <c r="E2854" s="29">
        <f t="shared" si="157"/>
        <v>61</v>
      </c>
      <c r="G2854" s="4"/>
      <c r="H2854" s="93">
        <f t="shared" si="153"/>
        <v>52</v>
      </c>
      <c r="I2854" s="93">
        <f t="shared" si="155"/>
        <v>3.9512437185814275</v>
      </c>
      <c r="J2854" s="158">
        <f t="shared" si="154"/>
        <v>51.015088168391479</v>
      </c>
    </row>
    <row r="2855" spans="1:10" hidden="1" x14ac:dyDescent="0.25">
      <c r="A2855" s="93">
        <v>176</v>
      </c>
      <c r="B2855" s="5" t="s">
        <v>30</v>
      </c>
      <c r="C2855" s="26">
        <v>44068</v>
      </c>
      <c r="D2855" s="4">
        <v>1</v>
      </c>
      <c r="E2855" s="29">
        <f t="shared" si="157"/>
        <v>59</v>
      </c>
      <c r="G2855" s="4"/>
      <c r="H2855" s="93">
        <f t="shared" si="153"/>
        <v>62</v>
      </c>
      <c r="I2855" s="93">
        <f t="shared" si="155"/>
        <v>4.1271343850450917</v>
      </c>
      <c r="J2855" s="158">
        <f t="shared" si="154"/>
        <v>48.1965298811526</v>
      </c>
    </row>
    <row r="2856" spans="1:10" hidden="1" x14ac:dyDescent="0.25">
      <c r="A2856" s="93">
        <v>177</v>
      </c>
      <c r="B2856" s="5" t="s">
        <v>30</v>
      </c>
      <c r="C2856" s="26">
        <v>44069</v>
      </c>
      <c r="D2856" s="4">
        <v>0</v>
      </c>
      <c r="E2856" s="29">
        <f t="shared" si="157"/>
        <v>64</v>
      </c>
      <c r="G2856" s="4"/>
      <c r="H2856" s="93">
        <f t="shared" si="153"/>
        <v>59</v>
      </c>
      <c r="I2856" s="93">
        <f t="shared" si="155"/>
        <v>4.0775374439057197</v>
      </c>
      <c r="J2856" s="158">
        <f t="shared" si="154"/>
        <v>103.39332763646486</v>
      </c>
    </row>
    <row r="2857" spans="1:10" hidden="1" x14ac:dyDescent="0.25">
      <c r="A2857" s="93">
        <v>178</v>
      </c>
      <c r="B2857" s="5" t="s">
        <v>30</v>
      </c>
      <c r="C2857" s="26">
        <v>44070</v>
      </c>
      <c r="D2857" s="4">
        <v>-1</v>
      </c>
      <c r="E2857" s="29">
        <f t="shared" si="157"/>
        <v>59</v>
      </c>
      <c r="G2857" s="4"/>
      <c r="H2857" s="93">
        <f t="shared" si="153"/>
        <v>63</v>
      </c>
      <c r="I2857" s="93">
        <f t="shared" si="155"/>
        <v>4.1431347263915326</v>
      </c>
      <c r="J2857" s="158">
        <f t="shared" si="154"/>
        <v>48.931916914541453</v>
      </c>
    </row>
    <row r="2858" spans="1:10" hidden="1" x14ac:dyDescent="0.25">
      <c r="A2858" s="93">
        <v>179</v>
      </c>
      <c r="B2858" s="5" t="s">
        <v>30</v>
      </c>
      <c r="C2858" s="26">
        <v>44071</v>
      </c>
      <c r="D2858" s="4">
        <v>1</v>
      </c>
      <c r="E2858" s="29">
        <f t="shared" si="157"/>
        <v>60</v>
      </c>
      <c r="G2858" s="4"/>
      <c r="H2858" s="93">
        <f t="shared" si="153"/>
        <v>60</v>
      </c>
      <c r="I2858" s="93">
        <f t="shared" si="155"/>
        <v>4.0943445622221004</v>
      </c>
      <c r="J2858" s="158">
        <f t="shared" si="154"/>
        <v>48.377492710604216</v>
      </c>
    </row>
    <row r="2859" spans="1:10" hidden="1" x14ac:dyDescent="0.25">
      <c r="A2859" s="93">
        <v>180</v>
      </c>
      <c r="B2859" s="5" t="s">
        <v>30</v>
      </c>
      <c r="C2859" s="26">
        <v>44072</v>
      </c>
      <c r="D2859" s="4">
        <v>1</v>
      </c>
      <c r="E2859" s="29">
        <f t="shared" si="157"/>
        <v>60</v>
      </c>
      <c r="G2859" s="4"/>
      <c r="H2859" s="93">
        <f t="shared" si="153"/>
        <v>61</v>
      </c>
      <c r="I2859" s="93">
        <f t="shared" si="155"/>
        <v>4.1108738641733114</v>
      </c>
      <c r="J2859" s="158">
        <f t="shared" si="154"/>
        <v>32.514864754452454</v>
      </c>
    </row>
    <row r="2860" spans="1:10" hidden="1" x14ac:dyDescent="0.25">
      <c r="A2860" s="93">
        <v>181</v>
      </c>
      <c r="B2860" s="5" t="s">
        <v>30</v>
      </c>
      <c r="C2860" s="26">
        <v>44073</v>
      </c>
      <c r="D2860" s="4">
        <v>2</v>
      </c>
      <c r="E2860" s="29">
        <f t="shared" si="157"/>
        <v>62</v>
      </c>
      <c r="G2860" s="4"/>
      <c r="H2860" s="93">
        <f t="shared" si="153"/>
        <v>62</v>
      </c>
      <c r="I2860" s="93">
        <f t="shared" si="155"/>
        <v>4.1271343850450917</v>
      </c>
      <c r="J2860" s="158">
        <f t="shared" si="154"/>
        <v>25.636418980021823</v>
      </c>
    </row>
    <row r="2861" spans="1:10" hidden="1" x14ac:dyDescent="0.25">
      <c r="A2861" s="93">
        <v>182</v>
      </c>
      <c r="B2861" s="5" t="s">
        <v>30</v>
      </c>
      <c r="C2861" s="26">
        <v>44074</v>
      </c>
      <c r="D2861" s="4">
        <v>0</v>
      </c>
      <c r="E2861" s="29">
        <f t="shared" si="157"/>
        <v>59</v>
      </c>
      <c r="G2861" s="4"/>
      <c r="H2861" s="93">
        <f t="shared" si="153"/>
        <v>62</v>
      </c>
      <c r="I2861" s="93">
        <f t="shared" si="155"/>
        <v>4.1271343850450917</v>
      </c>
      <c r="J2861" s="158">
        <f t="shared" si="154"/>
        <v>45.400750419046503</v>
      </c>
    </row>
    <row r="2862" spans="1:10" hidden="1" x14ac:dyDescent="0.25">
      <c r="A2862" s="93">
        <v>183</v>
      </c>
      <c r="B2862" s="5" t="s">
        <v>30</v>
      </c>
      <c r="C2862" s="26">
        <v>44075</v>
      </c>
      <c r="D2862" s="4">
        <v>4</v>
      </c>
      <c r="E2862" s="29">
        <f t="shared" si="157"/>
        <v>61</v>
      </c>
      <c r="G2862" s="4"/>
      <c r="H2862" s="93">
        <f t="shared" si="153"/>
        <v>63</v>
      </c>
      <c r="I2862" s="93">
        <f t="shared" si="155"/>
        <v>4.1431347263915326</v>
      </c>
      <c r="J2862" s="158">
        <f t="shared" si="154"/>
        <v>177.23482048749898</v>
      </c>
    </row>
    <row r="2863" spans="1:10" hidden="1" x14ac:dyDescent="0.25">
      <c r="A2863" s="93">
        <v>184</v>
      </c>
      <c r="B2863" s="5" t="s">
        <v>30</v>
      </c>
      <c r="C2863" s="26">
        <v>44076</v>
      </c>
      <c r="D2863" s="4">
        <v>-2</v>
      </c>
      <c r="E2863" s="29">
        <f t="shared" si="157"/>
        <v>58</v>
      </c>
      <c r="G2863" s="4"/>
      <c r="H2863" s="93">
        <f t="shared" si="153"/>
        <v>59</v>
      </c>
      <c r="I2863" s="93">
        <f t="shared" si="155"/>
        <v>4.0775374439057197</v>
      </c>
      <c r="J2863" s="158">
        <f t="shared" si="154"/>
        <v>507.93307669213107</v>
      </c>
    </row>
    <row r="2864" spans="1:10" hidden="1" x14ac:dyDescent="0.25">
      <c r="A2864" s="93">
        <v>185</v>
      </c>
      <c r="B2864" s="5" t="s">
        <v>30</v>
      </c>
      <c r="C2864" s="26">
        <v>44077</v>
      </c>
      <c r="D2864" s="4">
        <v>0</v>
      </c>
      <c r="E2864" s="29">
        <f t="shared" si="157"/>
        <v>61</v>
      </c>
      <c r="G2864" s="4"/>
      <c r="H2864" s="93">
        <f t="shared" si="153"/>
        <v>58</v>
      </c>
      <c r="I2864" s="93">
        <f t="shared" si="155"/>
        <v>4.0604430105464191</v>
      </c>
      <c r="J2864" s="158">
        <f t="shared" si="154"/>
        <v>-102.85263345823158</v>
      </c>
    </row>
    <row r="2865" spans="1:10" hidden="1" x14ac:dyDescent="0.25">
      <c r="A2865" s="93">
        <v>186</v>
      </c>
      <c r="B2865" s="5" t="s">
        <v>30</v>
      </c>
      <c r="C2865" s="26">
        <v>44078</v>
      </c>
      <c r="D2865" s="4">
        <v>1</v>
      </c>
      <c r="E2865" s="29">
        <f t="shared" si="157"/>
        <v>63</v>
      </c>
      <c r="G2865" s="4"/>
      <c r="H2865" s="93">
        <f t="shared" si="153"/>
        <v>62</v>
      </c>
      <c r="I2865" s="93">
        <f t="shared" si="155"/>
        <v>4.1271343850450917</v>
      </c>
      <c r="J2865" s="158">
        <f t="shared" si="154"/>
        <v>-374.63560216840347</v>
      </c>
    </row>
    <row r="2866" spans="1:10" hidden="1" x14ac:dyDescent="0.25">
      <c r="A2866" s="93">
        <v>187</v>
      </c>
      <c r="B2866" s="5" t="s">
        <v>30</v>
      </c>
      <c r="C2866" s="26">
        <v>44079</v>
      </c>
      <c r="D2866" s="4">
        <v>0</v>
      </c>
      <c r="E2866" s="29">
        <f t="shared" si="157"/>
        <v>48</v>
      </c>
      <c r="G2866" s="4"/>
      <c r="H2866" s="93">
        <f t="shared" si="153"/>
        <v>63</v>
      </c>
      <c r="I2866" s="93">
        <f t="shared" si="155"/>
        <v>4.1431347263915326</v>
      </c>
      <c r="J2866" s="158">
        <f t="shared" si="154"/>
        <v>-1461.2579203860364</v>
      </c>
    </row>
    <row r="2867" spans="1:10" hidden="1" x14ac:dyDescent="0.25">
      <c r="A2867" s="93">
        <v>188</v>
      </c>
      <c r="B2867" s="5" t="s">
        <v>30</v>
      </c>
      <c r="C2867" s="26">
        <v>44080</v>
      </c>
      <c r="D2867" s="4">
        <v>2</v>
      </c>
      <c r="E2867" s="29">
        <f t="shared" si="157"/>
        <v>53</v>
      </c>
      <c r="G2867" s="4"/>
      <c r="H2867" s="93">
        <f t="shared" si="153"/>
        <v>50</v>
      </c>
      <c r="I2867" s="93">
        <f t="shared" si="155"/>
        <v>3.912023005428146</v>
      </c>
      <c r="J2867" s="158">
        <f t="shared" si="154"/>
        <v>-39.053861216645764</v>
      </c>
    </row>
    <row r="2868" spans="1:10" hidden="1" x14ac:dyDescent="0.25">
      <c r="A2868" s="93">
        <v>189</v>
      </c>
      <c r="B2868" s="5" t="s">
        <v>30</v>
      </c>
      <c r="C2868" s="26">
        <v>44081</v>
      </c>
      <c r="D2868" s="4">
        <v>4</v>
      </c>
      <c r="E2868" s="29">
        <f t="shared" si="157"/>
        <v>54</v>
      </c>
      <c r="G2868" s="4"/>
      <c r="H2868" s="93">
        <f t="shared" si="153"/>
        <v>57</v>
      </c>
      <c r="I2868" s="93">
        <f t="shared" si="155"/>
        <v>4.0430512678345503</v>
      </c>
      <c r="J2868" s="158">
        <f t="shared" si="154"/>
        <v>-39.323324153563291</v>
      </c>
    </row>
    <row r="2869" spans="1:10" hidden="1" x14ac:dyDescent="0.25">
      <c r="A2869" s="93">
        <v>190</v>
      </c>
      <c r="B2869" s="5" t="s">
        <v>30</v>
      </c>
      <c r="C2869" s="26">
        <v>44082</v>
      </c>
      <c r="D2869" s="4">
        <v>-2</v>
      </c>
      <c r="E2869" s="29">
        <f t="shared" si="157"/>
        <v>50</v>
      </c>
      <c r="G2869" s="4"/>
      <c r="H2869" s="93">
        <f t="shared" si="153"/>
        <v>52</v>
      </c>
      <c r="I2869" s="93">
        <f t="shared" si="155"/>
        <v>3.9512437185814275</v>
      </c>
      <c r="J2869" s="158">
        <f t="shared" si="154"/>
        <v>-29.936519434738916</v>
      </c>
    </row>
    <row r="2870" spans="1:10" hidden="1" x14ac:dyDescent="0.25">
      <c r="A2870" s="93">
        <v>191</v>
      </c>
      <c r="B2870" s="5" t="s">
        <v>30</v>
      </c>
      <c r="C2870" s="26">
        <v>44083</v>
      </c>
      <c r="D2870" s="4">
        <v>2</v>
      </c>
      <c r="E2870" s="29">
        <f t="shared" si="157"/>
        <v>53</v>
      </c>
      <c r="G2870" s="4"/>
      <c r="H2870" s="93">
        <f t="shared" si="153"/>
        <v>52</v>
      </c>
      <c r="I2870" s="93">
        <f t="shared" si="155"/>
        <v>3.9512437185814275</v>
      </c>
      <c r="J2870" s="158">
        <f t="shared" si="154"/>
        <v>-30.429575117566007</v>
      </c>
    </row>
    <row r="2871" spans="1:10" hidden="1" x14ac:dyDescent="0.25">
      <c r="A2871" s="93">
        <v>192</v>
      </c>
      <c r="B2871" s="5" t="s">
        <v>30</v>
      </c>
      <c r="C2871" s="26">
        <v>44084</v>
      </c>
      <c r="D2871" s="1">
        <v>-6</v>
      </c>
      <c r="E2871" s="29">
        <f t="shared" si="157"/>
        <v>42</v>
      </c>
      <c r="G2871" s="4"/>
      <c r="H2871" s="93">
        <f t="shared" si="153"/>
        <v>47</v>
      </c>
      <c r="I2871" s="93">
        <f t="shared" si="155"/>
        <v>3.8501476017100584</v>
      </c>
      <c r="J2871" s="158">
        <f t="shared" si="154"/>
        <v>-20.822928288223995</v>
      </c>
    </row>
    <row r="2872" spans="1:10" hidden="1" x14ac:dyDescent="0.25">
      <c r="A2872" s="93">
        <v>193</v>
      </c>
      <c r="B2872" s="5" t="s">
        <v>30</v>
      </c>
      <c r="C2872" s="26">
        <v>44085</v>
      </c>
      <c r="D2872" s="4">
        <v>0</v>
      </c>
      <c r="E2872" s="29">
        <f t="shared" si="157"/>
        <v>55</v>
      </c>
      <c r="G2872" s="4"/>
      <c r="H2872" s="93">
        <f t="shared" si="153"/>
        <v>42</v>
      </c>
      <c r="I2872" s="93">
        <f t="shared" si="155"/>
        <v>3.7376696182833684</v>
      </c>
      <c r="J2872" s="158">
        <f t="shared" si="154"/>
        <v>-13.978316641177475</v>
      </c>
    </row>
    <row r="2873" spans="1:10" hidden="1" x14ac:dyDescent="0.25">
      <c r="A2873" s="93">
        <v>194</v>
      </c>
      <c r="B2873" s="5" t="s">
        <v>30</v>
      </c>
      <c r="C2873" s="26">
        <v>44086</v>
      </c>
      <c r="D2873" s="4">
        <v>3</v>
      </c>
      <c r="E2873" s="29">
        <f t="shared" si="157"/>
        <v>60</v>
      </c>
      <c r="G2873" s="4"/>
      <c r="H2873" s="93">
        <f t="shared" si="153"/>
        <v>58</v>
      </c>
      <c r="I2873" s="93">
        <f t="shared" si="155"/>
        <v>4.0604430105464191</v>
      </c>
      <c r="J2873" s="158">
        <f t="shared" si="154"/>
        <v>-28.69156404346969</v>
      </c>
    </row>
    <row r="2874" spans="1:10" hidden="1" x14ac:dyDescent="0.25">
      <c r="A2874" s="93">
        <v>195</v>
      </c>
      <c r="B2874" s="5" t="s">
        <v>30</v>
      </c>
      <c r="C2874" s="26">
        <v>44087</v>
      </c>
      <c r="D2874" s="4">
        <v>0</v>
      </c>
      <c r="E2874" s="29">
        <f t="shared" si="157"/>
        <v>54</v>
      </c>
      <c r="G2874" s="4"/>
      <c r="H2874" s="93">
        <f t="shared" si="153"/>
        <v>60</v>
      </c>
      <c r="I2874" s="93">
        <f t="shared" si="155"/>
        <v>4.0943445622221004</v>
      </c>
      <c r="J2874" s="158">
        <f t="shared" si="154"/>
        <v>93.700013437592816</v>
      </c>
    </row>
    <row r="2875" spans="1:10" hidden="1" x14ac:dyDescent="0.25">
      <c r="A2875" s="93">
        <v>196</v>
      </c>
      <c r="B2875" s="5" t="s">
        <v>30</v>
      </c>
      <c r="C2875" s="26">
        <v>44088</v>
      </c>
      <c r="D2875" s="4">
        <v>0</v>
      </c>
      <c r="E2875" s="29">
        <f t="shared" si="157"/>
        <v>57</v>
      </c>
      <c r="G2875" s="4"/>
      <c r="H2875" s="93">
        <f t="shared" si="153"/>
        <v>54</v>
      </c>
      <c r="I2875" s="93">
        <f t="shared" si="155"/>
        <v>3.9889840465642745</v>
      </c>
      <c r="J2875" s="158">
        <f t="shared" si="154"/>
        <v>105.44958358932756</v>
      </c>
    </row>
    <row r="2876" spans="1:10" hidden="1" x14ac:dyDescent="0.25">
      <c r="A2876" s="93">
        <v>197</v>
      </c>
      <c r="B2876" s="62" t="s">
        <v>30</v>
      </c>
      <c r="C2876" s="26">
        <v>44089</v>
      </c>
      <c r="D2876" s="4">
        <v>-8</v>
      </c>
      <c r="E2876" s="29">
        <f t="shared" si="157"/>
        <v>45</v>
      </c>
      <c r="G2876" s="4"/>
      <c r="H2876" s="93">
        <f t="shared" si="153"/>
        <v>49</v>
      </c>
      <c r="I2876" s="93">
        <f t="shared" si="155"/>
        <v>3.8918202981106265</v>
      </c>
      <c r="J2876" s="158">
        <f t="shared" si="154"/>
        <v>70.310620246030012</v>
      </c>
    </row>
    <row r="2877" spans="1:10" hidden="1" x14ac:dyDescent="0.25">
      <c r="A2877" s="93">
        <v>198</v>
      </c>
      <c r="B2877" s="62" t="s">
        <v>30</v>
      </c>
      <c r="C2877" s="26">
        <v>44090</v>
      </c>
      <c r="D2877" s="4">
        <v>3</v>
      </c>
      <c r="E2877" s="29">
        <f t="shared" si="157"/>
        <v>53</v>
      </c>
      <c r="G2877" s="4"/>
      <c r="H2877" s="93">
        <f t="shared" si="153"/>
        <v>48</v>
      </c>
      <c r="I2877" s="93">
        <f t="shared" si="155"/>
        <v>3.8712010109078911</v>
      </c>
      <c r="J2877" s="158">
        <f t="shared" si="154"/>
        <v>133.56988371397608</v>
      </c>
    </row>
    <row r="2878" spans="1:10" hidden="1" x14ac:dyDescent="0.25">
      <c r="A2878" s="93">
        <v>199</v>
      </c>
      <c r="B2878" s="62" t="s">
        <v>30</v>
      </c>
      <c r="C2878" s="26">
        <v>44091</v>
      </c>
      <c r="D2878" s="4">
        <v>2</v>
      </c>
      <c r="E2878" s="29">
        <f t="shared" si="157"/>
        <v>63</v>
      </c>
      <c r="G2878" s="4"/>
      <c r="H2878" s="93">
        <f t="shared" si="153"/>
        <v>55</v>
      </c>
      <c r="I2878" s="93">
        <f t="shared" si="155"/>
        <v>4.0073331852324712</v>
      </c>
      <c r="J2878" s="158">
        <f t="shared" si="154"/>
        <v>50.33542339194166</v>
      </c>
    </row>
    <row r="2879" spans="1:10" hidden="1" x14ac:dyDescent="0.25">
      <c r="A2879" s="93">
        <v>200</v>
      </c>
      <c r="B2879" s="62" t="s">
        <v>30</v>
      </c>
      <c r="C2879" s="26">
        <v>44092</v>
      </c>
      <c r="D2879" s="4">
        <v>3</v>
      </c>
      <c r="E2879" s="29">
        <f t="shared" si="157"/>
        <v>62</v>
      </c>
      <c r="G2879" s="4"/>
      <c r="H2879" s="93">
        <f t="shared" si="153"/>
        <v>66</v>
      </c>
      <c r="I2879" s="93">
        <f t="shared" si="155"/>
        <v>4.1896547420264252</v>
      </c>
      <c r="J2879" s="158">
        <f t="shared" si="154"/>
        <v>27.312911612680658</v>
      </c>
    </row>
    <row r="2880" spans="1:10" hidden="1" x14ac:dyDescent="0.25">
      <c r="A2880" s="93">
        <v>201</v>
      </c>
      <c r="B2880" s="62" t="s">
        <v>30</v>
      </c>
      <c r="C2880" s="26">
        <v>44093</v>
      </c>
      <c r="D2880" s="4">
        <v>1</v>
      </c>
      <c r="E2880" s="29">
        <f t="shared" si="157"/>
        <v>65</v>
      </c>
      <c r="G2880" s="4"/>
      <c r="H2880" s="93">
        <f t="shared" si="153"/>
        <v>63</v>
      </c>
      <c r="I2880" s="93">
        <f t="shared" si="155"/>
        <v>4.1431347263915326</v>
      </c>
      <c r="J2880" s="158">
        <f t="shared" si="154"/>
        <v>53.42561860834558</v>
      </c>
    </row>
    <row r="2881" spans="1:10" hidden="1" x14ac:dyDescent="0.25">
      <c r="A2881" s="93">
        <v>202</v>
      </c>
      <c r="B2881" s="62" t="s">
        <v>30</v>
      </c>
      <c r="C2881" s="26">
        <v>44094</v>
      </c>
      <c r="D2881" s="4">
        <v>1</v>
      </c>
      <c r="E2881" s="29">
        <f t="shared" si="157"/>
        <v>60</v>
      </c>
      <c r="G2881" s="4"/>
      <c r="H2881" s="93">
        <f t="shared" si="153"/>
        <v>66</v>
      </c>
      <c r="I2881" s="93">
        <f t="shared" si="155"/>
        <v>4.1896547420264252</v>
      </c>
      <c r="J2881" s="158">
        <f t="shared" si="154"/>
        <v>23.595924435926015</v>
      </c>
    </row>
    <row r="2882" spans="1:10" hidden="1" x14ac:dyDescent="0.25">
      <c r="A2882" s="93">
        <v>203</v>
      </c>
      <c r="B2882" s="62" t="s">
        <v>30</v>
      </c>
      <c r="C2882" s="26">
        <v>44095</v>
      </c>
      <c r="D2882" s="4">
        <v>0</v>
      </c>
      <c r="E2882" s="29">
        <f t="shared" si="157"/>
        <v>60</v>
      </c>
      <c r="G2882" s="4"/>
      <c r="H2882" s="93">
        <f t="shared" si="153"/>
        <v>60</v>
      </c>
      <c r="I2882" s="93">
        <f t="shared" si="155"/>
        <v>4.0943445622221004</v>
      </c>
      <c r="J2882" s="158">
        <f t="shared" si="154"/>
        <v>18.05508203997633</v>
      </c>
    </row>
    <row r="2883" spans="1:10" hidden="1" x14ac:dyDescent="0.25">
      <c r="A2883" s="93">
        <v>204</v>
      </c>
      <c r="B2883" s="62" t="s">
        <v>30</v>
      </c>
      <c r="C2883" s="26">
        <v>44096</v>
      </c>
      <c r="D2883" s="4">
        <v>8</v>
      </c>
      <c r="E2883" s="29">
        <f t="shared" si="157"/>
        <v>68</v>
      </c>
      <c r="G2883" s="4"/>
      <c r="H2883" s="93">
        <f t="shared" ref="H2883:H2946" si="158">IF(EXACT(B2883,B2882),D2883+E2882,E2883)</f>
        <v>68</v>
      </c>
      <c r="I2883" s="93">
        <f t="shared" si="155"/>
        <v>4.219507705176107</v>
      </c>
      <c r="J2883" s="158">
        <f t="shared" si="154"/>
        <v>14.891239502807919</v>
      </c>
    </row>
    <row r="2884" spans="1:10" hidden="1" x14ac:dyDescent="0.25">
      <c r="A2884" s="93">
        <v>205</v>
      </c>
      <c r="B2884" s="62" t="s">
        <v>30</v>
      </c>
      <c r="C2884" s="26">
        <v>44097</v>
      </c>
      <c r="D2884" s="4">
        <v>4</v>
      </c>
      <c r="E2884" s="29">
        <f t="shared" si="157"/>
        <v>66</v>
      </c>
      <c r="G2884" s="4"/>
      <c r="H2884" s="93">
        <f t="shared" si="158"/>
        <v>72</v>
      </c>
      <c r="I2884" s="93">
        <f t="shared" si="155"/>
        <v>4.2766661190160553</v>
      </c>
      <c r="J2884" s="158">
        <f t="shared" si="154"/>
        <v>15.909522490187037</v>
      </c>
    </row>
    <row r="2885" spans="1:10" hidden="1" x14ac:dyDescent="0.25">
      <c r="A2885" s="93">
        <v>206</v>
      </c>
      <c r="B2885" s="62" t="s">
        <v>30</v>
      </c>
      <c r="C2885" s="26">
        <v>44098</v>
      </c>
      <c r="D2885" s="4">
        <v>3</v>
      </c>
      <c r="E2885" s="29">
        <f t="shared" si="157"/>
        <v>62</v>
      </c>
      <c r="G2885" s="4"/>
      <c r="H2885" s="93">
        <f t="shared" si="158"/>
        <v>69</v>
      </c>
      <c r="I2885" s="93">
        <f t="shared" si="155"/>
        <v>4.2341065045972597</v>
      </c>
      <c r="J2885" s="158">
        <f>LN(2)/SLOPE(I2878:I2885,A2878:A2885)</f>
        <v>27.002241586980233</v>
      </c>
    </row>
    <row r="2886" spans="1:10" hidden="1" x14ac:dyDescent="0.25">
      <c r="A2886" s="93">
        <v>1</v>
      </c>
      <c r="B2886" s="5" t="s">
        <v>26</v>
      </c>
      <c r="C2886" s="26">
        <v>43893</v>
      </c>
      <c r="D2886" s="4">
        <v>0</v>
      </c>
      <c r="E2886" s="29">
        <v>0</v>
      </c>
      <c r="G2886" s="4"/>
      <c r="H2886" s="93">
        <f t="shared" si="158"/>
        <v>0</v>
      </c>
      <c r="I2886" s="93" t="e">
        <f t="shared" si="155"/>
        <v>#NUM!</v>
      </c>
    </row>
    <row r="2887" spans="1:10" hidden="1" x14ac:dyDescent="0.25">
      <c r="A2887" s="93">
        <v>2</v>
      </c>
      <c r="B2887" s="5" t="s">
        <v>26</v>
      </c>
      <c r="C2887" s="26">
        <v>43894</v>
      </c>
      <c r="D2887" s="4">
        <v>0</v>
      </c>
      <c r="E2887" s="29">
        <v>0</v>
      </c>
      <c r="G2887" s="4"/>
      <c r="H2887" s="93">
        <f t="shared" si="158"/>
        <v>0</v>
      </c>
      <c r="I2887" s="93" t="e">
        <f t="shared" si="155"/>
        <v>#NUM!</v>
      </c>
    </row>
    <row r="2888" spans="1:10" hidden="1" x14ac:dyDescent="0.25">
      <c r="A2888" s="93">
        <v>3</v>
      </c>
      <c r="B2888" s="5" t="s">
        <v>26</v>
      </c>
      <c r="C2888" s="26">
        <v>43895</v>
      </c>
      <c r="D2888" s="4">
        <v>0</v>
      </c>
      <c r="E2888" s="29">
        <v>0</v>
      </c>
      <c r="G2888" s="4"/>
      <c r="H2888" s="93">
        <f t="shared" si="158"/>
        <v>0</v>
      </c>
      <c r="I2888" s="93" t="e">
        <f t="shared" si="155"/>
        <v>#NUM!</v>
      </c>
    </row>
    <row r="2889" spans="1:10" hidden="1" x14ac:dyDescent="0.25">
      <c r="A2889" s="93">
        <v>4</v>
      </c>
      <c r="B2889" s="5" t="s">
        <v>26</v>
      </c>
      <c r="C2889" s="26">
        <v>43896</v>
      </c>
      <c r="D2889" s="4">
        <v>0</v>
      </c>
      <c r="E2889" s="29">
        <v>0</v>
      </c>
      <c r="G2889" s="4"/>
      <c r="H2889" s="93">
        <f t="shared" si="158"/>
        <v>0</v>
      </c>
      <c r="I2889" s="93" t="e">
        <f t="shared" si="155"/>
        <v>#NUM!</v>
      </c>
    </row>
    <row r="2890" spans="1:10" hidden="1" x14ac:dyDescent="0.25">
      <c r="A2890" s="93">
        <v>5</v>
      </c>
      <c r="B2890" s="5" t="s">
        <v>26</v>
      </c>
      <c r="C2890" s="26">
        <v>43897</v>
      </c>
      <c r="D2890" s="4">
        <v>0</v>
      </c>
      <c r="E2890" s="29">
        <v>0</v>
      </c>
      <c r="G2890" s="4"/>
      <c r="H2890" s="93">
        <f t="shared" si="158"/>
        <v>0</v>
      </c>
      <c r="I2890" s="93" t="e">
        <f t="shared" si="155"/>
        <v>#NUM!</v>
      </c>
    </row>
    <row r="2891" spans="1:10" hidden="1" x14ac:dyDescent="0.25">
      <c r="A2891" s="93">
        <v>6</v>
      </c>
      <c r="B2891" s="5" t="s">
        <v>26</v>
      </c>
      <c r="C2891" s="26">
        <v>43898</v>
      </c>
      <c r="D2891" s="4">
        <v>0</v>
      </c>
      <c r="E2891" s="29">
        <v>0</v>
      </c>
      <c r="G2891" s="4"/>
      <c r="H2891" s="93">
        <f t="shared" si="158"/>
        <v>0</v>
      </c>
      <c r="I2891" s="93" t="e">
        <f t="shared" si="155"/>
        <v>#NUM!</v>
      </c>
    </row>
    <row r="2892" spans="1:10" hidden="1" x14ac:dyDescent="0.25">
      <c r="A2892" s="93">
        <v>7</v>
      </c>
      <c r="B2892" s="5" t="s">
        <v>26</v>
      </c>
      <c r="C2892" s="26">
        <v>43899</v>
      </c>
      <c r="D2892" s="4">
        <v>0</v>
      </c>
      <c r="E2892" s="29">
        <v>0</v>
      </c>
      <c r="G2892" s="4"/>
      <c r="H2892" s="93">
        <f t="shared" si="158"/>
        <v>0</v>
      </c>
      <c r="I2892" s="93" t="e">
        <f t="shared" si="155"/>
        <v>#NUM!</v>
      </c>
    </row>
    <row r="2893" spans="1:10" hidden="1" x14ac:dyDescent="0.25">
      <c r="A2893" s="93">
        <v>8</v>
      </c>
      <c r="B2893" s="5" t="s">
        <v>26</v>
      </c>
      <c r="C2893" s="26">
        <v>43900</v>
      </c>
      <c r="D2893" s="4">
        <v>0</v>
      </c>
      <c r="E2893" s="29">
        <v>0</v>
      </c>
      <c r="G2893" s="4"/>
      <c r="H2893" s="93">
        <f t="shared" si="158"/>
        <v>0</v>
      </c>
      <c r="I2893" s="93" t="e">
        <f t="shared" si="155"/>
        <v>#NUM!</v>
      </c>
    </row>
    <row r="2894" spans="1:10" hidden="1" x14ac:dyDescent="0.25">
      <c r="A2894" s="93">
        <v>9</v>
      </c>
      <c r="B2894" s="5" t="s">
        <v>26</v>
      </c>
      <c r="C2894" s="26">
        <v>43901</v>
      </c>
      <c r="D2894" s="4">
        <v>0</v>
      </c>
      <c r="E2894" s="29">
        <v>0</v>
      </c>
      <c r="G2894" s="4"/>
      <c r="H2894" s="93">
        <f t="shared" si="158"/>
        <v>0</v>
      </c>
      <c r="I2894" s="93" t="e">
        <f t="shared" si="155"/>
        <v>#NUM!</v>
      </c>
    </row>
    <row r="2895" spans="1:10" hidden="1" x14ac:dyDescent="0.25">
      <c r="A2895" s="93">
        <v>10</v>
      </c>
      <c r="B2895" s="5" t="s">
        <v>26</v>
      </c>
      <c r="C2895" s="26">
        <v>43902</v>
      </c>
      <c r="D2895" s="4">
        <v>0</v>
      </c>
      <c r="E2895" s="29">
        <v>0</v>
      </c>
      <c r="G2895" s="4"/>
      <c r="H2895" s="93">
        <f t="shared" si="158"/>
        <v>0</v>
      </c>
      <c r="I2895" s="93" t="e">
        <f t="shared" si="155"/>
        <v>#NUM!</v>
      </c>
    </row>
    <row r="2896" spans="1:10" hidden="1" x14ac:dyDescent="0.25">
      <c r="A2896" s="93">
        <v>11</v>
      </c>
      <c r="B2896" s="5" t="s">
        <v>26</v>
      </c>
      <c r="C2896" s="26">
        <v>43903</v>
      </c>
      <c r="D2896" s="4">
        <v>0</v>
      </c>
      <c r="E2896" s="29">
        <v>0</v>
      </c>
      <c r="G2896" s="4"/>
      <c r="H2896" s="93">
        <f t="shared" si="158"/>
        <v>0</v>
      </c>
      <c r="I2896" s="93" t="e">
        <f t="shared" si="155"/>
        <v>#NUM!</v>
      </c>
    </row>
    <row r="2897" spans="1:10" hidden="1" x14ac:dyDescent="0.25">
      <c r="A2897" s="93">
        <v>12</v>
      </c>
      <c r="B2897" s="5" t="s">
        <v>26</v>
      </c>
      <c r="C2897" s="26">
        <v>43904</v>
      </c>
      <c r="D2897" s="4">
        <v>0</v>
      </c>
      <c r="E2897" s="29">
        <v>0</v>
      </c>
      <c r="G2897" s="4"/>
      <c r="H2897" s="93">
        <f t="shared" si="158"/>
        <v>0</v>
      </c>
      <c r="I2897" s="93" t="e">
        <f t="shared" ref="I2897:I2960" si="159">LN(H2897)</f>
        <v>#NUM!</v>
      </c>
    </row>
    <row r="2898" spans="1:10" hidden="1" x14ac:dyDescent="0.25">
      <c r="A2898" s="93">
        <v>13</v>
      </c>
      <c r="B2898" s="5" t="s">
        <v>26</v>
      </c>
      <c r="C2898" s="26">
        <v>43905</v>
      </c>
      <c r="D2898" s="4">
        <v>0</v>
      </c>
      <c r="E2898" s="29">
        <v>0</v>
      </c>
      <c r="G2898" s="4"/>
      <c r="H2898" s="93">
        <f t="shared" si="158"/>
        <v>0</v>
      </c>
      <c r="I2898" s="93" t="e">
        <f t="shared" si="159"/>
        <v>#NUM!</v>
      </c>
    </row>
    <row r="2899" spans="1:10" hidden="1" x14ac:dyDescent="0.25">
      <c r="A2899" s="93">
        <v>14</v>
      </c>
      <c r="B2899" s="5" t="s">
        <v>26</v>
      </c>
      <c r="C2899" s="26">
        <v>43906</v>
      </c>
      <c r="D2899" s="4">
        <v>0</v>
      </c>
      <c r="E2899" s="29">
        <v>0</v>
      </c>
      <c r="G2899" s="4"/>
      <c r="H2899" s="93">
        <f t="shared" si="158"/>
        <v>0</v>
      </c>
      <c r="I2899" s="93" t="e">
        <f t="shared" si="159"/>
        <v>#NUM!</v>
      </c>
    </row>
    <row r="2900" spans="1:10" hidden="1" x14ac:dyDescent="0.25">
      <c r="A2900" s="93">
        <v>15</v>
      </c>
      <c r="B2900" s="5" t="s">
        <v>26</v>
      </c>
      <c r="C2900" s="26">
        <v>43907</v>
      </c>
      <c r="D2900" s="4">
        <v>0</v>
      </c>
      <c r="E2900" s="29">
        <v>0</v>
      </c>
      <c r="G2900" s="4"/>
      <c r="H2900" s="93">
        <f t="shared" si="158"/>
        <v>0</v>
      </c>
      <c r="I2900" s="93" t="e">
        <f t="shared" si="159"/>
        <v>#NUM!</v>
      </c>
      <c r="J2900" s="158" t="e">
        <f>LN(2)/SLOPE(I2893:I2900,A2893:A2900)</f>
        <v>#NUM!</v>
      </c>
    </row>
    <row r="2901" spans="1:10" hidden="1" x14ac:dyDescent="0.25">
      <c r="A2901" s="93">
        <v>16</v>
      </c>
      <c r="B2901" s="5" t="s">
        <v>26</v>
      </c>
      <c r="C2901" s="26">
        <v>43908</v>
      </c>
      <c r="D2901" s="4">
        <v>0</v>
      </c>
      <c r="E2901" s="29">
        <v>0</v>
      </c>
      <c r="G2901" s="4"/>
      <c r="H2901" s="93">
        <f t="shared" si="158"/>
        <v>0</v>
      </c>
      <c r="I2901" s="93" t="e">
        <f t="shared" si="159"/>
        <v>#NUM!</v>
      </c>
      <c r="J2901" s="158" t="e">
        <f t="shared" ref="J2901:J2964" si="160">LN(2)/SLOPE(I2894:I2901,A2894:A2901)</f>
        <v>#NUM!</v>
      </c>
    </row>
    <row r="2902" spans="1:10" hidden="1" x14ac:dyDescent="0.25">
      <c r="A2902" s="93">
        <v>17</v>
      </c>
      <c r="B2902" s="5" t="s">
        <v>26</v>
      </c>
      <c r="C2902" s="26">
        <v>43909</v>
      </c>
      <c r="D2902" s="4">
        <v>0</v>
      </c>
      <c r="E2902" s="29">
        <v>0</v>
      </c>
      <c r="G2902" s="4"/>
      <c r="H2902" s="93">
        <f t="shared" si="158"/>
        <v>0</v>
      </c>
      <c r="I2902" s="93" t="e">
        <f t="shared" si="159"/>
        <v>#NUM!</v>
      </c>
      <c r="J2902" s="158" t="e">
        <f t="shared" si="160"/>
        <v>#NUM!</v>
      </c>
    </row>
    <row r="2903" spans="1:10" hidden="1" x14ac:dyDescent="0.25">
      <c r="A2903" s="93">
        <v>18</v>
      </c>
      <c r="B2903" s="5" t="s">
        <v>26</v>
      </c>
      <c r="C2903" s="26">
        <v>43910</v>
      </c>
      <c r="D2903" s="4">
        <v>2</v>
      </c>
      <c r="E2903" s="29">
        <v>2</v>
      </c>
      <c r="G2903" s="4"/>
      <c r="H2903" s="93">
        <f t="shared" si="158"/>
        <v>2</v>
      </c>
      <c r="I2903" s="93">
        <f t="shared" si="159"/>
        <v>0.69314718055994529</v>
      </c>
      <c r="J2903" s="158" t="e">
        <f t="shared" si="160"/>
        <v>#NUM!</v>
      </c>
    </row>
    <row r="2904" spans="1:10" hidden="1" x14ac:dyDescent="0.25">
      <c r="A2904" s="93">
        <v>19</v>
      </c>
      <c r="B2904" s="5" t="s">
        <v>26</v>
      </c>
      <c r="C2904" s="26">
        <v>43911</v>
      </c>
      <c r="D2904" s="4">
        <v>0</v>
      </c>
      <c r="E2904" s="29">
        <v>2</v>
      </c>
      <c r="G2904" s="4"/>
      <c r="H2904" s="93">
        <f t="shared" si="158"/>
        <v>2</v>
      </c>
      <c r="I2904" s="93">
        <f t="shared" si="159"/>
        <v>0.69314718055994529</v>
      </c>
      <c r="J2904" s="158" t="e">
        <f t="shared" si="160"/>
        <v>#NUM!</v>
      </c>
    </row>
    <row r="2905" spans="1:10" hidden="1" x14ac:dyDescent="0.25">
      <c r="A2905" s="93">
        <v>20</v>
      </c>
      <c r="B2905" s="5" t="s">
        <v>26</v>
      </c>
      <c r="C2905" s="26">
        <v>43912</v>
      </c>
      <c r="D2905" s="4">
        <v>0</v>
      </c>
      <c r="E2905" s="29">
        <v>2</v>
      </c>
      <c r="G2905" s="4"/>
      <c r="H2905" s="93">
        <f t="shared" si="158"/>
        <v>2</v>
      </c>
      <c r="I2905" s="93">
        <f t="shared" si="159"/>
        <v>0.69314718055994529</v>
      </c>
      <c r="J2905" s="158" t="e">
        <f t="shared" si="160"/>
        <v>#NUM!</v>
      </c>
    </row>
    <row r="2906" spans="1:10" hidden="1" x14ac:dyDescent="0.25">
      <c r="A2906" s="93">
        <v>21</v>
      </c>
      <c r="B2906" s="5" t="s">
        <v>26</v>
      </c>
      <c r="C2906" s="26">
        <v>43913</v>
      </c>
      <c r="D2906" s="4">
        <v>0</v>
      </c>
      <c r="E2906" s="29">
        <v>2</v>
      </c>
      <c r="G2906" s="4"/>
      <c r="H2906" s="93">
        <f t="shared" si="158"/>
        <v>2</v>
      </c>
      <c r="I2906" s="93">
        <f t="shared" si="159"/>
        <v>0.69314718055994529</v>
      </c>
      <c r="J2906" s="158" t="e">
        <f t="shared" si="160"/>
        <v>#NUM!</v>
      </c>
    </row>
    <row r="2907" spans="1:10" hidden="1" x14ac:dyDescent="0.25">
      <c r="A2907" s="93">
        <v>22</v>
      </c>
      <c r="B2907" s="5" t="s">
        <v>26</v>
      </c>
      <c r="C2907" s="26">
        <v>43914</v>
      </c>
      <c r="D2907" s="4">
        <v>1</v>
      </c>
      <c r="E2907" s="29">
        <v>3</v>
      </c>
      <c r="G2907" s="4"/>
      <c r="H2907" s="93">
        <f t="shared" si="158"/>
        <v>3</v>
      </c>
      <c r="I2907" s="93">
        <f t="shared" si="159"/>
        <v>1.0986122886681098</v>
      </c>
      <c r="J2907" s="158" t="e">
        <f t="shared" si="160"/>
        <v>#NUM!</v>
      </c>
    </row>
    <row r="2908" spans="1:10" hidden="1" x14ac:dyDescent="0.25">
      <c r="A2908" s="93">
        <v>23</v>
      </c>
      <c r="B2908" s="5" t="s">
        <v>26</v>
      </c>
      <c r="C2908" s="26">
        <v>43915</v>
      </c>
      <c r="D2908" s="4">
        <v>1</v>
      </c>
      <c r="E2908" s="29">
        <v>4</v>
      </c>
      <c r="G2908" s="4"/>
      <c r="H2908" s="93">
        <f t="shared" si="158"/>
        <v>4</v>
      </c>
      <c r="I2908" s="93">
        <f t="shared" si="159"/>
        <v>1.3862943611198906</v>
      </c>
      <c r="J2908" s="158" t="e">
        <f t="shared" si="160"/>
        <v>#NUM!</v>
      </c>
    </row>
    <row r="2909" spans="1:10" hidden="1" x14ac:dyDescent="0.25">
      <c r="A2909" s="93">
        <v>24</v>
      </c>
      <c r="B2909" s="5" t="s">
        <v>26</v>
      </c>
      <c r="C2909" s="26">
        <v>43916</v>
      </c>
      <c r="D2909" s="4">
        <v>3</v>
      </c>
      <c r="E2909" s="29">
        <v>7</v>
      </c>
      <c r="G2909" s="4"/>
      <c r="H2909" s="93">
        <f t="shared" si="158"/>
        <v>7</v>
      </c>
      <c r="I2909" s="93">
        <f t="shared" si="159"/>
        <v>1.9459101490553132</v>
      </c>
      <c r="J2909" s="158" t="e">
        <f t="shared" si="160"/>
        <v>#NUM!</v>
      </c>
    </row>
    <row r="2910" spans="1:10" hidden="1" x14ac:dyDescent="0.25">
      <c r="A2910" s="93">
        <v>25</v>
      </c>
      <c r="B2910" s="5" t="s">
        <v>26</v>
      </c>
      <c r="C2910" s="26">
        <v>43917</v>
      </c>
      <c r="D2910" s="4">
        <v>3</v>
      </c>
      <c r="E2910" s="29">
        <v>10</v>
      </c>
      <c r="G2910" s="4"/>
      <c r="H2910" s="93">
        <f t="shared" si="158"/>
        <v>10</v>
      </c>
      <c r="I2910" s="93">
        <f t="shared" si="159"/>
        <v>2.3025850929940459</v>
      </c>
      <c r="J2910" s="158">
        <f t="shared" si="160"/>
        <v>2.9090673569571095</v>
      </c>
    </row>
    <row r="2911" spans="1:10" hidden="1" x14ac:dyDescent="0.25">
      <c r="A2911" s="93">
        <v>26</v>
      </c>
      <c r="B2911" s="5" t="s">
        <v>26</v>
      </c>
      <c r="C2911" s="26">
        <v>43918</v>
      </c>
      <c r="D2911" s="4">
        <v>2</v>
      </c>
      <c r="E2911" s="29">
        <v>12</v>
      </c>
      <c r="G2911" s="4"/>
      <c r="H2911" s="93">
        <f t="shared" si="158"/>
        <v>12</v>
      </c>
      <c r="I2911" s="93">
        <f t="shared" si="159"/>
        <v>2.4849066497880004</v>
      </c>
      <c r="J2911" s="158">
        <f t="shared" si="160"/>
        <v>2.3634356087902986</v>
      </c>
    </row>
    <row r="2912" spans="1:10" hidden="1" x14ac:dyDescent="0.25">
      <c r="A2912" s="93">
        <v>27</v>
      </c>
      <c r="B2912" s="5" t="s">
        <v>26</v>
      </c>
      <c r="C2912" s="26">
        <v>43919</v>
      </c>
      <c r="D2912" s="4">
        <v>0</v>
      </c>
      <c r="E2912" s="29">
        <v>12</v>
      </c>
      <c r="G2912" s="4"/>
      <c r="H2912" s="93">
        <f t="shared" si="158"/>
        <v>12</v>
      </c>
      <c r="I2912" s="93">
        <f t="shared" si="159"/>
        <v>2.4849066497880004</v>
      </c>
      <c r="J2912" s="158">
        <f t="shared" si="160"/>
        <v>2.2679531752566224</v>
      </c>
    </row>
    <row r="2913" spans="1:10" hidden="1" x14ac:dyDescent="0.25">
      <c r="A2913" s="93">
        <v>28</v>
      </c>
      <c r="B2913" s="5" t="s">
        <v>26</v>
      </c>
      <c r="C2913" s="26">
        <v>43920</v>
      </c>
      <c r="D2913" s="4">
        <v>8</v>
      </c>
      <c r="E2913" s="29">
        <v>20</v>
      </c>
      <c r="F2913" s="4">
        <v>1</v>
      </c>
      <c r="G2913" s="4"/>
      <c r="H2913" s="93">
        <f t="shared" si="158"/>
        <v>20</v>
      </c>
      <c r="I2913" s="93">
        <f t="shared" si="159"/>
        <v>2.9957322735539909</v>
      </c>
      <c r="J2913" s="158">
        <f t="shared" si="160"/>
        <v>2.1805179509028321</v>
      </c>
    </row>
    <row r="2914" spans="1:10" hidden="1" x14ac:dyDescent="0.25">
      <c r="A2914" s="93">
        <v>29</v>
      </c>
      <c r="B2914" s="5" t="s">
        <v>26</v>
      </c>
      <c r="C2914" s="26">
        <v>43921</v>
      </c>
      <c r="D2914" s="4">
        <v>0</v>
      </c>
      <c r="E2914" s="29">
        <v>20</v>
      </c>
      <c r="G2914" s="4"/>
      <c r="H2914" s="93">
        <f t="shared" si="158"/>
        <v>20</v>
      </c>
      <c r="I2914" s="93">
        <f t="shared" si="159"/>
        <v>2.9957322735539909</v>
      </c>
      <c r="J2914" s="158">
        <f t="shared" si="160"/>
        <v>2.5176643545637836</v>
      </c>
    </row>
    <row r="2915" spans="1:10" hidden="1" x14ac:dyDescent="0.25">
      <c r="A2915" s="93">
        <v>30</v>
      </c>
      <c r="B2915" s="5" t="s">
        <v>26</v>
      </c>
      <c r="C2915" s="26">
        <v>43922</v>
      </c>
      <c r="D2915" s="4">
        <v>4</v>
      </c>
      <c r="E2915" s="29">
        <v>24</v>
      </c>
      <c r="G2915" s="4"/>
      <c r="H2915" s="93">
        <f t="shared" si="158"/>
        <v>24</v>
      </c>
      <c r="I2915" s="93">
        <f t="shared" si="159"/>
        <v>3.1780538303479458</v>
      </c>
      <c r="J2915" s="158">
        <f t="shared" si="160"/>
        <v>2.9301368139569468</v>
      </c>
    </row>
    <row r="2916" spans="1:10" hidden="1" x14ac:dyDescent="0.25">
      <c r="A2916" s="93">
        <v>31</v>
      </c>
      <c r="B2916" s="5" t="s">
        <v>26</v>
      </c>
      <c r="C2916" s="26">
        <v>43923</v>
      </c>
      <c r="D2916" s="4">
        <v>4</v>
      </c>
      <c r="E2916" s="29">
        <v>28</v>
      </c>
      <c r="G2916" s="4"/>
      <c r="H2916" s="93">
        <f t="shared" si="158"/>
        <v>28</v>
      </c>
      <c r="I2916" s="93">
        <f t="shared" si="159"/>
        <v>3.3322045101752038</v>
      </c>
      <c r="J2916" s="158">
        <f t="shared" si="160"/>
        <v>3.6108788963031788</v>
      </c>
    </row>
    <row r="2917" spans="1:10" hidden="1" x14ac:dyDescent="0.25">
      <c r="A2917" s="93">
        <v>32</v>
      </c>
      <c r="B2917" s="5" t="s">
        <v>26</v>
      </c>
      <c r="C2917" s="26">
        <v>43924</v>
      </c>
      <c r="D2917" s="4">
        <v>1</v>
      </c>
      <c r="E2917" s="29">
        <v>29</v>
      </c>
      <c r="G2917" s="4"/>
      <c r="H2917" s="93">
        <f t="shared" si="158"/>
        <v>29</v>
      </c>
      <c r="I2917" s="93">
        <f t="shared" si="159"/>
        <v>3.3672958299864741</v>
      </c>
      <c r="J2917" s="158">
        <f t="shared" si="160"/>
        <v>4.2286847739535673</v>
      </c>
    </row>
    <row r="2918" spans="1:10" hidden="1" x14ac:dyDescent="0.25">
      <c r="A2918" s="93">
        <v>33</v>
      </c>
      <c r="B2918" s="5" t="s">
        <v>26</v>
      </c>
      <c r="C2918" s="26">
        <v>43925</v>
      </c>
      <c r="D2918" s="4">
        <v>4</v>
      </c>
      <c r="E2918" s="29">
        <v>33</v>
      </c>
      <c r="G2918" s="4"/>
      <c r="H2918" s="93">
        <f t="shared" si="158"/>
        <v>33</v>
      </c>
      <c r="I2918" s="93">
        <f t="shared" si="159"/>
        <v>3.4965075614664802</v>
      </c>
      <c r="J2918" s="158">
        <f t="shared" si="160"/>
        <v>4.5900564092602716</v>
      </c>
    </row>
    <row r="2919" spans="1:10" hidden="1" x14ac:dyDescent="0.25">
      <c r="A2919" s="93">
        <v>34</v>
      </c>
      <c r="B2919" s="5" t="s">
        <v>26</v>
      </c>
      <c r="C2919" s="26">
        <v>43926</v>
      </c>
      <c r="D2919" s="4">
        <v>11</v>
      </c>
      <c r="E2919" s="29">
        <v>44</v>
      </c>
      <c r="G2919" s="4"/>
      <c r="H2919" s="93">
        <f t="shared" si="158"/>
        <v>44</v>
      </c>
      <c r="I2919" s="93">
        <f t="shared" si="159"/>
        <v>3.784189633918261</v>
      </c>
      <c r="J2919" s="158">
        <f t="shared" si="160"/>
        <v>4.5248466431994228</v>
      </c>
    </row>
    <row r="2920" spans="1:10" hidden="1" x14ac:dyDescent="0.25">
      <c r="A2920" s="93">
        <v>35</v>
      </c>
      <c r="B2920" s="5" t="s">
        <v>26</v>
      </c>
      <c r="C2920" s="26">
        <v>43927</v>
      </c>
      <c r="D2920" s="4">
        <v>6</v>
      </c>
      <c r="E2920" s="29">
        <v>50</v>
      </c>
      <c r="F2920" s="4">
        <v>1</v>
      </c>
      <c r="G2920" s="4"/>
      <c r="H2920" s="93">
        <f t="shared" si="158"/>
        <v>50</v>
      </c>
      <c r="I2920" s="93">
        <f t="shared" si="159"/>
        <v>3.912023005428146</v>
      </c>
      <c r="J2920" s="158">
        <f t="shared" si="160"/>
        <v>5.1313581216079474</v>
      </c>
    </row>
    <row r="2921" spans="1:10" hidden="1" x14ac:dyDescent="0.25">
      <c r="A2921" s="93">
        <v>36</v>
      </c>
      <c r="B2921" s="5" t="s">
        <v>26</v>
      </c>
      <c r="C2921" s="26">
        <v>43928</v>
      </c>
      <c r="D2921" s="4">
        <v>3</v>
      </c>
      <c r="E2921" s="29">
        <v>53</v>
      </c>
      <c r="G2921" s="4"/>
      <c r="H2921" s="93">
        <f t="shared" si="158"/>
        <v>53</v>
      </c>
      <c r="I2921" s="93">
        <f t="shared" si="159"/>
        <v>3.970291913552122</v>
      </c>
      <c r="J2921" s="158">
        <f t="shared" si="160"/>
        <v>4.8613760738397191</v>
      </c>
    </row>
    <row r="2922" spans="1:10" hidden="1" x14ac:dyDescent="0.25">
      <c r="A2922" s="93">
        <v>37</v>
      </c>
      <c r="B2922" s="5" t="s">
        <v>26</v>
      </c>
      <c r="C2922" s="26">
        <v>43929</v>
      </c>
      <c r="D2922" s="4">
        <v>17</v>
      </c>
      <c r="E2922" s="29">
        <v>70</v>
      </c>
      <c r="F2922" s="4">
        <v>1</v>
      </c>
      <c r="G2922" s="4"/>
      <c r="H2922" s="93">
        <f t="shared" si="158"/>
        <v>70</v>
      </c>
      <c r="I2922" s="93">
        <f t="shared" si="159"/>
        <v>4.2484952420493594</v>
      </c>
      <c r="J2922" s="158">
        <f t="shared" si="160"/>
        <v>4.6190051135864181</v>
      </c>
    </row>
    <row r="2923" spans="1:10" hidden="1" x14ac:dyDescent="0.25">
      <c r="A2923" s="93">
        <v>38</v>
      </c>
      <c r="B2923" s="5" t="s">
        <v>26</v>
      </c>
      <c r="C2923" s="26">
        <v>43930</v>
      </c>
      <c r="D2923" s="4">
        <v>7</v>
      </c>
      <c r="E2923" s="29">
        <v>77</v>
      </c>
      <c r="G2923" s="4"/>
      <c r="H2923" s="93">
        <f t="shared" si="158"/>
        <v>77</v>
      </c>
      <c r="I2923" s="93">
        <f t="shared" si="159"/>
        <v>4.3438054218536841</v>
      </c>
      <c r="J2923" s="158">
        <f t="shared" si="160"/>
        <v>4.4662950209690226</v>
      </c>
    </row>
    <row r="2924" spans="1:10" hidden="1" x14ac:dyDescent="0.25">
      <c r="A2924" s="93">
        <v>39</v>
      </c>
      <c r="B2924" s="5" t="s">
        <v>26</v>
      </c>
      <c r="C2924" s="26">
        <v>43931</v>
      </c>
      <c r="D2924" s="4">
        <v>7</v>
      </c>
      <c r="E2924" s="29">
        <v>84</v>
      </c>
      <c r="G2924" s="4"/>
      <c r="H2924" s="93">
        <f t="shared" si="158"/>
        <v>84</v>
      </c>
      <c r="I2924" s="93">
        <f t="shared" si="159"/>
        <v>4.4308167988433134</v>
      </c>
      <c r="J2924" s="158">
        <f t="shared" si="160"/>
        <v>4.4336686216519912</v>
      </c>
    </row>
    <row r="2925" spans="1:10" hidden="1" x14ac:dyDescent="0.25">
      <c r="A2925" s="93">
        <v>40</v>
      </c>
      <c r="B2925" s="5" t="s">
        <v>26</v>
      </c>
      <c r="C2925" s="26">
        <v>43932</v>
      </c>
      <c r="D2925" s="4">
        <v>1</v>
      </c>
      <c r="E2925" s="29">
        <v>85</v>
      </c>
      <c r="G2925" s="4"/>
      <c r="H2925" s="93">
        <f t="shared" si="158"/>
        <v>85</v>
      </c>
      <c r="I2925" s="93">
        <f t="shared" si="159"/>
        <v>4.4426512564903167</v>
      </c>
      <c r="J2925" s="158">
        <f t="shared" si="160"/>
        <v>5.0941321781915896</v>
      </c>
    </row>
    <row r="2926" spans="1:10" hidden="1" x14ac:dyDescent="0.25">
      <c r="A2926" s="93">
        <v>41</v>
      </c>
      <c r="B2926" s="5" t="s">
        <v>26</v>
      </c>
      <c r="C2926" s="26">
        <v>43933</v>
      </c>
      <c r="D2926" s="4">
        <v>1</v>
      </c>
      <c r="E2926" s="29">
        <v>86</v>
      </c>
      <c r="G2926" s="4"/>
      <c r="H2926" s="93">
        <f t="shared" si="158"/>
        <v>86</v>
      </c>
      <c r="I2926" s="93">
        <f t="shared" si="159"/>
        <v>4.4543472962535073</v>
      </c>
      <c r="J2926" s="158">
        <f t="shared" si="160"/>
        <v>6.6005562741704207</v>
      </c>
    </row>
    <row r="2927" spans="1:10" hidden="1" x14ac:dyDescent="0.25">
      <c r="A2927" s="93">
        <v>42</v>
      </c>
      <c r="B2927" s="5" t="s">
        <v>26</v>
      </c>
      <c r="C2927" s="26">
        <v>43934</v>
      </c>
      <c r="D2927" s="4">
        <v>2</v>
      </c>
      <c r="E2927" s="29">
        <v>88</v>
      </c>
      <c r="G2927" s="4"/>
      <c r="H2927" s="93">
        <f t="shared" si="158"/>
        <v>88</v>
      </c>
      <c r="I2927" s="93">
        <f t="shared" si="159"/>
        <v>4.4773368144782069</v>
      </c>
      <c r="J2927" s="158">
        <f t="shared" si="160"/>
        <v>8.2623458948029089</v>
      </c>
    </row>
    <row r="2928" spans="1:10" hidden="1" x14ac:dyDescent="0.25">
      <c r="A2928" s="93">
        <v>43</v>
      </c>
      <c r="B2928" s="5" t="s">
        <v>26</v>
      </c>
      <c r="C2928" s="26">
        <v>43935</v>
      </c>
      <c r="D2928" s="4">
        <v>2</v>
      </c>
      <c r="E2928" s="29">
        <v>90</v>
      </c>
      <c r="G2928" s="4"/>
      <c r="H2928" s="93">
        <f t="shared" si="158"/>
        <v>90</v>
      </c>
      <c r="I2928" s="93">
        <f t="shared" si="159"/>
        <v>4.499809670330265</v>
      </c>
      <c r="J2928" s="158">
        <f t="shared" si="160"/>
        <v>11.209296757266964</v>
      </c>
    </row>
    <row r="2929" spans="1:10" hidden="1" x14ac:dyDescent="0.25">
      <c r="A2929" s="93">
        <v>44</v>
      </c>
      <c r="B2929" s="5" t="s">
        <v>26</v>
      </c>
      <c r="C2929" s="26">
        <v>43936</v>
      </c>
      <c r="D2929" s="4">
        <v>1</v>
      </c>
      <c r="E2929" s="29">
        <v>91</v>
      </c>
      <c r="G2929" s="4"/>
      <c r="H2929" s="93">
        <f t="shared" si="158"/>
        <v>91</v>
      </c>
      <c r="I2929" s="93">
        <f t="shared" si="159"/>
        <v>4.5108595065168497</v>
      </c>
      <c r="J2929" s="158">
        <f t="shared" si="160"/>
        <v>21.036126670392896</v>
      </c>
    </row>
    <row r="2930" spans="1:10" hidden="1" x14ac:dyDescent="0.25">
      <c r="A2930" s="93">
        <v>45</v>
      </c>
      <c r="B2930" s="5" t="s">
        <v>26</v>
      </c>
      <c r="C2930" s="26">
        <v>43937</v>
      </c>
      <c r="D2930" s="4">
        <v>1</v>
      </c>
      <c r="E2930" s="29">
        <v>92</v>
      </c>
      <c r="G2930" s="4"/>
      <c r="H2930" s="93">
        <f t="shared" si="158"/>
        <v>92</v>
      </c>
      <c r="I2930" s="93">
        <f t="shared" si="159"/>
        <v>4.5217885770490405</v>
      </c>
      <c r="J2930" s="158">
        <f t="shared" si="160"/>
        <v>31.634041272432327</v>
      </c>
    </row>
    <row r="2931" spans="1:10" hidden="1" x14ac:dyDescent="0.25">
      <c r="A2931" s="93">
        <v>46</v>
      </c>
      <c r="B2931" s="5" t="s">
        <v>26</v>
      </c>
      <c r="C2931" s="26">
        <v>43938</v>
      </c>
      <c r="D2931" s="4">
        <v>1</v>
      </c>
      <c r="E2931" s="29">
        <v>93</v>
      </c>
      <c r="G2931" s="4"/>
      <c r="H2931" s="93">
        <f t="shared" si="158"/>
        <v>93</v>
      </c>
      <c r="I2931" s="93">
        <f t="shared" si="159"/>
        <v>4.5325994931532563</v>
      </c>
      <c r="J2931" s="158">
        <f t="shared" si="160"/>
        <v>44.7819450641705</v>
      </c>
    </row>
    <row r="2932" spans="1:10" hidden="1" x14ac:dyDescent="0.25">
      <c r="A2932" s="93">
        <v>47</v>
      </c>
      <c r="B2932" s="5" t="s">
        <v>26</v>
      </c>
      <c r="C2932" s="26">
        <v>43939</v>
      </c>
      <c r="D2932" s="4">
        <v>3</v>
      </c>
      <c r="E2932" s="29">
        <v>96</v>
      </c>
      <c r="G2932" s="4"/>
      <c r="H2932" s="93">
        <f t="shared" si="158"/>
        <v>96</v>
      </c>
      <c r="I2932" s="93">
        <f t="shared" si="159"/>
        <v>4.5643481914678361</v>
      </c>
      <c r="J2932" s="158">
        <f t="shared" si="160"/>
        <v>41.96215453755557</v>
      </c>
    </row>
    <row r="2933" spans="1:10" hidden="1" x14ac:dyDescent="0.25">
      <c r="A2933" s="93">
        <v>48</v>
      </c>
      <c r="B2933" s="5" t="s">
        <v>26</v>
      </c>
      <c r="C2933" s="26">
        <v>43940</v>
      </c>
      <c r="D2933" s="4">
        <v>3</v>
      </c>
      <c r="E2933" s="29">
        <v>99</v>
      </c>
      <c r="G2933" s="4"/>
      <c r="H2933" s="93">
        <f t="shared" si="158"/>
        <v>99</v>
      </c>
      <c r="I2933" s="93">
        <f t="shared" si="159"/>
        <v>4.5951198501345898</v>
      </c>
      <c r="J2933" s="158">
        <f t="shared" si="160"/>
        <v>38.061027561927723</v>
      </c>
    </row>
    <row r="2934" spans="1:10" hidden="1" x14ac:dyDescent="0.25">
      <c r="A2934" s="93">
        <v>49</v>
      </c>
      <c r="B2934" s="5" t="s">
        <v>26</v>
      </c>
      <c r="C2934" s="26">
        <v>43941</v>
      </c>
      <c r="D2934" s="4">
        <v>3</v>
      </c>
      <c r="E2934" s="29">
        <v>102</v>
      </c>
      <c r="G2934" s="4"/>
      <c r="H2934" s="93">
        <f t="shared" si="158"/>
        <v>102</v>
      </c>
      <c r="I2934" s="93">
        <f t="shared" si="159"/>
        <v>4.6249728132842707</v>
      </c>
      <c r="J2934" s="158">
        <f t="shared" si="160"/>
        <v>34.630976374682852</v>
      </c>
    </row>
    <row r="2935" spans="1:10" hidden="1" x14ac:dyDescent="0.25">
      <c r="A2935" s="93">
        <v>50</v>
      </c>
      <c r="B2935" s="5" t="s">
        <v>26</v>
      </c>
      <c r="C2935" s="26">
        <v>43942</v>
      </c>
      <c r="D2935" s="4">
        <v>0</v>
      </c>
      <c r="E2935" s="29">
        <v>102</v>
      </c>
      <c r="G2935" s="4"/>
      <c r="H2935" s="93">
        <f t="shared" si="158"/>
        <v>102</v>
      </c>
      <c r="I2935" s="93">
        <f t="shared" si="159"/>
        <v>4.6249728132842707</v>
      </c>
      <c r="J2935" s="158">
        <f t="shared" si="160"/>
        <v>34.280860255297185</v>
      </c>
    </row>
    <row r="2936" spans="1:10" hidden="1" x14ac:dyDescent="0.25">
      <c r="A2936" s="93">
        <v>51</v>
      </c>
      <c r="B2936" s="5" t="s">
        <v>26</v>
      </c>
      <c r="C2936" s="26">
        <v>43943</v>
      </c>
      <c r="D2936" s="4">
        <v>1</v>
      </c>
      <c r="E2936" s="29">
        <v>103</v>
      </c>
      <c r="G2936" s="4"/>
      <c r="H2936" s="93">
        <f t="shared" si="158"/>
        <v>103</v>
      </c>
      <c r="I2936" s="93">
        <f t="shared" si="159"/>
        <v>4.6347289882296359</v>
      </c>
      <c r="J2936" s="158">
        <f t="shared" si="160"/>
        <v>34.433965149089474</v>
      </c>
    </row>
    <row r="2937" spans="1:10" hidden="1" x14ac:dyDescent="0.25">
      <c r="A2937" s="93">
        <v>52</v>
      </c>
      <c r="B2937" s="5" t="s">
        <v>26</v>
      </c>
      <c r="C2937" s="26">
        <v>43944</v>
      </c>
      <c r="D2937" s="4">
        <v>1</v>
      </c>
      <c r="E2937" s="29">
        <v>104</v>
      </c>
      <c r="G2937" s="4"/>
      <c r="H2937" s="93">
        <f t="shared" si="158"/>
        <v>104</v>
      </c>
      <c r="I2937" s="93">
        <f t="shared" si="159"/>
        <v>4.6443908991413725</v>
      </c>
      <c r="J2937" s="158">
        <f t="shared" si="160"/>
        <v>36.837094116015173</v>
      </c>
    </row>
    <row r="2938" spans="1:10" hidden="1" x14ac:dyDescent="0.25">
      <c r="A2938" s="93">
        <v>53</v>
      </c>
      <c r="B2938" s="5" t="s">
        <v>26</v>
      </c>
      <c r="C2938" s="26">
        <v>43945</v>
      </c>
      <c r="D2938" s="4">
        <v>0</v>
      </c>
      <c r="E2938" s="29">
        <v>104</v>
      </c>
      <c r="G2938" s="4"/>
      <c r="H2938" s="93">
        <f t="shared" si="158"/>
        <v>104</v>
      </c>
      <c r="I2938" s="93">
        <f t="shared" si="159"/>
        <v>4.6443908991413725</v>
      </c>
      <c r="J2938" s="158">
        <f t="shared" si="160"/>
        <v>44.733575825607687</v>
      </c>
    </row>
    <row r="2939" spans="1:10" hidden="1" x14ac:dyDescent="0.25">
      <c r="A2939" s="93">
        <v>54</v>
      </c>
      <c r="B2939" s="5" t="s">
        <v>26</v>
      </c>
      <c r="C2939" s="26">
        <v>43946</v>
      </c>
      <c r="D2939" s="4">
        <v>0</v>
      </c>
      <c r="E2939" s="29">
        <v>104</v>
      </c>
      <c r="G2939" s="4"/>
      <c r="H2939" s="93">
        <f t="shared" si="158"/>
        <v>104</v>
      </c>
      <c r="I2939" s="93">
        <f t="shared" si="159"/>
        <v>4.6443908991413725</v>
      </c>
      <c r="J2939" s="158">
        <f t="shared" si="160"/>
        <v>66.567643283809005</v>
      </c>
    </row>
    <row r="2940" spans="1:10" hidden="1" x14ac:dyDescent="0.25">
      <c r="A2940" s="93">
        <v>55</v>
      </c>
      <c r="B2940" s="5" t="s">
        <v>26</v>
      </c>
      <c r="C2940" s="26">
        <v>43947</v>
      </c>
      <c r="D2940" s="4">
        <v>1</v>
      </c>
      <c r="E2940" s="29">
        <v>105</v>
      </c>
      <c r="G2940" s="4"/>
      <c r="H2940" s="93">
        <f t="shared" si="158"/>
        <v>105</v>
      </c>
      <c r="I2940" s="93">
        <f t="shared" si="159"/>
        <v>4.6539603501575231</v>
      </c>
      <c r="J2940" s="158">
        <f t="shared" si="160"/>
        <v>100.92799889623483</v>
      </c>
    </row>
    <row r="2941" spans="1:10" hidden="1" x14ac:dyDescent="0.25">
      <c r="A2941" s="93">
        <v>56</v>
      </c>
      <c r="B2941" s="5" t="s">
        <v>26</v>
      </c>
      <c r="C2941" s="26">
        <v>43948</v>
      </c>
      <c r="D2941" s="4">
        <v>3</v>
      </c>
      <c r="E2941" s="29">
        <v>108</v>
      </c>
      <c r="G2941" s="4"/>
      <c r="H2941" s="93">
        <f t="shared" si="158"/>
        <v>108</v>
      </c>
      <c r="I2941" s="93">
        <f t="shared" si="159"/>
        <v>4.6821312271242199</v>
      </c>
      <c r="J2941" s="158">
        <f t="shared" si="160"/>
        <v>101.43046262191916</v>
      </c>
    </row>
    <row r="2942" spans="1:10" hidden="1" x14ac:dyDescent="0.25">
      <c r="A2942" s="93">
        <v>57</v>
      </c>
      <c r="B2942" s="5" t="s">
        <v>26</v>
      </c>
      <c r="C2942" s="26">
        <v>43949</v>
      </c>
      <c r="D2942" s="4">
        <v>0</v>
      </c>
      <c r="E2942" s="29">
        <v>108</v>
      </c>
      <c r="F2942" s="4">
        <v>1</v>
      </c>
      <c r="G2942" s="4"/>
      <c r="H2942" s="93">
        <f t="shared" si="158"/>
        <v>108</v>
      </c>
      <c r="I2942" s="93">
        <f t="shared" si="159"/>
        <v>4.6821312271242199</v>
      </c>
      <c r="J2942" s="158">
        <f t="shared" si="160"/>
        <v>87.446494148225199</v>
      </c>
    </row>
    <row r="2943" spans="1:10" hidden="1" x14ac:dyDescent="0.25">
      <c r="A2943" s="93">
        <v>58</v>
      </c>
      <c r="B2943" s="5" t="s">
        <v>26</v>
      </c>
      <c r="C2943" s="26">
        <v>43950</v>
      </c>
      <c r="D2943" s="4">
        <v>1</v>
      </c>
      <c r="E2943" s="29">
        <v>109</v>
      </c>
      <c r="G2943" s="4"/>
      <c r="H2943" s="93">
        <f t="shared" si="158"/>
        <v>109</v>
      </c>
      <c r="I2943" s="93">
        <f t="shared" si="159"/>
        <v>4.6913478822291435</v>
      </c>
      <c r="J2943" s="158">
        <f t="shared" si="160"/>
        <v>82.258210777387816</v>
      </c>
    </row>
    <row r="2944" spans="1:10" hidden="1" x14ac:dyDescent="0.25">
      <c r="A2944" s="93">
        <v>59</v>
      </c>
      <c r="B2944" s="5" t="s">
        <v>26</v>
      </c>
      <c r="C2944" s="26">
        <v>43951</v>
      </c>
      <c r="D2944" s="4">
        <v>1</v>
      </c>
      <c r="E2944" s="29">
        <v>110</v>
      </c>
      <c r="G2944" s="4"/>
      <c r="H2944" s="93">
        <f t="shared" si="158"/>
        <v>110</v>
      </c>
      <c r="I2944" s="93">
        <f t="shared" si="159"/>
        <v>4.7004803657924166</v>
      </c>
      <c r="J2944" s="158">
        <f t="shared" si="160"/>
        <v>75.733783449326467</v>
      </c>
    </row>
    <row r="2945" spans="1:10" hidden="1" x14ac:dyDescent="0.25">
      <c r="A2945" s="93">
        <v>60</v>
      </c>
      <c r="B2945" s="5" t="s">
        <v>26</v>
      </c>
      <c r="C2945" s="26">
        <v>43952</v>
      </c>
      <c r="D2945" s="4">
        <v>0</v>
      </c>
      <c r="E2945" s="29">
        <v>110</v>
      </c>
      <c r="G2945" s="4"/>
      <c r="H2945" s="93">
        <f t="shared" si="158"/>
        <v>110</v>
      </c>
      <c r="I2945" s="93">
        <f t="shared" si="159"/>
        <v>4.7004803657924166</v>
      </c>
      <c r="J2945" s="158">
        <f t="shared" si="160"/>
        <v>74.148852869493112</v>
      </c>
    </row>
    <row r="2946" spans="1:10" hidden="1" x14ac:dyDescent="0.25">
      <c r="A2946" s="93">
        <v>61</v>
      </c>
      <c r="B2946" s="5" t="s">
        <v>26</v>
      </c>
      <c r="C2946" s="26">
        <v>43953</v>
      </c>
      <c r="D2946" s="4">
        <v>0</v>
      </c>
      <c r="E2946" s="29">
        <v>110</v>
      </c>
      <c r="G2946" s="4"/>
      <c r="H2946" s="93">
        <f t="shared" si="158"/>
        <v>110</v>
      </c>
      <c r="I2946" s="93">
        <f t="shared" si="159"/>
        <v>4.7004803657924166</v>
      </c>
      <c r="J2946" s="158">
        <f t="shared" si="160"/>
        <v>84.44550037144792</v>
      </c>
    </row>
    <row r="2947" spans="1:10" hidden="1" x14ac:dyDescent="0.25">
      <c r="A2947" s="93">
        <v>62</v>
      </c>
      <c r="B2947" s="5" t="s">
        <v>26</v>
      </c>
      <c r="C2947" s="26">
        <v>43954</v>
      </c>
      <c r="D2947" s="4">
        <v>0</v>
      </c>
      <c r="E2947" s="29">
        <v>110</v>
      </c>
      <c r="G2947" s="4"/>
      <c r="H2947" s="93">
        <f t="shared" ref="H2947:H3010" si="161">IF(EXACT(B2947,B2946),D2947+E2946,E2947)</f>
        <v>110</v>
      </c>
      <c r="I2947" s="93">
        <f t="shared" si="159"/>
        <v>4.7004803657924166</v>
      </c>
      <c r="J2947" s="158">
        <f t="shared" si="160"/>
        <v>120.90637452486861</v>
      </c>
    </row>
    <row r="2948" spans="1:10" hidden="1" x14ac:dyDescent="0.25">
      <c r="A2948" s="93">
        <v>63</v>
      </c>
      <c r="B2948" s="5" t="s">
        <v>26</v>
      </c>
      <c r="C2948" s="26">
        <v>43955</v>
      </c>
      <c r="D2948" s="4">
        <v>0</v>
      </c>
      <c r="E2948" s="29">
        <v>110</v>
      </c>
      <c r="G2948" s="4"/>
      <c r="H2948" s="93">
        <f t="shared" si="161"/>
        <v>110</v>
      </c>
      <c r="I2948" s="93">
        <f t="shared" si="159"/>
        <v>4.7004803657924166</v>
      </c>
      <c r="J2948" s="158">
        <f t="shared" si="160"/>
        <v>235.16717837138691</v>
      </c>
    </row>
    <row r="2949" spans="1:10" hidden="1" x14ac:dyDescent="0.25">
      <c r="A2949" s="93">
        <v>64</v>
      </c>
      <c r="B2949" s="5" t="s">
        <v>26</v>
      </c>
      <c r="C2949" s="26">
        <v>43956</v>
      </c>
      <c r="D2949" s="4">
        <v>0</v>
      </c>
      <c r="E2949" s="29">
        <v>110</v>
      </c>
      <c r="G2949" s="4"/>
      <c r="H2949" s="93">
        <f t="shared" si="161"/>
        <v>110</v>
      </c>
      <c r="I2949" s="93">
        <f t="shared" si="159"/>
        <v>4.7004803657924166</v>
      </c>
      <c r="J2949" s="158">
        <f t="shared" si="160"/>
        <v>334.41830406543716</v>
      </c>
    </row>
    <row r="2950" spans="1:10" hidden="1" x14ac:dyDescent="0.25">
      <c r="A2950" s="93">
        <v>65</v>
      </c>
      <c r="B2950" s="5" t="s">
        <v>26</v>
      </c>
      <c r="C2950" s="26">
        <v>43957</v>
      </c>
      <c r="D2950" s="4">
        <v>0</v>
      </c>
      <c r="E2950" s="29">
        <v>110</v>
      </c>
      <c r="G2950" s="4"/>
      <c r="H2950" s="93">
        <f t="shared" si="161"/>
        <v>110</v>
      </c>
      <c r="I2950" s="93">
        <f t="shared" si="159"/>
        <v>4.7004803657924166</v>
      </c>
      <c r="J2950" s="158">
        <f t="shared" si="160"/>
        <v>910.78906510927482</v>
      </c>
    </row>
    <row r="2951" spans="1:10" hidden="1" x14ac:dyDescent="0.25">
      <c r="A2951" s="93">
        <v>66</v>
      </c>
      <c r="B2951" s="5" t="s">
        <v>26</v>
      </c>
      <c r="C2951" s="26">
        <v>43958</v>
      </c>
      <c r="D2951" s="4">
        <v>0</v>
      </c>
      <c r="E2951" s="29">
        <v>110</v>
      </c>
      <c r="G2951" s="4"/>
      <c r="H2951" s="93">
        <f t="shared" si="161"/>
        <v>110</v>
      </c>
      <c r="I2951" s="93">
        <f t="shared" si="159"/>
        <v>4.7004803657924166</v>
      </c>
      <c r="J2951" s="158" t="e">
        <f t="shared" si="160"/>
        <v>#DIV/0!</v>
      </c>
    </row>
    <row r="2952" spans="1:10" hidden="1" x14ac:dyDescent="0.25">
      <c r="A2952" s="93">
        <v>67</v>
      </c>
      <c r="B2952" s="5" t="s">
        <v>26</v>
      </c>
      <c r="C2952" s="26">
        <v>43959</v>
      </c>
      <c r="D2952" s="4">
        <v>0</v>
      </c>
      <c r="E2952" s="29">
        <v>110</v>
      </c>
      <c r="G2952" s="4"/>
      <c r="H2952" s="93">
        <f t="shared" si="161"/>
        <v>110</v>
      </c>
      <c r="I2952" s="93">
        <f t="shared" si="159"/>
        <v>4.7004803657924166</v>
      </c>
      <c r="J2952" s="158" t="e">
        <f t="shared" si="160"/>
        <v>#DIV/0!</v>
      </c>
    </row>
    <row r="2953" spans="1:10" hidden="1" x14ac:dyDescent="0.25">
      <c r="A2953" s="93">
        <v>68</v>
      </c>
      <c r="B2953" s="5" t="s">
        <v>26</v>
      </c>
      <c r="C2953" s="26">
        <v>43960</v>
      </c>
      <c r="D2953" s="4">
        <v>1</v>
      </c>
      <c r="E2953" s="29">
        <v>111</v>
      </c>
      <c r="G2953" s="4"/>
      <c r="H2953" s="93">
        <f t="shared" si="161"/>
        <v>111</v>
      </c>
      <c r="I2953" s="93">
        <f t="shared" si="159"/>
        <v>4.7095302013123339</v>
      </c>
      <c r="J2953" s="158">
        <f t="shared" si="160"/>
        <v>919.10688856313254</v>
      </c>
    </row>
    <row r="2954" spans="1:10" hidden="1" x14ac:dyDescent="0.25">
      <c r="A2954" s="93">
        <v>69</v>
      </c>
      <c r="B2954" s="5" t="s">
        <v>26</v>
      </c>
      <c r="C2954" s="26">
        <v>43961</v>
      </c>
      <c r="D2954" s="4">
        <v>0</v>
      </c>
      <c r="E2954" s="29">
        <v>111</v>
      </c>
      <c r="G2954" s="4"/>
      <c r="H2954" s="93">
        <f t="shared" si="161"/>
        <v>111</v>
      </c>
      <c r="I2954" s="93">
        <f t="shared" si="159"/>
        <v>4.7095302013123339</v>
      </c>
      <c r="J2954" s="158">
        <f t="shared" si="160"/>
        <v>536.14568499516076</v>
      </c>
    </row>
    <row r="2955" spans="1:10" hidden="1" x14ac:dyDescent="0.25">
      <c r="A2955" s="93">
        <v>70</v>
      </c>
      <c r="B2955" s="5" t="s">
        <v>26</v>
      </c>
      <c r="C2955" s="26">
        <v>43962</v>
      </c>
      <c r="D2955" s="4">
        <v>0</v>
      </c>
      <c r="E2955" s="29">
        <v>111</v>
      </c>
      <c r="G2955" s="4"/>
      <c r="H2955" s="93">
        <f t="shared" si="161"/>
        <v>111</v>
      </c>
      <c r="I2955" s="93">
        <f t="shared" si="159"/>
        <v>4.7095302013123339</v>
      </c>
      <c r="J2955" s="158">
        <f t="shared" si="160"/>
        <v>428.91654799612854</v>
      </c>
    </row>
    <row r="2956" spans="1:10" hidden="1" x14ac:dyDescent="0.25">
      <c r="A2956" s="93">
        <v>71</v>
      </c>
      <c r="B2956" s="5" t="s">
        <v>26</v>
      </c>
      <c r="C2956" s="26">
        <v>43963</v>
      </c>
      <c r="D2956" s="4">
        <v>0</v>
      </c>
      <c r="E2956" s="29">
        <v>111</v>
      </c>
      <c r="G2956" s="4"/>
      <c r="H2956" s="93">
        <f t="shared" si="161"/>
        <v>111</v>
      </c>
      <c r="I2956" s="93">
        <f t="shared" si="159"/>
        <v>4.7095302013123339</v>
      </c>
      <c r="J2956" s="158">
        <f t="shared" si="160"/>
        <v>402.10926374637052</v>
      </c>
    </row>
    <row r="2957" spans="1:10" hidden="1" x14ac:dyDescent="0.25">
      <c r="A2957" s="93">
        <v>72</v>
      </c>
      <c r="B2957" s="5" t="s">
        <v>26</v>
      </c>
      <c r="C2957" s="26">
        <v>43964</v>
      </c>
      <c r="D2957" s="4">
        <v>2</v>
      </c>
      <c r="E2957" s="29">
        <v>113</v>
      </c>
      <c r="G2957" s="4"/>
      <c r="H2957" s="93">
        <f t="shared" si="161"/>
        <v>113</v>
      </c>
      <c r="I2957" s="93">
        <f t="shared" si="159"/>
        <v>4.7273878187123408</v>
      </c>
      <c r="J2957" s="158">
        <f t="shared" si="160"/>
        <v>223.29500417791337</v>
      </c>
    </row>
    <row r="2958" spans="1:10" hidden="1" x14ac:dyDescent="0.25">
      <c r="A2958" s="93">
        <v>73</v>
      </c>
      <c r="B2958" s="5" t="s">
        <v>26</v>
      </c>
      <c r="C2958" s="26">
        <v>43965</v>
      </c>
      <c r="D2958" s="4">
        <v>1</v>
      </c>
      <c r="E2958" s="29">
        <v>114</v>
      </c>
      <c r="G2958" s="4"/>
      <c r="H2958" s="93">
        <f t="shared" si="161"/>
        <v>114</v>
      </c>
      <c r="I2958" s="93">
        <f t="shared" si="159"/>
        <v>4.7361984483944957</v>
      </c>
      <c r="J2958" s="158">
        <f t="shared" si="160"/>
        <v>151.40363363585899</v>
      </c>
    </row>
    <row r="2959" spans="1:10" hidden="1" x14ac:dyDescent="0.25">
      <c r="A2959" s="93">
        <v>74</v>
      </c>
      <c r="B2959" s="5" t="s">
        <v>26</v>
      </c>
      <c r="C2959" s="26">
        <v>43966</v>
      </c>
      <c r="D2959" s="4">
        <v>0</v>
      </c>
      <c r="E2959" s="29">
        <v>114</v>
      </c>
      <c r="G2959" s="4"/>
      <c r="H2959" s="93">
        <f t="shared" si="161"/>
        <v>114</v>
      </c>
      <c r="I2959" s="93">
        <f t="shared" si="159"/>
        <v>4.7361984483944957</v>
      </c>
      <c r="J2959" s="158">
        <f t="shared" si="160"/>
        <v>133.2546217849723</v>
      </c>
    </row>
    <row r="2960" spans="1:10" hidden="1" x14ac:dyDescent="0.25">
      <c r="A2960" s="93">
        <v>75</v>
      </c>
      <c r="B2960" s="5" t="s">
        <v>26</v>
      </c>
      <c r="C2960" s="26">
        <v>43967</v>
      </c>
      <c r="D2960" s="4">
        <v>0</v>
      </c>
      <c r="E2960" s="29">
        <v>114</v>
      </c>
      <c r="G2960" s="4"/>
      <c r="H2960" s="93">
        <f t="shared" si="161"/>
        <v>114</v>
      </c>
      <c r="I2960" s="93">
        <f t="shared" si="159"/>
        <v>4.7361984483944957</v>
      </c>
      <c r="J2960" s="158">
        <f t="shared" si="160"/>
        <v>139.3322933432874</v>
      </c>
    </row>
    <row r="2961" spans="1:10" hidden="1" x14ac:dyDescent="0.25">
      <c r="A2961" s="93">
        <v>76</v>
      </c>
      <c r="B2961" s="5" t="s">
        <v>26</v>
      </c>
      <c r="C2961" s="26">
        <v>43968</v>
      </c>
      <c r="D2961" s="4">
        <v>0</v>
      </c>
      <c r="E2961" s="29">
        <v>114</v>
      </c>
      <c r="G2961" s="4"/>
      <c r="H2961" s="93">
        <f t="shared" si="161"/>
        <v>114</v>
      </c>
      <c r="I2961" s="93">
        <f t="shared" ref="I2961:I3024" si="162">LN(H2961)</f>
        <v>4.7361984483944957</v>
      </c>
      <c r="J2961" s="158">
        <f t="shared" si="160"/>
        <v>142.4155410938879</v>
      </c>
    </row>
    <row r="2962" spans="1:10" hidden="1" x14ac:dyDescent="0.25">
      <c r="A2962" s="93">
        <v>77</v>
      </c>
      <c r="B2962" s="5" t="s">
        <v>26</v>
      </c>
      <c r="C2962" s="26">
        <v>43969</v>
      </c>
      <c r="D2962" s="4">
        <v>0</v>
      </c>
      <c r="E2962" s="29">
        <v>114</v>
      </c>
      <c r="G2962" s="4"/>
      <c r="H2962" s="93">
        <f t="shared" si="161"/>
        <v>114</v>
      </c>
      <c r="I2962" s="93">
        <f t="shared" si="162"/>
        <v>4.7361984483944957</v>
      </c>
      <c r="J2962" s="158">
        <f t="shared" si="160"/>
        <v>168.05951692527603</v>
      </c>
    </row>
    <row r="2963" spans="1:10" hidden="1" x14ac:dyDescent="0.25">
      <c r="A2963" s="93">
        <v>78</v>
      </c>
      <c r="B2963" s="5" t="s">
        <v>26</v>
      </c>
      <c r="C2963" s="26">
        <v>43970</v>
      </c>
      <c r="D2963" s="4">
        <v>0</v>
      </c>
      <c r="E2963" s="29">
        <v>114</v>
      </c>
      <c r="G2963" s="4"/>
      <c r="H2963" s="93">
        <f t="shared" si="161"/>
        <v>114</v>
      </c>
      <c r="I2963" s="93">
        <f t="shared" si="162"/>
        <v>4.7361984483944957</v>
      </c>
      <c r="J2963" s="158">
        <f t="shared" si="160"/>
        <v>252.34751271822341</v>
      </c>
    </row>
    <row r="2964" spans="1:10" hidden="1" x14ac:dyDescent="0.25">
      <c r="A2964" s="93">
        <v>79</v>
      </c>
      <c r="B2964" s="5" t="s">
        <v>26</v>
      </c>
      <c r="C2964" s="26">
        <v>43971</v>
      </c>
      <c r="D2964" s="4">
        <v>0</v>
      </c>
      <c r="E2964" s="29">
        <v>114</v>
      </c>
      <c r="G2964" s="4"/>
      <c r="H2964" s="93">
        <f t="shared" si="161"/>
        <v>114</v>
      </c>
      <c r="I2964" s="93">
        <f t="shared" si="162"/>
        <v>4.7361984483944957</v>
      </c>
      <c r="J2964" s="158">
        <f t="shared" si="160"/>
        <v>944.06035286742838</v>
      </c>
    </row>
    <row r="2965" spans="1:10" hidden="1" x14ac:dyDescent="0.25">
      <c r="A2965" s="93">
        <v>80</v>
      </c>
      <c r="B2965" s="5" t="s">
        <v>26</v>
      </c>
      <c r="C2965" s="26">
        <v>43972</v>
      </c>
      <c r="D2965" s="4">
        <v>0</v>
      </c>
      <c r="E2965" s="29">
        <v>114</v>
      </c>
      <c r="G2965" s="4"/>
      <c r="H2965" s="93">
        <f t="shared" si="161"/>
        <v>114</v>
      </c>
      <c r="I2965" s="93">
        <f t="shared" si="162"/>
        <v>4.7361984483944957</v>
      </c>
      <c r="J2965" s="158" t="e">
        <f t="shared" ref="J2965:J3028" si="163">LN(2)/SLOPE(I2958:I2965,A2958:A2965)</f>
        <v>#DIV/0!</v>
      </c>
    </row>
    <row r="2966" spans="1:10" hidden="1" x14ac:dyDescent="0.25">
      <c r="A2966" s="93">
        <v>81</v>
      </c>
      <c r="B2966" s="5" t="s">
        <v>26</v>
      </c>
      <c r="C2966" s="26">
        <v>43973</v>
      </c>
      <c r="D2966" s="4">
        <v>0</v>
      </c>
      <c r="E2966" s="29">
        <v>114</v>
      </c>
      <c r="G2966" s="4"/>
      <c r="H2966" s="93">
        <f t="shared" si="161"/>
        <v>114</v>
      </c>
      <c r="I2966" s="93">
        <f t="shared" si="162"/>
        <v>4.7361984483944957</v>
      </c>
      <c r="J2966" s="158" t="e">
        <f t="shared" si="163"/>
        <v>#DIV/0!</v>
      </c>
    </row>
    <row r="2967" spans="1:10" hidden="1" x14ac:dyDescent="0.25">
      <c r="A2967" s="93">
        <v>82</v>
      </c>
      <c r="B2967" s="5" t="s">
        <v>26</v>
      </c>
      <c r="C2967" s="26">
        <v>43974</v>
      </c>
      <c r="D2967" s="4">
        <v>0</v>
      </c>
      <c r="E2967" s="29">
        <v>114</v>
      </c>
      <c r="G2967" s="4"/>
      <c r="H2967" s="93">
        <f t="shared" si="161"/>
        <v>114</v>
      </c>
      <c r="I2967" s="93">
        <f t="shared" si="162"/>
        <v>4.7361984483944957</v>
      </c>
      <c r="J2967" s="158" t="e">
        <f t="shared" si="163"/>
        <v>#DIV/0!</v>
      </c>
    </row>
    <row r="2968" spans="1:10" hidden="1" x14ac:dyDescent="0.25">
      <c r="A2968" s="93">
        <v>83</v>
      </c>
      <c r="B2968" s="5" t="s">
        <v>26</v>
      </c>
      <c r="C2968" s="26">
        <v>43975</v>
      </c>
      <c r="D2968" s="4">
        <v>1</v>
      </c>
      <c r="E2968" s="29">
        <v>115</v>
      </c>
      <c r="G2968" s="4"/>
      <c r="H2968" s="93">
        <f t="shared" si="161"/>
        <v>115</v>
      </c>
      <c r="I2968" s="93">
        <f t="shared" si="162"/>
        <v>4.7449321283632502</v>
      </c>
      <c r="J2968" s="158">
        <f t="shared" si="163"/>
        <v>952.37817237142428</v>
      </c>
    </row>
    <row r="2969" spans="1:10" hidden="1" x14ac:dyDescent="0.25">
      <c r="A2969" s="93">
        <v>84</v>
      </c>
      <c r="B2969" s="5" t="s">
        <v>26</v>
      </c>
      <c r="C2969" s="26">
        <v>43976</v>
      </c>
      <c r="D2969" s="4">
        <v>1</v>
      </c>
      <c r="E2969" s="29">
        <v>116</v>
      </c>
      <c r="G2969" s="4"/>
      <c r="H2969" s="93">
        <f t="shared" si="161"/>
        <v>116</v>
      </c>
      <c r="I2969" s="93">
        <f t="shared" si="162"/>
        <v>4.7535901911063645</v>
      </c>
      <c r="J2969" s="158">
        <f t="shared" si="163"/>
        <v>351.99898664282387</v>
      </c>
    </row>
    <row r="2970" spans="1:10" hidden="1" x14ac:dyDescent="0.25">
      <c r="A2970" s="93">
        <v>85</v>
      </c>
      <c r="B2970" s="5" t="s">
        <v>26</v>
      </c>
      <c r="C2970" s="26">
        <v>43977</v>
      </c>
      <c r="D2970" s="4">
        <v>7</v>
      </c>
      <c r="E2970" s="29">
        <v>123</v>
      </c>
      <c r="G2970" s="4"/>
      <c r="H2970" s="93">
        <f t="shared" si="161"/>
        <v>123</v>
      </c>
      <c r="I2970" s="93">
        <f t="shared" si="162"/>
        <v>4.8121843553724171</v>
      </c>
      <c r="J2970" s="158">
        <f t="shared" si="163"/>
        <v>90.2617797886669</v>
      </c>
    </row>
    <row r="2971" spans="1:10" hidden="1" x14ac:dyDescent="0.25">
      <c r="A2971" s="93">
        <v>86</v>
      </c>
      <c r="B2971" s="5" t="s">
        <v>26</v>
      </c>
      <c r="C2971" s="26">
        <v>43978</v>
      </c>
      <c r="D2971" s="4">
        <v>2</v>
      </c>
      <c r="E2971" s="29">
        <v>125</v>
      </c>
      <c r="G2971" s="4"/>
      <c r="H2971" s="93">
        <f t="shared" si="161"/>
        <v>125</v>
      </c>
      <c r="I2971" s="93">
        <f t="shared" si="162"/>
        <v>4.8283137373023015</v>
      </c>
      <c r="J2971" s="158">
        <f t="shared" si="163"/>
        <v>53.631102441292029</v>
      </c>
    </row>
    <row r="2972" spans="1:10" hidden="1" x14ac:dyDescent="0.25">
      <c r="A2972" s="93">
        <v>87</v>
      </c>
      <c r="B2972" s="5" t="s">
        <v>26</v>
      </c>
      <c r="C2972" s="26">
        <v>43979</v>
      </c>
      <c r="D2972" s="4">
        <v>3</v>
      </c>
      <c r="E2972" s="29">
        <v>128</v>
      </c>
      <c r="G2972" s="4"/>
      <c r="H2972" s="93">
        <f t="shared" si="161"/>
        <v>128</v>
      </c>
      <c r="I2972" s="93">
        <f t="shared" si="162"/>
        <v>4.8520302639196169</v>
      </c>
      <c r="J2972" s="158">
        <f t="shared" si="163"/>
        <v>38.609937967222329</v>
      </c>
    </row>
    <row r="2973" spans="1:10" hidden="1" x14ac:dyDescent="0.25">
      <c r="A2973" s="93">
        <v>88</v>
      </c>
      <c r="B2973" s="5" t="s">
        <v>26</v>
      </c>
      <c r="C2973" s="26">
        <v>43980</v>
      </c>
      <c r="D2973" s="4">
        <v>2</v>
      </c>
      <c r="E2973" s="29">
        <v>130</v>
      </c>
      <c r="G2973" s="4"/>
      <c r="H2973" s="93">
        <f t="shared" si="161"/>
        <v>130</v>
      </c>
      <c r="I2973" s="93">
        <f t="shared" si="162"/>
        <v>4.8675344504555822</v>
      </c>
      <c r="J2973" s="158">
        <f t="shared" si="163"/>
        <v>32.217103604161458</v>
      </c>
    </row>
    <row r="2974" spans="1:10" hidden="1" x14ac:dyDescent="0.25">
      <c r="A2974" s="93">
        <v>89</v>
      </c>
      <c r="B2974" s="5" t="s">
        <v>26</v>
      </c>
      <c r="C2974" s="26">
        <v>43981</v>
      </c>
      <c r="D2974" s="4">
        <v>1</v>
      </c>
      <c r="E2974" s="29">
        <v>131</v>
      </c>
      <c r="G2974" s="4"/>
      <c r="H2974" s="93">
        <f t="shared" si="161"/>
        <v>131</v>
      </c>
      <c r="I2974" s="93">
        <f t="shared" si="162"/>
        <v>4.8751973232011512</v>
      </c>
      <c r="J2974" s="158">
        <f t="shared" si="163"/>
        <v>30.685531026804735</v>
      </c>
    </row>
    <row r="2975" spans="1:10" hidden="1" x14ac:dyDescent="0.25">
      <c r="A2975" s="93">
        <v>90</v>
      </c>
      <c r="B2975" s="5" t="s">
        <v>26</v>
      </c>
      <c r="C2975" s="26">
        <v>43982</v>
      </c>
      <c r="D2975" s="4">
        <v>3</v>
      </c>
      <c r="E2975" s="29">
        <v>134</v>
      </c>
      <c r="G2975" s="4"/>
      <c r="H2975" s="93">
        <f t="shared" si="161"/>
        <v>134</v>
      </c>
      <c r="I2975" s="93">
        <f t="shared" si="162"/>
        <v>4.8978397999509111</v>
      </c>
      <c r="J2975" s="158">
        <f t="shared" si="163"/>
        <v>31.166753612131838</v>
      </c>
    </row>
    <row r="2976" spans="1:10" hidden="1" x14ac:dyDescent="0.25">
      <c r="A2976" s="93">
        <v>91</v>
      </c>
      <c r="B2976" s="5" t="s">
        <v>26</v>
      </c>
      <c r="C2976" s="26">
        <v>43983</v>
      </c>
      <c r="D2976" s="4">
        <v>3</v>
      </c>
      <c r="E2976" s="29">
        <v>137</v>
      </c>
      <c r="G2976" s="4"/>
      <c r="H2976" s="93">
        <f t="shared" si="161"/>
        <v>137</v>
      </c>
      <c r="I2976" s="93">
        <f t="shared" si="162"/>
        <v>4.9199809258281251</v>
      </c>
      <c r="J2976" s="158">
        <f t="shared" si="163"/>
        <v>33.286903332954097</v>
      </c>
    </row>
    <row r="2977" spans="1:10" hidden="1" x14ac:dyDescent="0.25">
      <c r="A2977" s="93">
        <v>92</v>
      </c>
      <c r="B2977" s="5" t="s">
        <v>26</v>
      </c>
      <c r="C2977" s="26">
        <v>43984</v>
      </c>
      <c r="D2977" s="4">
        <v>3</v>
      </c>
      <c r="E2977" s="29">
        <v>140</v>
      </c>
      <c r="G2977" s="4"/>
      <c r="H2977" s="93">
        <f t="shared" si="161"/>
        <v>140</v>
      </c>
      <c r="I2977" s="93">
        <f t="shared" si="162"/>
        <v>4.9416424226093039</v>
      </c>
      <c r="J2977" s="158">
        <f t="shared" si="163"/>
        <v>38.568532008692301</v>
      </c>
    </row>
    <row r="2978" spans="1:10" hidden="1" x14ac:dyDescent="0.25">
      <c r="A2978" s="93">
        <v>93</v>
      </c>
      <c r="B2978" s="5" t="s">
        <v>26</v>
      </c>
      <c r="C2978" s="26">
        <v>43985</v>
      </c>
      <c r="D2978" s="4">
        <v>10</v>
      </c>
      <c r="E2978" s="29">
        <v>150</v>
      </c>
      <c r="G2978" s="4"/>
      <c r="H2978" s="93">
        <f t="shared" si="161"/>
        <v>150</v>
      </c>
      <c r="I2978" s="93">
        <f t="shared" si="162"/>
        <v>5.0106352940962555</v>
      </c>
      <c r="J2978" s="158">
        <f t="shared" si="163"/>
        <v>30.575308006262784</v>
      </c>
    </row>
    <row r="2979" spans="1:10" hidden="1" x14ac:dyDescent="0.25">
      <c r="A2979" s="93">
        <v>94</v>
      </c>
      <c r="B2979" s="5" t="s">
        <v>26</v>
      </c>
      <c r="C2979" s="26">
        <v>43986</v>
      </c>
      <c r="D2979" s="4">
        <v>0</v>
      </c>
      <c r="E2979" s="29">
        <v>150</v>
      </c>
      <c r="G2979" s="4"/>
      <c r="H2979" s="93">
        <f t="shared" si="161"/>
        <v>150</v>
      </c>
      <c r="I2979" s="93">
        <f t="shared" si="162"/>
        <v>5.0106352940962555</v>
      </c>
      <c r="J2979" s="158">
        <f t="shared" si="163"/>
        <v>28.440754337805764</v>
      </c>
    </row>
    <row r="2980" spans="1:10" hidden="1" x14ac:dyDescent="0.25">
      <c r="A2980" s="93">
        <v>95</v>
      </c>
      <c r="B2980" s="5" t="s">
        <v>26</v>
      </c>
      <c r="C2980" s="26">
        <v>43987</v>
      </c>
      <c r="D2980" s="4">
        <v>1</v>
      </c>
      <c r="E2980" s="29">
        <v>151</v>
      </c>
      <c r="G2980" s="4"/>
      <c r="H2980" s="93">
        <f t="shared" si="161"/>
        <v>151</v>
      </c>
      <c r="I2980" s="93">
        <f t="shared" si="162"/>
        <v>5.0172798368149243</v>
      </c>
      <c r="J2980" s="158">
        <f t="shared" si="163"/>
        <v>27.91925413910436</v>
      </c>
    </row>
    <row r="2981" spans="1:10" hidden="1" x14ac:dyDescent="0.25">
      <c r="A2981" s="93">
        <v>96</v>
      </c>
      <c r="B2981" s="5" t="s">
        <v>26</v>
      </c>
      <c r="C2981" s="26">
        <v>43988</v>
      </c>
      <c r="D2981" s="4">
        <v>1</v>
      </c>
      <c r="E2981" s="29">
        <v>152</v>
      </c>
      <c r="G2981" s="4"/>
      <c r="H2981" s="93">
        <f t="shared" si="161"/>
        <v>152</v>
      </c>
      <c r="I2981" s="93">
        <f t="shared" si="162"/>
        <v>5.0238805208462765</v>
      </c>
      <c r="J2981" s="158">
        <f t="shared" si="163"/>
        <v>29.422016838179488</v>
      </c>
    </row>
    <row r="2982" spans="1:10" hidden="1" x14ac:dyDescent="0.25">
      <c r="A2982" s="93">
        <v>97</v>
      </c>
      <c r="B2982" s="5" t="s">
        <v>26</v>
      </c>
      <c r="C2982" s="26">
        <v>43989</v>
      </c>
      <c r="D2982" s="4">
        <v>0</v>
      </c>
      <c r="E2982" s="29">
        <v>152</v>
      </c>
      <c r="G2982" s="4"/>
      <c r="H2982" s="93">
        <f t="shared" si="161"/>
        <v>152</v>
      </c>
      <c r="I2982" s="93">
        <f t="shared" si="162"/>
        <v>5.0238805208462765</v>
      </c>
      <c r="J2982" s="158">
        <f t="shared" si="163"/>
        <v>35.749083609985163</v>
      </c>
    </row>
    <row r="2983" spans="1:10" hidden="1" x14ac:dyDescent="0.25">
      <c r="A2983" s="93">
        <v>98</v>
      </c>
      <c r="B2983" s="5" t="s">
        <v>26</v>
      </c>
      <c r="C2983" s="26">
        <v>43990</v>
      </c>
      <c r="D2983" s="4">
        <v>0</v>
      </c>
      <c r="E2983" s="29">
        <v>152</v>
      </c>
      <c r="G2983" s="4"/>
      <c r="H2983" s="93">
        <f t="shared" si="161"/>
        <v>152</v>
      </c>
      <c r="I2983" s="93">
        <f t="shared" si="162"/>
        <v>5.0238805208462765</v>
      </c>
      <c r="J2983" s="158">
        <f t="shared" si="163"/>
        <v>49.139962509899448</v>
      </c>
    </row>
    <row r="2984" spans="1:10" hidden="1" x14ac:dyDescent="0.25">
      <c r="A2984" s="93">
        <v>99</v>
      </c>
      <c r="B2984" s="5" t="s">
        <v>26</v>
      </c>
      <c r="C2984" s="26">
        <v>43991</v>
      </c>
      <c r="D2984" s="4">
        <v>5</v>
      </c>
      <c r="E2984" s="29">
        <v>157</v>
      </c>
      <c r="G2984" s="4"/>
      <c r="H2984" s="93">
        <f t="shared" si="161"/>
        <v>157</v>
      </c>
      <c r="I2984" s="93">
        <f t="shared" si="162"/>
        <v>5.0562458053483077</v>
      </c>
      <c r="J2984" s="158">
        <f t="shared" si="163"/>
        <v>63.648057456399904</v>
      </c>
    </row>
    <row r="2985" spans="1:10" hidden="1" x14ac:dyDescent="0.25">
      <c r="A2985" s="93">
        <v>100</v>
      </c>
      <c r="B2985" s="5" t="s">
        <v>26</v>
      </c>
      <c r="C2985" s="26">
        <v>43992</v>
      </c>
      <c r="D2985" s="4">
        <v>10</v>
      </c>
      <c r="E2985" s="29">
        <v>167</v>
      </c>
      <c r="G2985" s="4"/>
      <c r="H2985" s="93">
        <f t="shared" si="161"/>
        <v>167</v>
      </c>
      <c r="I2985" s="93">
        <f t="shared" si="162"/>
        <v>5.1179938124167554</v>
      </c>
      <c r="J2985" s="158">
        <f t="shared" si="163"/>
        <v>58.261403635226507</v>
      </c>
    </row>
    <row r="2986" spans="1:10" hidden="1" x14ac:dyDescent="0.25">
      <c r="A2986" s="93">
        <v>101</v>
      </c>
      <c r="B2986" s="5" t="s">
        <v>26</v>
      </c>
      <c r="C2986" s="26">
        <v>43993</v>
      </c>
      <c r="D2986" s="4">
        <v>14</v>
      </c>
      <c r="E2986" s="29">
        <v>181</v>
      </c>
      <c r="G2986" s="4"/>
      <c r="H2986" s="93">
        <f t="shared" si="161"/>
        <v>181</v>
      </c>
      <c r="I2986" s="93">
        <f t="shared" si="162"/>
        <v>5.1984970312658261</v>
      </c>
      <c r="J2986" s="158">
        <f t="shared" si="163"/>
        <v>30.393290831102096</v>
      </c>
    </row>
    <row r="2987" spans="1:10" hidden="1" x14ac:dyDescent="0.25">
      <c r="A2987" s="93">
        <v>102</v>
      </c>
      <c r="B2987" s="5" t="s">
        <v>26</v>
      </c>
      <c r="C2987" s="26">
        <v>43994</v>
      </c>
      <c r="D2987" s="4">
        <v>6</v>
      </c>
      <c r="E2987" s="29">
        <v>187</v>
      </c>
      <c r="G2987" s="4"/>
      <c r="H2987" s="93">
        <f t="shared" si="161"/>
        <v>187</v>
      </c>
      <c r="I2987" s="93">
        <f t="shared" si="162"/>
        <v>5.2311086168545868</v>
      </c>
      <c r="J2987" s="158">
        <f t="shared" si="163"/>
        <v>21.688369968569809</v>
      </c>
    </row>
    <row r="2988" spans="1:10" hidden="1" x14ac:dyDescent="0.25">
      <c r="A2988" s="93">
        <v>103</v>
      </c>
      <c r="B2988" s="5" t="s">
        <v>26</v>
      </c>
      <c r="C2988" s="26">
        <v>43995</v>
      </c>
      <c r="D2988" s="4">
        <v>13</v>
      </c>
      <c r="E2988" s="29">
        <v>200</v>
      </c>
      <c r="G2988" s="4"/>
      <c r="H2988" s="93">
        <f t="shared" si="161"/>
        <v>200</v>
      </c>
      <c r="I2988" s="93">
        <f t="shared" si="162"/>
        <v>5.2983173665480363</v>
      </c>
      <c r="J2988" s="158">
        <f t="shared" si="163"/>
        <v>16.434579970554832</v>
      </c>
    </row>
    <row r="2989" spans="1:10" hidden="1" x14ac:dyDescent="0.25">
      <c r="A2989" s="93">
        <v>104</v>
      </c>
      <c r="B2989" s="5" t="s">
        <v>26</v>
      </c>
      <c r="C2989" s="26">
        <v>43996</v>
      </c>
      <c r="D2989" s="4">
        <v>9</v>
      </c>
      <c r="E2989" s="29">
        <v>209</v>
      </c>
      <c r="G2989" s="4"/>
      <c r="H2989" s="93">
        <f t="shared" si="161"/>
        <v>209</v>
      </c>
      <c r="I2989" s="93">
        <f t="shared" si="162"/>
        <v>5.3423342519648109</v>
      </c>
      <c r="J2989" s="158">
        <f t="shared" si="163"/>
        <v>13.841680154937853</v>
      </c>
    </row>
    <row r="2990" spans="1:10" hidden="1" x14ac:dyDescent="0.25">
      <c r="A2990" s="93">
        <v>105</v>
      </c>
      <c r="B2990" s="5" t="s">
        <v>26</v>
      </c>
      <c r="C2990" s="26">
        <v>43997</v>
      </c>
      <c r="D2990" s="4">
        <v>3</v>
      </c>
      <c r="E2990" s="29">
        <v>212</v>
      </c>
      <c r="G2990" s="4"/>
      <c r="H2990" s="93">
        <f t="shared" si="161"/>
        <v>212</v>
      </c>
      <c r="I2990" s="93">
        <f t="shared" si="162"/>
        <v>5.3565862746720123</v>
      </c>
      <c r="J2990" s="158">
        <f t="shared" si="163"/>
        <v>13.437534441427042</v>
      </c>
    </row>
    <row r="2991" spans="1:10" hidden="1" x14ac:dyDescent="0.25">
      <c r="A2991" s="93">
        <v>106</v>
      </c>
      <c r="B2991" s="5" t="s">
        <v>26</v>
      </c>
      <c r="C2991" s="26">
        <v>43998</v>
      </c>
      <c r="D2991" s="4">
        <v>28</v>
      </c>
      <c r="E2991" s="29">
        <v>240</v>
      </c>
      <c r="F2991" s="4">
        <v>1</v>
      </c>
      <c r="G2991" s="4"/>
      <c r="H2991" s="93">
        <f t="shared" si="161"/>
        <v>240</v>
      </c>
      <c r="I2991" s="93">
        <f t="shared" si="162"/>
        <v>5.4806389233419912</v>
      </c>
      <c r="J2991" s="158">
        <f t="shared" si="163"/>
        <v>12.487974373654797</v>
      </c>
    </row>
    <row r="2992" spans="1:10" hidden="1" x14ac:dyDescent="0.25">
      <c r="A2992" s="93">
        <v>107</v>
      </c>
      <c r="B2992" s="5" t="s">
        <v>26</v>
      </c>
      <c r="C2992" s="26">
        <v>43999</v>
      </c>
      <c r="D2992" s="4">
        <v>11</v>
      </c>
      <c r="E2992" s="29">
        <v>251</v>
      </c>
      <c r="G2992" s="4"/>
      <c r="H2992" s="93">
        <f t="shared" si="161"/>
        <v>251</v>
      </c>
      <c r="I2992" s="93">
        <f t="shared" si="162"/>
        <v>5.5254529391317835</v>
      </c>
      <c r="J2992" s="158">
        <f t="shared" si="163"/>
        <v>12.432142518403497</v>
      </c>
    </row>
    <row r="2993" spans="1:10" hidden="1" x14ac:dyDescent="0.25">
      <c r="A2993" s="93">
        <v>108</v>
      </c>
      <c r="B2993" s="5" t="s">
        <v>26</v>
      </c>
      <c r="C2993" s="26">
        <v>44000</v>
      </c>
      <c r="D2993" s="4">
        <v>16</v>
      </c>
      <c r="E2993" s="29">
        <v>267</v>
      </c>
      <c r="F2993" s="4">
        <v>1</v>
      </c>
      <c r="G2993" s="4"/>
      <c r="H2993" s="93">
        <f t="shared" si="161"/>
        <v>267</v>
      </c>
      <c r="I2993" s="93">
        <f t="shared" si="162"/>
        <v>5.5872486584002496</v>
      </c>
      <c r="J2993" s="158">
        <f t="shared" si="163"/>
        <v>12.246932587922654</v>
      </c>
    </row>
    <row r="2994" spans="1:10" hidden="1" x14ac:dyDescent="0.25">
      <c r="A2994" s="93">
        <v>109</v>
      </c>
      <c r="B2994" s="5" t="s">
        <v>26</v>
      </c>
      <c r="C2994" s="26">
        <v>44001</v>
      </c>
      <c r="D2994" s="4">
        <v>27</v>
      </c>
      <c r="E2994" s="29">
        <v>294</v>
      </c>
      <c r="G2994" s="4"/>
      <c r="H2994" s="93">
        <f t="shared" si="161"/>
        <v>294</v>
      </c>
      <c r="I2994" s="93">
        <f t="shared" si="162"/>
        <v>5.6835797673386814</v>
      </c>
      <c r="J2994" s="158">
        <f t="shared" si="163"/>
        <v>11.016151721728402</v>
      </c>
    </row>
    <row r="2995" spans="1:10" hidden="1" x14ac:dyDescent="0.25">
      <c r="A2995" s="93">
        <v>110</v>
      </c>
      <c r="B2995" s="5" t="s">
        <v>26</v>
      </c>
      <c r="C2995" s="26">
        <v>44002</v>
      </c>
      <c r="D2995" s="4">
        <v>0</v>
      </c>
      <c r="E2995" s="29">
        <v>294</v>
      </c>
      <c r="G2995" s="4"/>
      <c r="H2995" s="93">
        <f t="shared" si="161"/>
        <v>294</v>
      </c>
      <c r="I2995" s="93">
        <f t="shared" si="162"/>
        <v>5.6835797673386814</v>
      </c>
      <c r="J2995" s="158">
        <f t="shared" si="163"/>
        <v>11.327993428559079</v>
      </c>
    </row>
    <row r="2996" spans="1:10" hidden="1" x14ac:dyDescent="0.25">
      <c r="A2996" s="93">
        <v>111</v>
      </c>
      <c r="B2996" s="5" t="s">
        <v>26</v>
      </c>
      <c r="C2996" s="26">
        <v>44003</v>
      </c>
      <c r="D2996" s="4">
        <v>9</v>
      </c>
      <c r="E2996" s="29">
        <v>303</v>
      </c>
      <c r="G2996" s="4"/>
      <c r="H2996" s="93">
        <f t="shared" si="161"/>
        <v>303</v>
      </c>
      <c r="I2996" s="93">
        <f t="shared" si="162"/>
        <v>5.7137328055093688</v>
      </c>
      <c r="J2996" s="158">
        <f t="shared" si="163"/>
        <v>11.869501551075349</v>
      </c>
    </row>
    <row r="2997" spans="1:10" hidden="1" x14ac:dyDescent="0.25">
      <c r="A2997" s="93">
        <v>112</v>
      </c>
      <c r="B2997" s="5" t="s">
        <v>26</v>
      </c>
      <c r="C2997" s="26">
        <v>44004</v>
      </c>
      <c r="D2997" s="4">
        <v>11</v>
      </c>
      <c r="E2997" s="29">
        <v>314</v>
      </c>
      <c r="F2997" s="4">
        <v>1</v>
      </c>
      <c r="G2997" s="4"/>
      <c r="H2997" s="93">
        <f t="shared" si="161"/>
        <v>314</v>
      </c>
      <c r="I2997" s="93">
        <f t="shared" si="162"/>
        <v>5.7493929859082531</v>
      </c>
      <c r="J2997" s="158">
        <f t="shared" si="163"/>
        <v>12.979624583698694</v>
      </c>
    </row>
    <row r="2998" spans="1:10" hidden="1" x14ac:dyDescent="0.25">
      <c r="A2998" s="93">
        <v>113</v>
      </c>
      <c r="B2998" s="5" t="s">
        <v>26</v>
      </c>
      <c r="C2998" s="26">
        <v>44005</v>
      </c>
      <c r="D2998" s="4">
        <v>29</v>
      </c>
      <c r="E2998" s="29">
        <v>343</v>
      </c>
      <c r="G2998" s="4"/>
      <c r="H2998" s="93">
        <f t="shared" si="161"/>
        <v>343</v>
      </c>
      <c r="I2998" s="93">
        <f t="shared" si="162"/>
        <v>5.8377304471659395</v>
      </c>
      <c r="J2998" s="158">
        <f t="shared" si="163"/>
        <v>14.56048317271738</v>
      </c>
    </row>
    <row r="2999" spans="1:10" hidden="1" x14ac:dyDescent="0.25">
      <c r="A2999" s="93">
        <v>114</v>
      </c>
      <c r="B2999" s="5" t="s">
        <v>26</v>
      </c>
      <c r="C2999" s="26">
        <v>44006</v>
      </c>
      <c r="D2999" s="4">
        <v>12</v>
      </c>
      <c r="E2999" s="29">
        <v>355</v>
      </c>
      <c r="F2999" s="4">
        <v>1</v>
      </c>
      <c r="G2999" s="4"/>
      <c r="H2999" s="93">
        <f t="shared" si="161"/>
        <v>355</v>
      </c>
      <c r="I2999" s="93">
        <f t="shared" si="162"/>
        <v>5.872117789475416</v>
      </c>
      <c r="J2999" s="158">
        <f t="shared" si="163"/>
        <v>14.903889483983692</v>
      </c>
    </row>
    <row r="3000" spans="1:10" hidden="1" x14ac:dyDescent="0.25">
      <c r="A3000" s="93">
        <v>115</v>
      </c>
      <c r="B3000" s="5" t="s">
        <v>26</v>
      </c>
      <c r="C3000" s="26">
        <v>44007</v>
      </c>
      <c r="D3000" s="4">
        <v>20</v>
      </c>
      <c r="E3000" s="29">
        <v>375</v>
      </c>
      <c r="F3000" s="4">
        <v>2</v>
      </c>
      <c r="G3000" s="4"/>
      <c r="H3000" s="93">
        <f t="shared" si="161"/>
        <v>375</v>
      </c>
      <c r="I3000" s="93">
        <f t="shared" si="162"/>
        <v>5.9269260259704106</v>
      </c>
      <c r="J3000" s="158">
        <f t="shared" si="163"/>
        <v>15.247791995483544</v>
      </c>
    </row>
    <row r="3001" spans="1:10" hidden="1" x14ac:dyDescent="0.25">
      <c r="A3001" s="93">
        <v>116</v>
      </c>
      <c r="B3001" s="5" t="s">
        <v>26</v>
      </c>
      <c r="C3001" s="26">
        <v>44008</v>
      </c>
      <c r="D3001" s="4">
        <v>31</v>
      </c>
      <c r="E3001" s="29">
        <v>406</v>
      </c>
      <c r="G3001" s="4"/>
      <c r="H3001" s="93">
        <f t="shared" si="161"/>
        <v>406</v>
      </c>
      <c r="I3001" s="93">
        <f t="shared" si="162"/>
        <v>6.0063531596017325</v>
      </c>
      <c r="J3001" s="158">
        <f t="shared" si="163"/>
        <v>14.413264521043301</v>
      </c>
    </row>
    <row r="3002" spans="1:10" hidden="1" x14ac:dyDescent="0.25">
      <c r="A3002" s="93">
        <v>117</v>
      </c>
      <c r="B3002" s="5" t="s">
        <v>26</v>
      </c>
      <c r="C3002" s="26">
        <v>44009</v>
      </c>
      <c r="D3002" s="4">
        <v>16</v>
      </c>
      <c r="E3002" s="29">
        <v>422</v>
      </c>
      <c r="G3002" s="4"/>
      <c r="H3002" s="93">
        <f t="shared" si="161"/>
        <v>422</v>
      </c>
      <c r="I3002" s="93">
        <f t="shared" si="162"/>
        <v>6.045005314036012</v>
      </c>
      <c r="J3002" s="158">
        <f t="shared" si="163"/>
        <v>12.768312922374008</v>
      </c>
    </row>
    <row r="3003" spans="1:10" hidden="1" x14ac:dyDescent="0.25">
      <c r="A3003" s="93">
        <v>118</v>
      </c>
      <c r="B3003" s="5" t="s">
        <v>26</v>
      </c>
      <c r="C3003" s="26">
        <v>44010</v>
      </c>
      <c r="D3003" s="4">
        <v>12</v>
      </c>
      <c r="E3003" s="29">
        <v>434</v>
      </c>
      <c r="F3003" s="4">
        <v>1</v>
      </c>
      <c r="G3003" s="4"/>
      <c r="H3003" s="93">
        <f t="shared" si="161"/>
        <v>434</v>
      </c>
      <c r="I3003" s="93">
        <f t="shared" si="162"/>
        <v>6.0730445341004051</v>
      </c>
      <c r="J3003" s="158">
        <f t="shared" si="163"/>
        <v>12.78554777029186</v>
      </c>
    </row>
    <row r="3004" spans="1:10" hidden="1" x14ac:dyDescent="0.25">
      <c r="A3004" s="93">
        <v>119</v>
      </c>
      <c r="B3004" s="5" t="s">
        <v>26</v>
      </c>
      <c r="C3004" s="26">
        <v>44011</v>
      </c>
      <c r="D3004" s="4">
        <v>18</v>
      </c>
      <c r="E3004" s="29">
        <v>452</v>
      </c>
      <c r="F3004" s="4">
        <v>1</v>
      </c>
      <c r="G3004" s="4"/>
      <c r="H3004" s="93">
        <f t="shared" si="161"/>
        <v>452</v>
      </c>
      <c r="I3004" s="93">
        <f t="shared" si="162"/>
        <v>6.1136821798322316</v>
      </c>
      <c r="J3004" s="158">
        <f t="shared" si="163"/>
        <v>13.463262620520856</v>
      </c>
    </row>
    <row r="3005" spans="1:10" hidden="1" x14ac:dyDescent="0.25">
      <c r="A3005" s="93">
        <v>120</v>
      </c>
      <c r="B3005" s="5" t="s">
        <v>26</v>
      </c>
      <c r="C3005" s="26">
        <v>44012</v>
      </c>
      <c r="D3005" s="4">
        <v>18</v>
      </c>
      <c r="E3005" s="29">
        <v>470</v>
      </c>
      <c r="G3005" s="4"/>
      <c r="H3005" s="93">
        <f t="shared" si="161"/>
        <v>470</v>
      </c>
      <c r="I3005" s="93">
        <f t="shared" si="162"/>
        <v>6.1527326947041043</v>
      </c>
      <c r="J3005" s="158">
        <f t="shared" si="163"/>
        <v>14.968297638575017</v>
      </c>
    </row>
    <row r="3006" spans="1:10" hidden="1" x14ac:dyDescent="0.25">
      <c r="A3006" s="93">
        <v>121</v>
      </c>
      <c r="B3006" s="5" t="s">
        <v>26</v>
      </c>
      <c r="C3006" s="26">
        <v>44013</v>
      </c>
      <c r="D3006" s="4">
        <v>12</v>
      </c>
      <c r="E3006" s="29">
        <v>482</v>
      </c>
      <c r="G3006" s="4"/>
      <c r="H3006" s="93">
        <f t="shared" si="161"/>
        <v>482</v>
      </c>
      <c r="I3006" s="93">
        <f t="shared" si="162"/>
        <v>6.1779441140506002</v>
      </c>
      <c r="J3006" s="158">
        <f t="shared" si="163"/>
        <v>16.084771838953031</v>
      </c>
    </row>
    <row r="3007" spans="1:10" hidden="1" x14ac:dyDescent="0.25">
      <c r="A3007" s="93">
        <v>122</v>
      </c>
      <c r="B3007" s="5" t="s">
        <v>26</v>
      </c>
      <c r="C3007" s="26">
        <v>44014</v>
      </c>
      <c r="D3007" s="4">
        <v>12</v>
      </c>
      <c r="E3007" s="29">
        <v>494</v>
      </c>
      <c r="G3007" s="4"/>
      <c r="H3007" s="93">
        <f t="shared" si="161"/>
        <v>494</v>
      </c>
      <c r="I3007" s="93">
        <f t="shared" si="162"/>
        <v>6.2025355171879228</v>
      </c>
      <c r="J3007" s="158">
        <f t="shared" si="163"/>
        <v>18.477818344698214</v>
      </c>
    </row>
    <row r="3008" spans="1:10" hidden="1" x14ac:dyDescent="0.25">
      <c r="A3008" s="93">
        <v>123</v>
      </c>
      <c r="B3008" s="5" t="s">
        <v>26</v>
      </c>
      <c r="C3008" s="26">
        <v>44015</v>
      </c>
      <c r="D3008" s="4">
        <v>28</v>
      </c>
      <c r="E3008" s="29">
        <v>522</v>
      </c>
      <c r="G3008" s="4"/>
      <c r="H3008" s="93">
        <f t="shared" si="161"/>
        <v>522</v>
      </c>
      <c r="I3008" s="93">
        <f t="shared" si="162"/>
        <v>6.2576675878826391</v>
      </c>
      <c r="J3008" s="158">
        <f t="shared" si="163"/>
        <v>20.073204752538025</v>
      </c>
    </row>
    <row r="3009" spans="1:10" hidden="1" x14ac:dyDescent="0.25">
      <c r="A3009" s="93">
        <v>124</v>
      </c>
      <c r="B3009" s="5" t="s">
        <v>26</v>
      </c>
      <c r="C3009" s="26">
        <v>44016</v>
      </c>
      <c r="D3009" s="4">
        <v>20</v>
      </c>
      <c r="E3009" s="29">
        <v>542</v>
      </c>
      <c r="F3009" s="4">
        <v>1</v>
      </c>
      <c r="G3009" s="4"/>
      <c r="H3009" s="93">
        <f t="shared" si="161"/>
        <v>542</v>
      </c>
      <c r="I3009" s="93">
        <f t="shared" si="162"/>
        <v>6.2952660014396464</v>
      </c>
      <c r="J3009" s="158">
        <f t="shared" si="163"/>
        <v>19.62589315765192</v>
      </c>
    </row>
    <row r="3010" spans="1:10" hidden="1" x14ac:dyDescent="0.25">
      <c r="A3010" s="93">
        <v>125</v>
      </c>
      <c r="B3010" s="5" t="s">
        <v>26</v>
      </c>
      <c r="C3010" s="26">
        <v>44017</v>
      </c>
      <c r="D3010" s="4">
        <v>9</v>
      </c>
      <c r="E3010" s="29">
        <v>551</v>
      </c>
      <c r="F3010" s="4">
        <v>3</v>
      </c>
      <c r="G3010" s="4"/>
      <c r="H3010" s="93">
        <f t="shared" si="161"/>
        <v>551</v>
      </c>
      <c r="I3010" s="93">
        <f t="shared" si="162"/>
        <v>6.3117348091529148</v>
      </c>
      <c r="J3010" s="158">
        <f t="shared" si="163"/>
        <v>19.952511251488154</v>
      </c>
    </row>
    <row r="3011" spans="1:10" hidden="1" x14ac:dyDescent="0.25">
      <c r="A3011" s="93">
        <v>126</v>
      </c>
      <c r="B3011" s="5" t="s">
        <v>26</v>
      </c>
      <c r="C3011" s="26">
        <v>44018</v>
      </c>
      <c r="D3011" s="4">
        <v>34</v>
      </c>
      <c r="E3011" s="29">
        <v>585</v>
      </c>
      <c r="F3011" s="4">
        <v>1</v>
      </c>
      <c r="G3011" s="4"/>
      <c r="H3011" s="93">
        <f t="shared" ref="H3011:H3074" si="164">IF(EXACT(B3011,B3010),D3011+E3010,E3011)</f>
        <v>585</v>
      </c>
      <c r="I3011" s="93">
        <f t="shared" si="162"/>
        <v>6.3716118472318568</v>
      </c>
      <c r="J3011" s="158">
        <f t="shared" si="163"/>
        <v>19.358975219630484</v>
      </c>
    </row>
    <row r="3012" spans="1:10" hidden="1" x14ac:dyDescent="0.25">
      <c r="A3012" s="93">
        <v>127</v>
      </c>
      <c r="B3012" s="5" t="s">
        <v>26</v>
      </c>
      <c r="C3012" s="26">
        <v>44019</v>
      </c>
      <c r="D3012" s="4">
        <v>22</v>
      </c>
      <c r="E3012" s="29">
        <v>607</v>
      </c>
      <c r="G3012" s="4"/>
      <c r="H3012" s="93">
        <f t="shared" si="164"/>
        <v>607</v>
      </c>
      <c r="I3012" s="93">
        <f t="shared" si="162"/>
        <v>6.4085287910594984</v>
      </c>
      <c r="J3012" s="158">
        <f t="shared" si="163"/>
        <v>18.63711820002343</v>
      </c>
    </row>
    <row r="3013" spans="1:10" hidden="1" x14ac:dyDescent="0.25">
      <c r="A3013" s="93">
        <v>128</v>
      </c>
      <c r="B3013" s="5" t="s">
        <v>26</v>
      </c>
      <c r="C3013" s="26">
        <v>44020</v>
      </c>
      <c r="D3013" s="4">
        <v>23</v>
      </c>
      <c r="E3013" s="29">
        <v>630</v>
      </c>
      <c r="G3013" s="4"/>
      <c r="H3013" s="93">
        <f t="shared" si="164"/>
        <v>630</v>
      </c>
      <c r="I3013" s="93">
        <f t="shared" si="162"/>
        <v>6.4457198193855785</v>
      </c>
      <c r="J3013" s="158">
        <f t="shared" si="163"/>
        <v>17.845465650229258</v>
      </c>
    </row>
    <row r="3014" spans="1:10" hidden="1" x14ac:dyDescent="0.25">
      <c r="A3014" s="93">
        <v>129</v>
      </c>
      <c r="B3014" s="5" t="s">
        <v>26</v>
      </c>
      <c r="C3014" s="26">
        <v>44021</v>
      </c>
      <c r="D3014" s="4">
        <v>10</v>
      </c>
      <c r="E3014" s="29">
        <v>640</v>
      </c>
      <c r="G3014" s="4"/>
      <c r="H3014" s="93">
        <f t="shared" si="164"/>
        <v>640</v>
      </c>
      <c r="I3014" s="93">
        <f t="shared" si="162"/>
        <v>6.4614681763537174</v>
      </c>
      <c r="J3014" s="158">
        <f t="shared" si="163"/>
        <v>18.469529261519483</v>
      </c>
    </row>
    <row r="3015" spans="1:10" hidden="1" x14ac:dyDescent="0.25">
      <c r="A3015" s="93">
        <v>130</v>
      </c>
      <c r="B3015" s="5" t="s">
        <v>26</v>
      </c>
      <c r="C3015" s="26">
        <v>44022</v>
      </c>
      <c r="D3015" s="4">
        <v>14</v>
      </c>
      <c r="E3015" s="29">
        <v>654</v>
      </c>
      <c r="F3015" s="4">
        <v>1</v>
      </c>
      <c r="G3015" s="4"/>
      <c r="H3015" s="93">
        <f t="shared" si="164"/>
        <v>654</v>
      </c>
      <c r="I3015" s="93">
        <f t="shared" si="162"/>
        <v>6.4831073514571989</v>
      </c>
      <c r="J3015" s="158">
        <f t="shared" si="163"/>
        <v>20.4442263073283</v>
      </c>
    </row>
    <row r="3016" spans="1:10" hidden="1" x14ac:dyDescent="0.25">
      <c r="A3016" s="93">
        <v>131</v>
      </c>
      <c r="B3016" s="5" t="s">
        <v>26</v>
      </c>
      <c r="C3016" s="26">
        <v>44023</v>
      </c>
      <c r="D3016" s="4">
        <v>13</v>
      </c>
      <c r="E3016" s="29">
        <v>667</v>
      </c>
      <c r="G3016" s="4"/>
      <c r="H3016" s="93">
        <f t="shared" si="164"/>
        <v>667</v>
      </c>
      <c r="I3016" s="93">
        <f t="shared" si="162"/>
        <v>6.5027900459156234</v>
      </c>
      <c r="J3016" s="158">
        <f t="shared" si="163"/>
        <v>22.254543668588774</v>
      </c>
    </row>
    <row r="3017" spans="1:10" hidden="1" x14ac:dyDescent="0.25">
      <c r="A3017" s="93">
        <v>132</v>
      </c>
      <c r="B3017" s="5" t="s">
        <v>26</v>
      </c>
      <c r="C3017" s="26">
        <v>44024</v>
      </c>
      <c r="D3017" s="4">
        <v>17</v>
      </c>
      <c r="E3017" s="29">
        <v>684</v>
      </c>
      <c r="G3017" s="4"/>
      <c r="H3017" s="93">
        <f t="shared" si="164"/>
        <v>684</v>
      </c>
      <c r="I3017" s="93">
        <f t="shared" si="162"/>
        <v>6.5279579176225502</v>
      </c>
      <c r="J3017" s="158">
        <f t="shared" si="163"/>
        <v>24.170149830318838</v>
      </c>
    </row>
    <row r="3018" spans="1:10" hidden="1" x14ac:dyDescent="0.25">
      <c r="A3018" s="93">
        <v>133</v>
      </c>
      <c r="B3018" s="5" t="s">
        <v>26</v>
      </c>
      <c r="C3018" s="26">
        <v>44025</v>
      </c>
      <c r="D3018" s="4">
        <v>47</v>
      </c>
      <c r="E3018" s="29">
        <v>731</v>
      </c>
      <c r="G3018" s="4"/>
      <c r="H3018" s="93">
        <f t="shared" si="164"/>
        <v>731</v>
      </c>
      <c r="I3018" s="93">
        <f t="shared" si="162"/>
        <v>6.5944134597497781</v>
      </c>
      <c r="J3018" s="158">
        <f t="shared" si="163"/>
        <v>24.780471261497269</v>
      </c>
    </row>
    <row r="3019" spans="1:10" hidden="1" x14ac:dyDescent="0.25">
      <c r="A3019" s="93">
        <v>134</v>
      </c>
      <c r="B3019" s="5" t="s">
        <v>26</v>
      </c>
      <c r="C3019" s="26">
        <v>44026</v>
      </c>
      <c r="D3019" s="4">
        <v>21</v>
      </c>
      <c r="E3019" s="29">
        <v>752</v>
      </c>
      <c r="G3019" s="4"/>
      <c r="H3019" s="93">
        <f t="shared" si="164"/>
        <v>752</v>
      </c>
      <c r="I3019" s="93">
        <f t="shared" si="162"/>
        <v>6.62273632394984</v>
      </c>
      <c r="J3019" s="158">
        <f t="shared" si="163"/>
        <v>23.648513552110281</v>
      </c>
    </row>
    <row r="3020" spans="1:10" hidden="1" x14ac:dyDescent="0.25">
      <c r="A3020" s="93">
        <v>135</v>
      </c>
      <c r="B3020" s="5" t="s">
        <v>26</v>
      </c>
      <c r="C3020" s="26">
        <v>44027</v>
      </c>
      <c r="D3020" s="4">
        <v>35</v>
      </c>
      <c r="E3020" s="29">
        <v>787</v>
      </c>
      <c r="F3020" s="4">
        <v>1</v>
      </c>
      <c r="G3020" s="4"/>
      <c r="H3020" s="93">
        <f t="shared" si="164"/>
        <v>787</v>
      </c>
      <c r="I3020" s="93">
        <f t="shared" si="162"/>
        <v>6.6682282484174031</v>
      </c>
      <c r="J3020" s="158">
        <f t="shared" si="163"/>
        <v>21.382542729667019</v>
      </c>
    </row>
    <row r="3021" spans="1:10" hidden="1" x14ac:dyDescent="0.25">
      <c r="A3021" s="93">
        <v>136</v>
      </c>
      <c r="B3021" s="5" t="s">
        <v>26</v>
      </c>
      <c r="C3021" s="26">
        <v>44028</v>
      </c>
      <c r="D3021" s="4">
        <v>15</v>
      </c>
      <c r="E3021" s="29">
        <v>802</v>
      </c>
      <c r="G3021" s="4"/>
      <c r="H3021" s="93">
        <f t="shared" si="164"/>
        <v>802</v>
      </c>
      <c r="I3021" s="93">
        <f t="shared" si="162"/>
        <v>6.6871086078665147</v>
      </c>
      <c r="J3021" s="158">
        <f t="shared" si="163"/>
        <v>19.862428546787879</v>
      </c>
    </row>
    <row r="3022" spans="1:10" hidden="1" x14ac:dyDescent="0.25">
      <c r="A3022" s="93">
        <v>137</v>
      </c>
      <c r="B3022" s="5" t="s">
        <v>26</v>
      </c>
      <c r="C3022" s="26">
        <v>44029</v>
      </c>
      <c r="D3022" s="4">
        <v>29</v>
      </c>
      <c r="E3022" s="29">
        <v>831</v>
      </c>
      <c r="F3022" s="4">
        <v>2</v>
      </c>
      <c r="G3022" s="4"/>
      <c r="H3022" s="93">
        <f t="shared" si="164"/>
        <v>831</v>
      </c>
      <c r="I3022" s="93">
        <f t="shared" si="162"/>
        <v>6.7226297948554485</v>
      </c>
      <c r="J3022" s="158">
        <f t="shared" si="163"/>
        <v>19.106344182115347</v>
      </c>
    </row>
    <row r="3023" spans="1:10" hidden="1" x14ac:dyDescent="0.25">
      <c r="A3023" s="93">
        <v>138</v>
      </c>
      <c r="B3023" s="5" t="s">
        <v>26</v>
      </c>
      <c r="C3023" s="26">
        <v>44030</v>
      </c>
      <c r="D3023" s="4">
        <v>16</v>
      </c>
      <c r="E3023" s="29">
        <v>847</v>
      </c>
      <c r="G3023" s="4"/>
      <c r="H3023" s="93">
        <f t="shared" si="164"/>
        <v>847</v>
      </c>
      <c r="I3023" s="93">
        <f t="shared" si="162"/>
        <v>6.7417006946520548</v>
      </c>
      <c r="J3023" s="158">
        <f t="shared" si="163"/>
        <v>19.608709683884701</v>
      </c>
    </row>
    <row r="3024" spans="1:10" hidden="1" x14ac:dyDescent="0.25">
      <c r="A3024" s="93">
        <v>139</v>
      </c>
      <c r="B3024" s="5" t="s">
        <v>26</v>
      </c>
      <c r="C3024" s="26">
        <v>44031</v>
      </c>
      <c r="D3024" s="4">
        <v>33</v>
      </c>
      <c r="E3024" s="29">
        <v>880</v>
      </c>
      <c r="G3024" s="4"/>
      <c r="H3024" s="93">
        <f t="shared" si="164"/>
        <v>880</v>
      </c>
      <c r="I3024" s="93">
        <f t="shared" si="162"/>
        <v>6.7799219074722519</v>
      </c>
      <c r="J3024" s="158">
        <f t="shared" si="163"/>
        <v>20.656130915047967</v>
      </c>
    </row>
    <row r="3025" spans="1:10" hidden="1" x14ac:dyDescent="0.25">
      <c r="A3025" s="93">
        <v>140</v>
      </c>
      <c r="B3025" s="5" t="s">
        <v>26</v>
      </c>
      <c r="C3025" s="26">
        <v>44032</v>
      </c>
      <c r="D3025" s="4">
        <v>17</v>
      </c>
      <c r="E3025" s="29">
        <v>897</v>
      </c>
      <c r="G3025" s="4"/>
      <c r="H3025" s="93">
        <f t="shared" si="164"/>
        <v>897</v>
      </c>
      <c r="I3025" s="93">
        <f t="shared" ref="I3025:I3088" si="165">LN(H3025)</f>
        <v>6.799055862058796</v>
      </c>
      <c r="J3025" s="158">
        <f t="shared" si="163"/>
        <v>23.531049026145094</v>
      </c>
    </row>
    <row r="3026" spans="1:10" hidden="1" x14ac:dyDescent="0.25">
      <c r="A3026" s="93">
        <v>141</v>
      </c>
      <c r="B3026" s="5" t="s">
        <v>26</v>
      </c>
      <c r="C3026" s="26">
        <v>44033</v>
      </c>
      <c r="D3026" s="4">
        <v>26</v>
      </c>
      <c r="E3026" s="29">
        <v>923</v>
      </c>
      <c r="G3026" s="4"/>
      <c r="H3026" s="93">
        <f t="shared" si="164"/>
        <v>923</v>
      </c>
      <c r="I3026" s="93">
        <f t="shared" si="165"/>
        <v>6.8276292345028518</v>
      </c>
      <c r="J3026" s="158">
        <f t="shared" si="163"/>
        <v>24.403529777792073</v>
      </c>
    </row>
    <row r="3027" spans="1:10" hidden="1" x14ac:dyDescent="0.25">
      <c r="A3027" s="93">
        <v>142</v>
      </c>
      <c r="B3027" s="5" t="s">
        <v>26</v>
      </c>
      <c r="C3027" s="26">
        <v>44034</v>
      </c>
      <c r="D3027" s="4">
        <v>26</v>
      </c>
      <c r="E3027" s="29">
        <v>949</v>
      </c>
      <c r="G3027" s="4"/>
      <c r="H3027" s="93">
        <f t="shared" si="164"/>
        <v>949</v>
      </c>
      <c r="I3027" s="93">
        <f t="shared" si="165"/>
        <v>6.8554087986099281</v>
      </c>
      <c r="J3027" s="158">
        <f t="shared" si="163"/>
        <v>25.532898219163307</v>
      </c>
    </row>
    <row r="3028" spans="1:10" hidden="1" x14ac:dyDescent="0.25">
      <c r="A3028" s="93">
        <v>143</v>
      </c>
      <c r="B3028" s="5" t="s">
        <v>26</v>
      </c>
      <c r="C3028" s="26">
        <v>44035</v>
      </c>
      <c r="D3028" s="4">
        <v>25</v>
      </c>
      <c r="E3028" s="29">
        <v>974</v>
      </c>
      <c r="G3028" s="4"/>
      <c r="H3028" s="93">
        <f t="shared" si="164"/>
        <v>974</v>
      </c>
      <c r="I3028" s="93">
        <f t="shared" si="165"/>
        <v>6.8814113036425351</v>
      </c>
      <c r="J3028" s="158">
        <f t="shared" si="163"/>
        <v>25.304670515082982</v>
      </c>
    </row>
    <row r="3029" spans="1:10" hidden="1" x14ac:dyDescent="0.25">
      <c r="A3029" s="93">
        <v>144</v>
      </c>
      <c r="B3029" s="5" t="s">
        <v>26</v>
      </c>
      <c r="C3029" s="26">
        <v>44036</v>
      </c>
      <c r="D3029" s="4">
        <v>18</v>
      </c>
      <c r="E3029" s="29">
        <v>992</v>
      </c>
      <c r="G3029" s="4"/>
      <c r="H3029" s="93">
        <f t="shared" si="164"/>
        <v>992</v>
      </c>
      <c r="I3029" s="93">
        <f t="shared" si="165"/>
        <v>6.8997231072848724</v>
      </c>
      <c r="J3029" s="158">
        <f t="shared" ref="J3029:J3091" si="166">LN(2)/SLOPE(I3022:I3029,A3022:A3029)</f>
        <v>26.54718853924614</v>
      </c>
    </row>
    <row r="3030" spans="1:10" hidden="1" x14ac:dyDescent="0.25">
      <c r="A3030" s="93">
        <v>145</v>
      </c>
      <c r="B3030" s="5" t="s">
        <v>26</v>
      </c>
      <c r="C3030" s="26">
        <v>44037</v>
      </c>
      <c r="D3030" s="4">
        <v>25</v>
      </c>
      <c r="E3030" s="29">
        <v>1017</v>
      </c>
      <c r="F3030" s="4">
        <v>1</v>
      </c>
      <c r="G3030" s="4"/>
      <c r="H3030" s="93">
        <f t="shared" si="164"/>
        <v>1017</v>
      </c>
      <c r="I3030" s="93">
        <f t="shared" si="165"/>
        <v>6.9246123960485599</v>
      </c>
      <c r="J3030" s="158">
        <f t="shared" si="166"/>
        <v>27.027875632293224</v>
      </c>
    </row>
    <row r="3031" spans="1:10" hidden="1" x14ac:dyDescent="0.25">
      <c r="A3031" s="93">
        <v>146</v>
      </c>
      <c r="B3031" s="5" t="s">
        <v>26</v>
      </c>
      <c r="C3031" s="26">
        <v>44038</v>
      </c>
      <c r="D3031" s="4">
        <v>25</v>
      </c>
      <c r="E3031" s="29">
        <v>1042</v>
      </c>
      <c r="G3031" s="4"/>
      <c r="H3031" s="93">
        <f t="shared" si="164"/>
        <v>1042</v>
      </c>
      <c r="I3031" s="93">
        <f t="shared" si="165"/>
        <v>6.9488972223133123</v>
      </c>
      <c r="J3031" s="158">
        <f t="shared" si="166"/>
        <v>28.362089443500896</v>
      </c>
    </row>
    <row r="3032" spans="1:10" hidden="1" x14ac:dyDescent="0.25">
      <c r="A3032" s="93">
        <v>147</v>
      </c>
      <c r="B3032" s="5" t="s">
        <v>26</v>
      </c>
      <c r="C3032" s="26">
        <v>44039</v>
      </c>
      <c r="D3032" s="4">
        <v>23</v>
      </c>
      <c r="E3032" s="29">
        <v>1065</v>
      </c>
      <c r="G3032" s="4"/>
      <c r="H3032" s="93">
        <f t="shared" si="164"/>
        <v>1065</v>
      </c>
      <c r="I3032" s="93">
        <f t="shared" si="165"/>
        <v>6.9707300781435251</v>
      </c>
      <c r="J3032" s="158">
        <f t="shared" si="166"/>
        <v>28.625799935468038</v>
      </c>
    </row>
    <row r="3033" spans="1:10" hidden="1" x14ac:dyDescent="0.25">
      <c r="A3033" s="93">
        <v>148</v>
      </c>
      <c r="B3033" s="5" t="s">
        <v>26</v>
      </c>
      <c r="C3033" s="26">
        <v>44040</v>
      </c>
      <c r="D3033" s="4">
        <v>21</v>
      </c>
      <c r="E3033" s="29">
        <v>1086</v>
      </c>
      <c r="G3033" s="4"/>
      <c r="H3033" s="93">
        <f t="shared" si="164"/>
        <v>1086</v>
      </c>
      <c r="I3033" s="93">
        <f t="shared" si="165"/>
        <v>6.9902565004938806</v>
      </c>
      <c r="J3033" s="158">
        <f t="shared" si="166"/>
        <v>29.976334801045784</v>
      </c>
    </row>
    <row r="3034" spans="1:10" hidden="1" x14ac:dyDescent="0.25">
      <c r="A3034" s="93">
        <v>149</v>
      </c>
      <c r="B3034" s="5" t="s">
        <v>26</v>
      </c>
      <c r="C3034" s="26">
        <v>44041</v>
      </c>
      <c r="D3034" s="4">
        <v>30</v>
      </c>
      <c r="E3034" s="29">
        <v>1116</v>
      </c>
      <c r="G3034" s="4"/>
      <c r="H3034" s="93">
        <f t="shared" si="164"/>
        <v>1116</v>
      </c>
      <c r="I3034" s="93">
        <f t="shared" si="165"/>
        <v>7.0175061429412562</v>
      </c>
      <c r="J3034" s="158">
        <f t="shared" si="166"/>
        <v>30.385118519262797</v>
      </c>
    </row>
    <row r="3035" spans="1:10" hidden="1" x14ac:dyDescent="0.25">
      <c r="A3035" s="93">
        <v>150</v>
      </c>
      <c r="B3035" s="5" t="s">
        <v>26</v>
      </c>
      <c r="C3035" s="26">
        <v>44042</v>
      </c>
      <c r="D3035" s="4">
        <v>27</v>
      </c>
      <c r="E3035" s="29">
        <v>1143</v>
      </c>
      <c r="G3035" s="4"/>
      <c r="H3035" s="93">
        <f t="shared" si="164"/>
        <v>1143</v>
      </c>
      <c r="I3035" s="93">
        <f t="shared" si="165"/>
        <v>7.0414116637948103</v>
      </c>
      <c r="J3035" s="158">
        <f t="shared" si="166"/>
        <v>30.204326716830977</v>
      </c>
    </row>
    <row r="3036" spans="1:10" hidden="1" x14ac:dyDescent="0.25">
      <c r="A3036" s="93">
        <v>151</v>
      </c>
      <c r="B3036" s="5" t="s">
        <v>26</v>
      </c>
      <c r="C3036" s="26">
        <v>44043</v>
      </c>
      <c r="D3036" s="4">
        <v>35</v>
      </c>
      <c r="E3036" s="29">
        <v>1178</v>
      </c>
      <c r="G3036" s="4"/>
      <c r="H3036" s="93">
        <f t="shared" si="164"/>
        <v>1178</v>
      </c>
      <c r="I3036" s="93">
        <f t="shared" si="165"/>
        <v>7.0715733642115319</v>
      </c>
      <c r="J3036" s="158">
        <f t="shared" si="166"/>
        <v>28.934217031185618</v>
      </c>
    </row>
    <row r="3037" spans="1:10" hidden="1" x14ac:dyDescent="0.25">
      <c r="A3037" s="93">
        <v>152</v>
      </c>
      <c r="B3037" s="5" t="s">
        <v>26</v>
      </c>
      <c r="C3037" s="26">
        <v>44044</v>
      </c>
      <c r="D3037" s="4">
        <v>8</v>
      </c>
      <c r="E3037" s="29">
        <v>1186</v>
      </c>
      <c r="G3037" s="4"/>
      <c r="H3037" s="93">
        <f t="shared" si="164"/>
        <v>1186</v>
      </c>
      <c r="I3037" s="93">
        <f t="shared" si="165"/>
        <v>7.0783415795576712</v>
      </c>
      <c r="J3037" s="158">
        <f t="shared" si="166"/>
        <v>30.187155340095856</v>
      </c>
    </row>
    <row r="3038" spans="1:10" hidden="1" x14ac:dyDescent="0.25">
      <c r="A3038" s="93">
        <v>153</v>
      </c>
      <c r="B3038" s="5" t="s">
        <v>26</v>
      </c>
      <c r="C3038" s="26">
        <v>44045</v>
      </c>
      <c r="D3038" s="4">
        <v>8</v>
      </c>
      <c r="E3038" s="29">
        <v>1194</v>
      </c>
      <c r="G3038" s="4"/>
      <c r="H3038" s="93">
        <f t="shared" si="164"/>
        <v>1194</v>
      </c>
      <c r="I3038" s="93">
        <f t="shared" si="165"/>
        <v>7.0850642939525477</v>
      </c>
      <c r="J3038" s="158">
        <f t="shared" si="166"/>
        <v>33.099267730320996</v>
      </c>
    </row>
    <row r="3039" spans="1:10" hidden="1" x14ac:dyDescent="0.25">
      <c r="A3039" s="93">
        <v>154</v>
      </c>
      <c r="B3039" s="5" t="s">
        <v>26</v>
      </c>
      <c r="C3039" s="26">
        <v>44046</v>
      </c>
      <c r="D3039" s="4">
        <v>21</v>
      </c>
      <c r="E3039" s="29">
        <v>1215</v>
      </c>
      <c r="F3039" s="4">
        <f>2</f>
        <v>2</v>
      </c>
      <c r="G3039" s="4"/>
      <c r="H3039" s="93">
        <f t="shared" si="164"/>
        <v>1215</v>
      </c>
      <c r="I3039" s="93">
        <f t="shared" si="165"/>
        <v>7.1024993557746487</v>
      </c>
      <c r="J3039" s="158">
        <f t="shared" si="166"/>
        <v>36.184609721784547</v>
      </c>
    </row>
    <row r="3040" spans="1:10" hidden="1" x14ac:dyDescent="0.25">
      <c r="A3040" s="93">
        <v>155</v>
      </c>
      <c r="B3040" s="5" t="s">
        <v>26</v>
      </c>
      <c r="C3040" s="26">
        <v>44047</v>
      </c>
      <c r="D3040" s="4">
        <v>18</v>
      </c>
      <c r="E3040" s="29">
        <v>1233</v>
      </c>
      <c r="G3040" s="4"/>
      <c r="H3040" s="93">
        <f t="shared" si="164"/>
        <v>1233</v>
      </c>
      <c r="I3040" s="93">
        <f t="shared" si="165"/>
        <v>7.1172055031643442</v>
      </c>
      <c r="J3040" s="158">
        <f t="shared" si="166"/>
        <v>40.11779196231614</v>
      </c>
    </row>
    <row r="3041" spans="1:10" hidden="1" x14ac:dyDescent="0.25">
      <c r="A3041" s="93">
        <v>156</v>
      </c>
      <c r="B3041" s="5" t="s">
        <v>26</v>
      </c>
      <c r="C3041" s="26">
        <v>44048</v>
      </c>
      <c r="D3041" s="4">
        <v>81</v>
      </c>
      <c r="E3041" s="29">
        <v>1314</v>
      </c>
      <c r="F3041" s="4">
        <f>1+1</f>
        <v>2</v>
      </c>
      <c r="G3041" s="4"/>
      <c r="H3041" s="93">
        <f t="shared" si="164"/>
        <v>1314</v>
      </c>
      <c r="I3041" s="93">
        <f t="shared" si="165"/>
        <v>7.1808311990445555</v>
      </c>
      <c r="J3041" s="158">
        <f t="shared" si="166"/>
        <v>35.902286218045475</v>
      </c>
    </row>
    <row r="3042" spans="1:10" hidden="1" x14ac:dyDescent="0.25">
      <c r="A3042" s="93">
        <v>157</v>
      </c>
      <c r="B3042" s="5" t="s">
        <v>26</v>
      </c>
      <c r="C3042" s="26">
        <v>44049</v>
      </c>
      <c r="D3042" s="4">
        <v>53</v>
      </c>
      <c r="E3042" s="29">
        <v>1367</v>
      </c>
      <c r="F3042" s="4">
        <v>4</v>
      </c>
      <c r="G3042" s="4"/>
      <c r="H3042" s="93">
        <f t="shared" si="164"/>
        <v>1367</v>
      </c>
      <c r="I3042" s="93">
        <f t="shared" si="165"/>
        <v>7.2203738367239492</v>
      </c>
      <c r="J3042" s="158">
        <f t="shared" si="166"/>
        <v>30.120445152003249</v>
      </c>
    </row>
    <row r="3043" spans="1:10" hidden="1" x14ac:dyDescent="0.25">
      <c r="A3043" s="93">
        <v>158</v>
      </c>
      <c r="B3043" s="5" t="s">
        <v>26</v>
      </c>
      <c r="C3043" s="26">
        <v>44050</v>
      </c>
      <c r="D3043" s="4">
        <v>42</v>
      </c>
      <c r="E3043" s="29">
        <v>1409</v>
      </c>
      <c r="F3043" s="4">
        <v>1</v>
      </c>
      <c r="G3043" s="4"/>
      <c r="H3043" s="93">
        <f t="shared" si="164"/>
        <v>1409</v>
      </c>
      <c r="I3043" s="93">
        <f t="shared" si="165"/>
        <v>7.2506355118986798</v>
      </c>
      <c r="J3043" s="158">
        <f t="shared" si="166"/>
        <v>25.699276740838378</v>
      </c>
    </row>
    <row r="3044" spans="1:10" hidden="1" x14ac:dyDescent="0.25">
      <c r="A3044" s="93">
        <v>159</v>
      </c>
      <c r="B3044" s="5" t="s">
        <v>26</v>
      </c>
      <c r="C3044" s="26">
        <v>44051</v>
      </c>
      <c r="D3044" s="4">
        <v>18</v>
      </c>
      <c r="E3044" s="29">
        <v>1427</v>
      </c>
      <c r="G3044" s="4"/>
      <c r="H3044" s="93">
        <f t="shared" si="164"/>
        <v>1427</v>
      </c>
      <c r="I3044" s="93">
        <f t="shared" si="165"/>
        <v>7.2633296174768365</v>
      </c>
      <c r="J3044" s="158">
        <f t="shared" si="166"/>
        <v>22.922783648495273</v>
      </c>
    </row>
    <row r="3045" spans="1:10" hidden="1" x14ac:dyDescent="0.25">
      <c r="A3045" s="93">
        <v>160</v>
      </c>
      <c r="B3045" s="5" t="s">
        <v>26</v>
      </c>
      <c r="C3045" s="26">
        <v>44052</v>
      </c>
      <c r="D3045" s="4">
        <v>29</v>
      </c>
      <c r="E3045" s="29">
        <v>1456</v>
      </c>
      <c r="G3045" s="4"/>
      <c r="H3045" s="93">
        <f t="shared" si="164"/>
        <v>1456</v>
      </c>
      <c r="I3045" s="93">
        <f t="shared" si="165"/>
        <v>7.2834482287566313</v>
      </c>
      <c r="J3045" s="158">
        <f t="shared" si="166"/>
        <v>22.116075937576451</v>
      </c>
    </row>
    <row r="3046" spans="1:10" hidden="1" x14ac:dyDescent="0.25">
      <c r="A3046" s="93">
        <v>161</v>
      </c>
      <c r="B3046" s="5" t="s">
        <v>26</v>
      </c>
      <c r="C3046" s="26">
        <v>44053</v>
      </c>
      <c r="D3046" s="4">
        <v>27</v>
      </c>
      <c r="E3046" s="29">
        <v>1483</v>
      </c>
      <c r="G3046" s="4"/>
      <c r="H3046" s="93">
        <f t="shared" si="164"/>
        <v>1483</v>
      </c>
      <c r="I3046" s="93">
        <f t="shared" si="165"/>
        <v>7.3018223421379318</v>
      </c>
      <c r="J3046" s="158">
        <f t="shared" si="166"/>
        <v>23.250391997648034</v>
      </c>
    </row>
    <row r="3047" spans="1:10" hidden="1" x14ac:dyDescent="0.25">
      <c r="A3047" s="93">
        <v>162</v>
      </c>
      <c r="B3047" s="5" t="s">
        <v>26</v>
      </c>
      <c r="C3047" s="26">
        <v>44054</v>
      </c>
      <c r="D3047" s="4">
        <v>7</v>
      </c>
      <c r="E3047" s="29">
        <v>1490</v>
      </c>
      <c r="F3047" s="4">
        <f>1</f>
        <v>1</v>
      </c>
      <c r="G3047" s="4"/>
      <c r="H3047" s="93">
        <f t="shared" si="164"/>
        <v>1490</v>
      </c>
      <c r="I3047" s="93">
        <f t="shared" si="165"/>
        <v>7.3065313989395051</v>
      </c>
      <c r="J3047" s="158">
        <f t="shared" si="166"/>
        <v>27.307762882192765</v>
      </c>
    </row>
    <row r="3048" spans="1:10" hidden="1" x14ac:dyDescent="0.25">
      <c r="A3048" s="93">
        <v>163</v>
      </c>
      <c r="B3048" s="5" t="s">
        <v>26</v>
      </c>
      <c r="C3048" s="26">
        <v>44055</v>
      </c>
      <c r="D3048" s="4">
        <v>155</v>
      </c>
      <c r="E3048" s="29">
        <f t="shared" ref="E3048:E3053" si="167">D3048+E3024</f>
        <v>1035</v>
      </c>
      <c r="G3048" s="4"/>
      <c r="H3048" s="93">
        <f t="shared" si="164"/>
        <v>1645</v>
      </c>
      <c r="I3048" s="93">
        <f t="shared" si="165"/>
        <v>7.4054956631994724</v>
      </c>
      <c r="J3048" s="158">
        <f t="shared" si="166"/>
        <v>26.743777246006509</v>
      </c>
    </row>
    <row r="3049" spans="1:10" hidden="1" x14ac:dyDescent="0.25">
      <c r="A3049" s="93">
        <v>164</v>
      </c>
      <c r="B3049" s="5" t="s">
        <v>26</v>
      </c>
      <c r="C3049" s="26">
        <v>44056</v>
      </c>
      <c r="D3049" s="4">
        <v>65</v>
      </c>
      <c r="E3049" s="29">
        <f t="shared" si="167"/>
        <v>962</v>
      </c>
      <c r="G3049" s="4"/>
      <c r="H3049" s="93">
        <f t="shared" si="164"/>
        <v>1100</v>
      </c>
      <c r="I3049" s="93">
        <f t="shared" si="165"/>
        <v>7.0030654587864616</v>
      </c>
      <c r="J3049" s="158">
        <f t="shared" si="166"/>
        <v>-97.222341171482512</v>
      </c>
    </row>
    <row r="3050" spans="1:10" hidden="1" x14ac:dyDescent="0.25">
      <c r="A3050" s="93">
        <v>165</v>
      </c>
      <c r="B3050" s="5" t="s">
        <v>26</v>
      </c>
      <c r="C3050" s="26">
        <v>44057</v>
      </c>
      <c r="D3050" s="4">
        <v>16</v>
      </c>
      <c r="E3050" s="29">
        <f t="shared" si="167"/>
        <v>939</v>
      </c>
      <c r="F3050" s="4">
        <v>1</v>
      </c>
      <c r="G3050" s="4"/>
      <c r="H3050" s="93">
        <f t="shared" si="164"/>
        <v>978</v>
      </c>
      <c r="I3050" s="93">
        <f t="shared" si="165"/>
        <v>6.8855096700348177</v>
      </c>
      <c r="J3050" s="158">
        <f t="shared" si="166"/>
        <v>-16.700663363248019</v>
      </c>
    </row>
    <row r="3051" spans="1:10" hidden="1" x14ac:dyDescent="0.25">
      <c r="A3051" s="93">
        <v>166</v>
      </c>
      <c r="B3051" s="5" t="s">
        <v>26</v>
      </c>
      <c r="C3051" s="26">
        <v>44058</v>
      </c>
      <c r="D3051" s="4">
        <v>72</v>
      </c>
      <c r="E3051" s="29">
        <f t="shared" si="167"/>
        <v>1021</v>
      </c>
      <c r="G3051" s="4"/>
      <c r="H3051" s="93">
        <f t="shared" si="164"/>
        <v>1011</v>
      </c>
      <c r="I3051" s="93">
        <f t="shared" si="165"/>
        <v>6.9186952190204716</v>
      </c>
      <c r="J3051" s="158">
        <f t="shared" si="166"/>
        <v>-11.19819894424794</v>
      </c>
    </row>
    <row r="3052" spans="1:10" hidden="1" x14ac:dyDescent="0.25">
      <c r="A3052" s="93">
        <v>167</v>
      </c>
      <c r="B3052" s="5" t="s">
        <v>26</v>
      </c>
      <c r="C3052" s="26">
        <v>44059</v>
      </c>
      <c r="D3052" s="4">
        <v>27</v>
      </c>
      <c r="E3052" s="29">
        <f t="shared" si="167"/>
        <v>1001</v>
      </c>
      <c r="G3052" s="4"/>
      <c r="H3052" s="93">
        <f t="shared" si="164"/>
        <v>1048</v>
      </c>
      <c r="I3052" s="93">
        <f t="shared" si="165"/>
        <v>6.9546388648809874</v>
      </c>
      <c r="J3052" s="158">
        <f t="shared" si="166"/>
        <v>-9.8973953347053936</v>
      </c>
    </row>
    <row r="3053" spans="1:10" hidden="1" x14ac:dyDescent="0.25">
      <c r="A3053" s="93">
        <v>168</v>
      </c>
      <c r="B3053" s="5" t="s">
        <v>26</v>
      </c>
      <c r="C3053" s="26">
        <v>44060</v>
      </c>
      <c r="D3053" s="4">
        <v>64</v>
      </c>
      <c r="E3053" s="29">
        <f t="shared" si="167"/>
        <v>1056</v>
      </c>
      <c r="F3053" s="4">
        <f>1</f>
        <v>1</v>
      </c>
      <c r="G3053" s="4"/>
      <c r="H3053" s="93">
        <f t="shared" si="164"/>
        <v>1065</v>
      </c>
      <c r="I3053" s="93">
        <f t="shared" si="165"/>
        <v>6.9707300781435251</v>
      </c>
      <c r="J3053" s="158">
        <f t="shared" si="166"/>
        <v>-10.295965931838435</v>
      </c>
    </row>
    <row r="3054" spans="1:10" hidden="1" x14ac:dyDescent="0.25">
      <c r="A3054" s="93">
        <v>169</v>
      </c>
      <c r="B3054" s="5" t="s">
        <v>26</v>
      </c>
      <c r="C3054" s="26">
        <v>44061</v>
      </c>
      <c r="D3054" s="4">
        <v>13</v>
      </c>
      <c r="E3054" s="29">
        <v>1911</v>
      </c>
      <c r="F3054" s="4">
        <v>2</v>
      </c>
      <c r="G3054" s="4"/>
      <c r="H3054" s="93">
        <f t="shared" si="164"/>
        <v>1069</v>
      </c>
      <c r="I3054" s="93">
        <f t="shared" si="165"/>
        <v>6.9744789110250451</v>
      </c>
      <c r="J3054" s="158">
        <f t="shared" si="166"/>
        <v>-12.629220407938059</v>
      </c>
    </row>
    <row r="3055" spans="1:10" hidden="1" x14ac:dyDescent="0.25">
      <c r="A3055" s="93">
        <v>170</v>
      </c>
      <c r="B3055" s="5" t="s">
        <v>26</v>
      </c>
      <c r="C3055" s="26">
        <v>44062</v>
      </c>
      <c r="D3055" s="4">
        <v>50</v>
      </c>
      <c r="E3055" s="29">
        <f t="shared" ref="E3055:E3091" si="168">D3055+E3031</f>
        <v>1092</v>
      </c>
      <c r="F3055" s="4">
        <v>1</v>
      </c>
      <c r="G3055" s="4"/>
      <c r="H3055" s="93">
        <f t="shared" si="164"/>
        <v>1961</v>
      </c>
      <c r="I3055" s="93">
        <f t="shared" si="165"/>
        <v>7.5812098261963463</v>
      </c>
      <c r="J3055" s="158">
        <f t="shared" si="166"/>
        <v>42.232230651666235</v>
      </c>
    </row>
    <row r="3056" spans="1:10" hidden="1" x14ac:dyDescent="0.25">
      <c r="A3056" s="93">
        <v>171</v>
      </c>
      <c r="B3056" s="5" t="s">
        <v>26</v>
      </c>
      <c r="C3056" s="26">
        <v>44063</v>
      </c>
      <c r="D3056" s="4">
        <v>59</v>
      </c>
      <c r="E3056" s="29">
        <f t="shared" si="168"/>
        <v>1124</v>
      </c>
      <c r="F3056" s="4">
        <v>1</v>
      </c>
      <c r="G3056" s="4"/>
      <c r="H3056" s="93">
        <f t="shared" si="164"/>
        <v>1151</v>
      </c>
      <c r="I3056" s="93">
        <f t="shared" si="165"/>
        <v>7.0483864087218828</v>
      </c>
      <c r="J3056" s="158">
        <f t="shared" si="166"/>
        <v>14.632215920688056</v>
      </c>
    </row>
    <row r="3057" spans="1:10" hidden="1" x14ac:dyDescent="0.25">
      <c r="A3057" s="93">
        <v>172</v>
      </c>
      <c r="B3057" s="5" t="s">
        <v>26</v>
      </c>
      <c r="C3057" s="26">
        <v>44064</v>
      </c>
      <c r="D3057" s="4">
        <v>47</v>
      </c>
      <c r="E3057" s="29">
        <f t="shared" si="168"/>
        <v>1133</v>
      </c>
      <c r="F3057" s="4">
        <f>2</f>
        <v>2</v>
      </c>
      <c r="G3057" s="4"/>
      <c r="H3057" s="93">
        <f t="shared" si="164"/>
        <v>1171</v>
      </c>
      <c r="I3057" s="93">
        <f t="shared" si="165"/>
        <v>7.0656133635977172</v>
      </c>
      <c r="J3057" s="158">
        <f t="shared" si="166"/>
        <v>15.351920858307928</v>
      </c>
    </row>
    <row r="3058" spans="1:10" hidden="1" x14ac:dyDescent="0.25">
      <c r="A3058" s="93">
        <v>173</v>
      </c>
      <c r="B3058" s="5" t="s">
        <v>26</v>
      </c>
      <c r="C3058" s="26">
        <v>44065</v>
      </c>
      <c r="D3058" s="4">
        <v>103</v>
      </c>
      <c r="E3058" s="29">
        <f t="shared" si="168"/>
        <v>1219</v>
      </c>
      <c r="G3058" s="4"/>
      <c r="H3058" s="93">
        <f t="shared" si="164"/>
        <v>1236</v>
      </c>
      <c r="I3058" s="93">
        <f t="shared" si="165"/>
        <v>7.1196356380176358</v>
      </c>
      <c r="J3058" s="158">
        <f t="shared" si="166"/>
        <v>20.785838782780015</v>
      </c>
    </row>
    <row r="3059" spans="1:10" hidden="1" x14ac:dyDescent="0.25">
      <c r="A3059" s="93">
        <v>174</v>
      </c>
      <c r="B3059" s="5" t="s">
        <v>26</v>
      </c>
      <c r="C3059" s="26">
        <v>44066</v>
      </c>
      <c r="D3059" s="12">
        <v>108</v>
      </c>
      <c r="E3059" s="29">
        <f t="shared" si="168"/>
        <v>1251</v>
      </c>
      <c r="G3059" s="4"/>
      <c r="H3059" s="93">
        <f t="shared" si="164"/>
        <v>1327</v>
      </c>
      <c r="I3059" s="93">
        <f t="shared" si="165"/>
        <v>7.1906760343322071</v>
      </c>
      <c r="J3059" s="158">
        <f t="shared" si="166"/>
        <v>27.241151354878536</v>
      </c>
    </row>
    <row r="3060" spans="1:10" hidden="1" x14ac:dyDescent="0.25">
      <c r="A3060" s="93">
        <v>175</v>
      </c>
      <c r="B3060" s="5" t="s">
        <v>26</v>
      </c>
      <c r="C3060" s="26">
        <v>44067</v>
      </c>
      <c r="D3060" s="4">
        <v>15</v>
      </c>
      <c r="E3060" s="29">
        <f t="shared" si="168"/>
        <v>1193</v>
      </c>
      <c r="F3060" s="4">
        <f>2</f>
        <v>2</v>
      </c>
      <c r="G3060" s="4"/>
      <c r="H3060" s="93">
        <f t="shared" si="164"/>
        <v>1266</v>
      </c>
      <c r="I3060" s="93">
        <f t="shared" si="165"/>
        <v>7.1436176027041212</v>
      </c>
      <c r="J3060" s="158">
        <f t="shared" si="166"/>
        <v>63.033662782807589</v>
      </c>
    </row>
    <row r="3061" spans="1:10" hidden="1" x14ac:dyDescent="0.25">
      <c r="A3061" s="93">
        <v>176</v>
      </c>
      <c r="B3061" s="5" t="s">
        <v>26</v>
      </c>
      <c r="C3061" s="26">
        <v>44068</v>
      </c>
      <c r="D3061" s="4">
        <v>122</v>
      </c>
      <c r="E3061" s="29">
        <f t="shared" si="168"/>
        <v>1308</v>
      </c>
      <c r="F3061" s="4">
        <f>1</f>
        <v>1</v>
      </c>
      <c r="G3061" s="4"/>
      <c r="H3061" s="93">
        <f t="shared" si="164"/>
        <v>1315</v>
      </c>
      <c r="I3061" s="93">
        <f t="shared" si="165"/>
        <v>7.1815919446118652</v>
      </c>
      <c r="J3061" s="158">
        <f t="shared" si="166"/>
        <v>-226.30849785962386</v>
      </c>
    </row>
    <row r="3062" spans="1:10" hidden="1" x14ac:dyDescent="0.25">
      <c r="A3062" s="93">
        <v>177</v>
      </c>
      <c r="B3062" s="5" t="s">
        <v>26</v>
      </c>
      <c r="C3062" s="26">
        <v>44069</v>
      </c>
      <c r="D3062" s="4">
        <v>132</v>
      </c>
      <c r="E3062" s="29">
        <f t="shared" si="168"/>
        <v>1326</v>
      </c>
      <c r="G3062" s="4"/>
      <c r="H3062" s="93">
        <f t="shared" si="164"/>
        <v>1440</v>
      </c>
      <c r="I3062" s="93">
        <f t="shared" si="165"/>
        <v>7.2723983925700466</v>
      </c>
      <c r="J3062" s="158">
        <f t="shared" si="166"/>
        <v>-48.90341023108487</v>
      </c>
    </row>
    <row r="3063" spans="1:10" hidden="1" x14ac:dyDescent="0.25">
      <c r="A3063" s="93">
        <v>178</v>
      </c>
      <c r="B3063" s="5" t="s">
        <v>26</v>
      </c>
      <c r="C3063" s="26">
        <v>44070</v>
      </c>
      <c r="D3063" s="4">
        <v>122</v>
      </c>
      <c r="E3063" s="29">
        <f t="shared" si="168"/>
        <v>1337</v>
      </c>
      <c r="F3063" s="4">
        <f>1+2</f>
        <v>3</v>
      </c>
      <c r="G3063" s="4"/>
      <c r="H3063" s="93">
        <f t="shared" si="164"/>
        <v>1448</v>
      </c>
      <c r="I3063" s="93">
        <f t="shared" si="165"/>
        <v>7.2779385729456614</v>
      </c>
      <c r="J3063" s="158">
        <f t="shared" si="166"/>
        <v>20.947023591256706</v>
      </c>
    </row>
    <row r="3064" spans="1:10" hidden="1" x14ac:dyDescent="0.25">
      <c r="A3064" s="93">
        <v>179</v>
      </c>
      <c r="B3064" s="5" t="s">
        <v>26</v>
      </c>
      <c r="C3064" s="26">
        <v>44071</v>
      </c>
      <c r="D3064" s="4">
        <v>99</v>
      </c>
      <c r="E3064" s="29">
        <f t="shared" si="168"/>
        <v>1332</v>
      </c>
      <c r="F3064" s="4">
        <f>3</f>
        <v>3</v>
      </c>
      <c r="G3064" s="4"/>
      <c r="H3064" s="93">
        <f t="shared" si="164"/>
        <v>1436</v>
      </c>
      <c r="I3064" s="93">
        <f t="shared" si="165"/>
        <v>7.2696167496081694</v>
      </c>
      <c r="J3064" s="158">
        <f t="shared" si="166"/>
        <v>23.264807316583479</v>
      </c>
    </row>
    <row r="3065" spans="1:10" hidden="1" x14ac:dyDescent="0.25">
      <c r="A3065" s="93">
        <v>180</v>
      </c>
      <c r="B3065" s="5" t="s">
        <v>26</v>
      </c>
      <c r="C3065" s="26">
        <v>44072</v>
      </c>
      <c r="D3065" s="4">
        <v>77</v>
      </c>
      <c r="E3065" s="29">
        <f t="shared" si="168"/>
        <v>1391</v>
      </c>
      <c r="G3065" s="4"/>
      <c r="H3065" s="93">
        <f t="shared" si="164"/>
        <v>1409</v>
      </c>
      <c r="I3065" s="93">
        <f t="shared" si="165"/>
        <v>7.2506355118986798</v>
      </c>
      <c r="J3065" s="158">
        <f t="shared" si="166"/>
        <v>32.248831044004831</v>
      </c>
    </row>
    <row r="3066" spans="1:10" hidden="1" x14ac:dyDescent="0.25">
      <c r="A3066" s="93">
        <v>181</v>
      </c>
      <c r="B3066" s="5" t="s">
        <v>26</v>
      </c>
      <c r="C3066" s="26">
        <v>44073</v>
      </c>
      <c r="D3066" s="4">
        <v>87</v>
      </c>
      <c r="E3066" s="29">
        <f t="shared" si="168"/>
        <v>1454</v>
      </c>
      <c r="F3066" s="4">
        <f>1</f>
        <v>1</v>
      </c>
      <c r="G3066" s="4"/>
      <c r="H3066" s="93">
        <f t="shared" si="164"/>
        <v>1478</v>
      </c>
      <c r="I3066" s="93">
        <f t="shared" si="165"/>
        <v>7.2984451015081468</v>
      </c>
      <c r="J3066" s="158">
        <f t="shared" si="166"/>
        <v>37.345151571337709</v>
      </c>
    </row>
    <row r="3067" spans="1:10" hidden="1" x14ac:dyDescent="0.25">
      <c r="A3067" s="93">
        <v>182</v>
      </c>
      <c r="B3067" s="5" t="s">
        <v>26</v>
      </c>
      <c r="C3067" s="26">
        <v>44074</v>
      </c>
      <c r="D3067" s="4">
        <v>104</v>
      </c>
      <c r="E3067" s="29">
        <f t="shared" si="168"/>
        <v>1513</v>
      </c>
      <c r="F3067" s="4">
        <f>2</f>
        <v>2</v>
      </c>
      <c r="G3067" s="4"/>
      <c r="H3067" s="93">
        <f t="shared" si="164"/>
        <v>1558</v>
      </c>
      <c r="I3067" s="93">
        <f t="shared" si="165"/>
        <v>7.3511582264306936</v>
      </c>
      <c r="J3067" s="158">
        <f t="shared" si="166"/>
        <v>29.654266237689566</v>
      </c>
    </row>
    <row r="3068" spans="1:10" hidden="1" x14ac:dyDescent="0.25">
      <c r="A3068" s="93">
        <v>183</v>
      </c>
      <c r="B3068" s="5" t="s">
        <v>26</v>
      </c>
      <c r="C3068" s="26">
        <v>44075</v>
      </c>
      <c r="D3068" s="4">
        <v>136</v>
      </c>
      <c r="E3068" s="29">
        <f t="shared" si="168"/>
        <v>1563</v>
      </c>
      <c r="F3068" s="4">
        <f>1+1+1</f>
        <v>3</v>
      </c>
      <c r="G3068" s="4"/>
      <c r="H3068" s="93">
        <f t="shared" si="164"/>
        <v>1649</v>
      </c>
      <c r="I3068" s="93">
        <f t="shared" si="165"/>
        <v>7.407924322559599</v>
      </c>
      <c r="J3068" s="158">
        <f t="shared" si="166"/>
        <v>28.814468151417842</v>
      </c>
    </row>
    <row r="3069" spans="1:10" hidden="1" x14ac:dyDescent="0.25">
      <c r="A3069" s="93">
        <v>184</v>
      </c>
      <c r="B3069" s="5" t="s">
        <v>26</v>
      </c>
      <c r="C3069" s="26">
        <v>44076</v>
      </c>
      <c r="D3069" s="4">
        <v>91</v>
      </c>
      <c r="E3069" s="29">
        <f t="shared" si="168"/>
        <v>1547</v>
      </c>
      <c r="G3069" s="4"/>
      <c r="H3069" s="93">
        <f t="shared" si="164"/>
        <v>1654</v>
      </c>
      <c r="I3069" s="93">
        <f t="shared" si="165"/>
        <v>7.4109518755836366</v>
      </c>
      <c r="J3069" s="158">
        <f t="shared" si="166"/>
        <v>30.448296222107995</v>
      </c>
    </row>
    <row r="3070" spans="1:10" hidden="1" x14ac:dyDescent="0.25">
      <c r="A3070" s="93">
        <v>185</v>
      </c>
      <c r="B3070" s="5" t="s">
        <v>26</v>
      </c>
      <c r="C3070" s="26">
        <v>44077</v>
      </c>
      <c r="D3070" s="4">
        <v>135</v>
      </c>
      <c r="E3070" s="29">
        <f t="shared" si="168"/>
        <v>1618</v>
      </c>
      <c r="F3070" s="4">
        <f>1+1+1</f>
        <v>3</v>
      </c>
      <c r="G3070" s="4"/>
      <c r="H3070" s="93">
        <f t="shared" si="164"/>
        <v>1682</v>
      </c>
      <c r="I3070" s="93">
        <f t="shared" si="165"/>
        <v>7.4277388405328937</v>
      </c>
      <c r="J3070" s="158">
        <f t="shared" si="166"/>
        <v>25.538602481403476</v>
      </c>
    </row>
    <row r="3071" spans="1:10" hidden="1" x14ac:dyDescent="0.25">
      <c r="A3071" s="93">
        <v>186</v>
      </c>
      <c r="B3071" s="5" t="s">
        <v>26</v>
      </c>
      <c r="C3071" s="26">
        <v>44078</v>
      </c>
      <c r="D3071" s="4">
        <v>73</v>
      </c>
      <c r="E3071" s="29">
        <f t="shared" si="168"/>
        <v>1563</v>
      </c>
      <c r="G3071" s="4"/>
      <c r="H3071" s="93">
        <f t="shared" si="164"/>
        <v>1691</v>
      </c>
      <c r="I3071" s="93">
        <f t="shared" si="165"/>
        <v>7.4330753488985799</v>
      </c>
      <c r="J3071" s="158">
        <f t="shared" si="166"/>
        <v>24.019820440124153</v>
      </c>
    </row>
    <row r="3072" spans="1:10" hidden="1" x14ac:dyDescent="0.25">
      <c r="A3072" s="93">
        <v>187</v>
      </c>
      <c r="B3072" s="5" t="s">
        <v>26</v>
      </c>
      <c r="C3072" s="26">
        <v>44079</v>
      </c>
      <c r="D3072" s="4">
        <v>171</v>
      </c>
      <c r="E3072" s="29">
        <f t="shared" si="168"/>
        <v>1206</v>
      </c>
      <c r="F3072" s="4">
        <f>1</f>
        <v>1</v>
      </c>
      <c r="G3072" s="4"/>
      <c r="H3072" s="93">
        <f t="shared" si="164"/>
        <v>1734</v>
      </c>
      <c r="I3072" s="93">
        <f t="shared" si="165"/>
        <v>7.4581861573404868</v>
      </c>
      <c r="J3072" s="158">
        <f t="shared" si="166"/>
        <v>24.684151500310524</v>
      </c>
    </row>
    <row r="3073" spans="1:10" hidden="1" x14ac:dyDescent="0.25">
      <c r="A3073" s="93">
        <v>188</v>
      </c>
      <c r="B3073" s="5" t="s">
        <v>26</v>
      </c>
      <c r="C3073" s="26">
        <v>44080</v>
      </c>
      <c r="D3073" s="4">
        <v>177</v>
      </c>
      <c r="E3073" s="29">
        <f t="shared" si="168"/>
        <v>1139</v>
      </c>
      <c r="F3073" s="4">
        <f>2+2</f>
        <v>4</v>
      </c>
      <c r="G3073" s="4"/>
      <c r="H3073" s="93">
        <f t="shared" si="164"/>
        <v>1383</v>
      </c>
      <c r="I3073" s="93">
        <f t="shared" si="165"/>
        <v>7.2320103316647586</v>
      </c>
      <c r="J3073" s="158">
        <f t="shared" si="166"/>
        <v>358.66506579085927</v>
      </c>
    </row>
    <row r="3074" spans="1:10" hidden="1" x14ac:dyDescent="0.25">
      <c r="A3074" s="93">
        <v>189</v>
      </c>
      <c r="B3074" s="5" t="s">
        <v>26</v>
      </c>
      <c r="C3074" s="26">
        <v>44081</v>
      </c>
      <c r="D3074" s="4">
        <v>140</v>
      </c>
      <c r="E3074" s="29">
        <f t="shared" si="168"/>
        <v>1079</v>
      </c>
      <c r="F3074" s="4">
        <f>2+2</f>
        <v>4</v>
      </c>
      <c r="G3074" s="4"/>
      <c r="H3074" s="93">
        <f t="shared" si="164"/>
        <v>1279</v>
      </c>
      <c r="I3074" s="93">
        <f t="shared" si="165"/>
        <v>7.153833801578843</v>
      </c>
      <c r="J3074" s="158">
        <f t="shared" si="166"/>
        <v>-27.544857502776274</v>
      </c>
    </row>
    <row r="3075" spans="1:10" hidden="1" x14ac:dyDescent="0.25">
      <c r="A3075" s="93">
        <v>190</v>
      </c>
      <c r="B3075" s="5" t="s">
        <v>26</v>
      </c>
      <c r="C3075" s="26">
        <v>44082</v>
      </c>
      <c r="D3075" s="4">
        <v>90</v>
      </c>
      <c r="E3075" s="29">
        <f t="shared" si="168"/>
        <v>1111</v>
      </c>
      <c r="F3075" s="4">
        <f>1+2</f>
        <v>3</v>
      </c>
      <c r="G3075" s="4"/>
      <c r="H3075" s="93">
        <f t="shared" ref="H3075:H3138" si="169">IF(EXACT(B3075,B3074),D3075+E3074,E3075)</f>
        <v>1169</v>
      </c>
      <c r="I3075" s="93">
        <f t="shared" si="165"/>
        <v>7.063903961472068</v>
      </c>
      <c r="J3075" s="158">
        <f t="shared" si="166"/>
        <v>-13.681154888412795</v>
      </c>
    </row>
    <row r="3076" spans="1:10" hidden="1" x14ac:dyDescent="0.25">
      <c r="A3076" s="93">
        <v>191</v>
      </c>
      <c r="B3076" s="5" t="s">
        <v>26</v>
      </c>
      <c r="C3076" s="26">
        <v>44083</v>
      </c>
      <c r="D3076" s="4">
        <v>69</v>
      </c>
      <c r="E3076" s="29">
        <f t="shared" si="168"/>
        <v>1070</v>
      </c>
      <c r="F3076" s="4">
        <f>1+1</f>
        <v>2</v>
      </c>
      <c r="G3076" s="4"/>
      <c r="H3076" s="93">
        <f t="shared" si="169"/>
        <v>1180</v>
      </c>
      <c r="I3076" s="93">
        <f t="shared" si="165"/>
        <v>7.0732697174597101</v>
      </c>
      <c r="J3076" s="158">
        <f t="shared" si="166"/>
        <v>-11.097013160675926</v>
      </c>
    </row>
    <row r="3077" spans="1:10" hidden="1" x14ac:dyDescent="0.25">
      <c r="A3077" s="93">
        <v>192</v>
      </c>
      <c r="B3077" s="5" t="s">
        <v>26</v>
      </c>
      <c r="C3077" s="26">
        <v>44084</v>
      </c>
      <c r="D3077" s="1">
        <v>180</v>
      </c>
      <c r="E3077" s="29">
        <f t="shared" si="168"/>
        <v>1236</v>
      </c>
      <c r="F3077" s="4">
        <f>1+1</f>
        <v>2</v>
      </c>
      <c r="G3077" s="4"/>
      <c r="H3077" s="93">
        <f t="shared" si="169"/>
        <v>1250</v>
      </c>
      <c r="I3077" s="93">
        <f t="shared" si="165"/>
        <v>7.1308988302963465</v>
      </c>
      <c r="J3077" s="158">
        <f t="shared" si="166"/>
        <v>-11.332257914701351</v>
      </c>
    </row>
    <row r="3078" spans="1:10" hidden="1" x14ac:dyDescent="0.25">
      <c r="A3078" s="93">
        <v>193</v>
      </c>
      <c r="B3078" s="5" t="s">
        <v>26</v>
      </c>
      <c r="C3078" s="26">
        <v>44085</v>
      </c>
      <c r="D3078" s="4">
        <v>161</v>
      </c>
      <c r="E3078" s="29">
        <f t="shared" si="168"/>
        <v>2072</v>
      </c>
      <c r="F3078" s="4">
        <f>1</f>
        <v>1</v>
      </c>
      <c r="G3078" s="4"/>
      <c r="H3078" s="93">
        <f t="shared" si="169"/>
        <v>1397</v>
      </c>
      <c r="I3078" s="93">
        <f t="shared" si="165"/>
        <v>7.2420823592569619</v>
      </c>
      <c r="J3078" s="158">
        <f t="shared" si="166"/>
        <v>-16.449701254801905</v>
      </c>
    </row>
    <row r="3079" spans="1:10" hidden="1" x14ac:dyDescent="0.25">
      <c r="A3079" s="93">
        <v>194</v>
      </c>
      <c r="B3079" s="5" t="s">
        <v>26</v>
      </c>
      <c r="C3079" s="26">
        <v>44086</v>
      </c>
      <c r="D3079" s="4">
        <v>67</v>
      </c>
      <c r="E3079" s="29">
        <f t="shared" si="168"/>
        <v>1159</v>
      </c>
      <c r="G3079" s="4"/>
      <c r="H3079" s="93">
        <f t="shared" si="169"/>
        <v>2139</v>
      </c>
      <c r="I3079" s="93">
        <f t="shared" si="165"/>
        <v>7.668093709082406</v>
      </c>
      <c r="J3079" s="158">
        <f t="shared" si="166"/>
        <v>39.872222237128135</v>
      </c>
    </row>
    <row r="3080" spans="1:10" hidden="1" x14ac:dyDescent="0.25">
      <c r="A3080" s="93">
        <v>195</v>
      </c>
      <c r="B3080" s="5" t="s">
        <v>26</v>
      </c>
      <c r="C3080" s="26">
        <v>44087</v>
      </c>
      <c r="D3080" s="4">
        <v>286</v>
      </c>
      <c r="E3080" s="29">
        <f t="shared" si="168"/>
        <v>1410</v>
      </c>
      <c r="F3080" s="4">
        <f>2+1+1</f>
        <v>4</v>
      </c>
      <c r="G3080" s="4"/>
      <c r="H3080" s="93">
        <f t="shared" si="169"/>
        <v>1445</v>
      </c>
      <c r="I3080" s="93">
        <f t="shared" si="165"/>
        <v>7.2758646005465328</v>
      </c>
      <c r="J3080" s="158">
        <f t="shared" si="166"/>
        <v>16.777209995602338</v>
      </c>
    </row>
    <row r="3081" spans="1:10" hidden="1" x14ac:dyDescent="0.25">
      <c r="A3081" s="93">
        <v>196</v>
      </c>
      <c r="B3081" s="5" t="s">
        <v>26</v>
      </c>
      <c r="C3081" s="26">
        <v>44088</v>
      </c>
      <c r="D3081" s="4">
        <v>227</v>
      </c>
      <c r="E3081" s="29">
        <f t="shared" si="168"/>
        <v>1360</v>
      </c>
      <c r="F3081" s="4">
        <f>1+1</f>
        <v>2</v>
      </c>
      <c r="G3081" s="4"/>
      <c r="H3081" s="93">
        <f t="shared" si="169"/>
        <v>1637</v>
      </c>
      <c r="I3081" s="93">
        <f t="shared" si="165"/>
        <v>7.4006205773711349</v>
      </c>
      <c r="J3081" s="158">
        <f t="shared" si="166"/>
        <v>12.433223208082467</v>
      </c>
    </row>
    <row r="3082" spans="1:10" hidden="1" x14ac:dyDescent="0.25">
      <c r="A3082" s="93">
        <v>197</v>
      </c>
      <c r="B3082" s="62" t="s">
        <v>26</v>
      </c>
      <c r="C3082" s="26">
        <v>44089</v>
      </c>
      <c r="D3082" s="4">
        <v>120</v>
      </c>
      <c r="E3082" s="29">
        <f t="shared" si="168"/>
        <v>1339</v>
      </c>
      <c r="F3082" s="4">
        <f>1</f>
        <v>1</v>
      </c>
      <c r="G3082" s="4"/>
      <c r="H3082" s="93">
        <f t="shared" si="169"/>
        <v>1480</v>
      </c>
      <c r="I3082" s="93">
        <f t="shared" si="165"/>
        <v>7.2997973667581606</v>
      </c>
      <c r="J3082" s="158">
        <f t="shared" si="166"/>
        <v>14.033629984392766</v>
      </c>
    </row>
    <row r="3083" spans="1:10" hidden="1" x14ac:dyDescent="0.25">
      <c r="A3083" s="93">
        <v>198</v>
      </c>
      <c r="B3083" s="62" t="s">
        <v>26</v>
      </c>
      <c r="C3083" s="26">
        <v>44090</v>
      </c>
      <c r="D3083" s="4">
        <v>189</v>
      </c>
      <c r="E3083" s="29">
        <f t="shared" si="168"/>
        <v>1440</v>
      </c>
      <c r="F3083" s="4">
        <f>1</f>
        <v>1</v>
      </c>
      <c r="G3083" s="4"/>
      <c r="H3083" s="93">
        <f t="shared" si="169"/>
        <v>1528</v>
      </c>
      <c r="I3083" s="93">
        <f t="shared" si="165"/>
        <v>7.3317149697264661</v>
      </c>
      <c r="J3083" s="158">
        <f t="shared" si="166"/>
        <v>21.273098158760053</v>
      </c>
    </row>
    <row r="3084" spans="1:10" hidden="1" x14ac:dyDescent="0.25">
      <c r="A3084" s="93">
        <v>199</v>
      </c>
      <c r="B3084" s="62" t="s">
        <v>26</v>
      </c>
      <c r="C3084" s="26">
        <v>44091</v>
      </c>
      <c r="D3084" s="4">
        <v>218</v>
      </c>
      <c r="E3084" s="29">
        <f t="shared" si="168"/>
        <v>1411</v>
      </c>
      <c r="F3084" s="4">
        <f>5+2</f>
        <v>7</v>
      </c>
      <c r="G3084" s="4"/>
      <c r="H3084" s="93">
        <f t="shared" si="169"/>
        <v>1658</v>
      </c>
      <c r="I3084" s="93">
        <f t="shared" si="165"/>
        <v>7.4133673356952405</v>
      </c>
      <c r="J3084" s="158">
        <f t="shared" si="166"/>
        <v>40.285047289850439</v>
      </c>
    </row>
    <row r="3085" spans="1:10" hidden="1" x14ac:dyDescent="0.25">
      <c r="A3085" s="93">
        <v>200</v>
      </c>
      <c r="B3085" s="62" t="s">
        <v>26</v>
      </c>
      <c r="C3085" s="26">
        <v>44092</v>
      </c>
      <c r="D3085" s="4">
        <v>150</v>
      </c>
      <c r="E3085" s="29">
        <f t="shared" si="168"/>
        <v>1458</v>
      </c>
      <c r="F3085" s="4">
        <f>4+2</f>
        <v>6</v>
      </c>
      <c r="G3085" s="4"/>
      <c r="H3085" s="93">
        <f t="shared" si="169"/>
        <v>1561</v>
      </c>
      <c r="I3085" s="93">
        <f t="shared" si="165"/>
        <v>7.3530819205154323</v>
      </c>
      <c r="J3085" s="158">
        <f t="shared" si="166"/>
        <v>-135.43477446787833</v>
      </c>
    </row>
    <row r="3086" spans="1:10" hidden="1" x14ac:dyDescent="0.25">
      <c r="A3086" s="93">
        <v>201</v>
      </c>
      <c r="B3086" s="62" t="s">
        <v>26</v>
      </c>
      <c r="C3086" s="26">
        <v>44093</v>
      </c>
      <c r="D3086" s="4">
        <v>141</v>
      </c>
      <c r="E3086" s="29">
        <f t="shared" si="168"/>
        <v>1467</v>
      </c>
      <c r="F3086" s="4">
        <f>2+1</f>
        <v>3</v>
      </c>
      <c r="G3086" s="4"/>
      <c r="H3086" s="93">
        <f t="shared" si="169"/>
        <v>1599</v>
      </c>
      <c r="I3086" s="93">
        <f t="shared" si="165"/>
        <v>7.3771337128339542</v>
      </c>
      <c r="J3086" s="158">
        <f t="shared" si="166"/>
        <v>-36.839775951027129</v>
      </c>
    </row>
    <row r="3087" spans="1:10" hidden="1" x14ac:dyDescent="0.25">
      <c r="A3087" s="93">
        <v>202</v>
      </c>
      <c r="B3087" s="62" t="s">
        <v>26</v>
      </c>
      <c r="C3087" s="26">
        <v>44094</v>
      </c>
      <c r="D3087" s="4">
        <v>155</v>
      </c>
      <c r="E3087" s="29">
        <f t="shared" si="168"/>
        <v>1492</v>
      </c>
      <c r="F3087" s="4">
        <f>2+1</f>
        <v>3</v>
      </c>
      <c r="G3087" s="4"/>
      <c r="H3087" s="93">
        <f t="shared" si="169"/>
        <v>1622</v>
      </c>
      <c r="I3087" s="93">
        <f t="shared" si="165"/>
        <v>7.3914152346753585</v>
      </c>
      <c r="J3087" s="158">
        <f t="shared" si="166"/>
        <v>62.410474371867956</v>
      </c>
    </row>
    <row r="3088" spans="1:10" hidden="1" x14ac:dyDescent="0.25">
      <c r="A3088" s="93">
        <v>203</v>
      </c>
      <c r="B3088" s="62" t="s">
        <v>26</v>
      </c>
      <c r="C3088" s="26">
        <v>44095</v>
      </c>
      <c r="D3088" s="4">
        <v>211</v>
      </c>
      <c r="E3088" s="29">
        <f t="shared" si="168"/>
        <v>1543</v>
      </c>
      <c r="F3088" s="4">
        <v>13</v>
      </c>
      <c r="G3088" s="4"/>
      <c r="H3088" s="93">
        <f t="shared" si="169"/>
        <v>1703</v>
      </c>
      <c r="I3088" s="93">
        <f t="shared" si="165"/>
        <v>7.4401466806626884</v>
      </c>
      <c r="J3088" s="158">
        <f t="shared" si="166"/>
        <v>71.816065037827698</v>
      </c>
    </row>
    <row r="3089" spans="1:10" hidden="1" x14ac:dyDescent="0.25">
      <c r="A3089" s="93">
        <v>204</v>
      </c>
      <c r="B3089" s="62" t="s">
        <v>26</v>
      </c>
      <c r="C3089" s="26">
        <v>44096</v>
      </c>
      <c r="D3089" s="4">
        <v>218</v>
      </c>
      <c r="E3089" s="29">
        <f t="shared" si="168"/>
        <v>1609</v>
      </c>
      <c r="F3089" s="4">
        <f>4+2</f>
        <v>6</v>
      </c>
      <c r="G3089" s="4"/>
      <c r="H3089" s="93">
        <f t="shared" si="169"/>
        <v>1761</v>
      </c>
      <c r="I3089" s="93">
        <f t="shared" ref="I3089:I3152" si="170">LN(H3089)</f>
        <v>7.4736371084962059</v>
      </c>
      <c r="J3089" s="158">
        <f t="shared" si="166"/>
        <v>33.905934178742648</v>
      </c>
    </row>
    <row r="3090" spans="1:10" hidden="1" x14ac:dyDescent="0.25">
      <c r="A3090" s="93">
        <v>205</v>
      </c>
      <c r="B3090" s="62" t="s">
        <v>26</v>
      </c>
      <c r="C3090" s="26">
        <v>44097</v>
      </c>
      <c r="D3090" s="4">
        <v>176</v>
      </c>
      <c r="E3090" s="29">
        <f t="shared" si="168"/>
        <v>1630</v>
      </c>
      <c r="F3090" s="4">
        <f>4+3</f>
        <v>7</v>
      </c>
      <c r="G3090" s="4"/>
      <c r="H3090" s="93">
        <f t="shared" si="169"/>
        <v>1785</v>
      </c>
      <c r="I3090" s="93">
        <f t="shared" si="170"/>
        <v>7.4871736942137392</v>
      </c>
      <c r="J3090" s="158">
        <f t="shared" si="166"/>
        <v>34.968836913675979</v>
      </c>
    </row>
    <row r="3091" spans="1:10" hidden="1" x14ac:dyDescent="0.25">
      <c r="A3091" s="93">
        <v>206</v>
      </c>
      <c r="B3091" s="62" t="s">
        <v>26</v>
      </c>
      <c r="C3091" s="26">
        <v>44098</v>
      </c>
      <c r="D3091" s="4">
        <v>253</v>
      </c>
      <c r="E3091" s="29">
        <f t="shared" si="168"/>
        <v>1766</v>
      </c>
      <c r="F3091" s="4">
        <f>1+1</f>
        <v>2</v>
      </c>
      <c r="G3091" s="4"/>
      <c r="H3091" s="93">
        <f t="shared" si="169"/>
        <v>1883</v>
      </c>
      <c r="I3091" s="93">
        <f t="shared" si="170"/>
        <v>7.5406215286571525</v>
      </c>
      <c r="J3091" s="158">
        <f t="shared" si="166"/>
        <v>30.65279323685893</v>
      </c>
    </row>
    <row r="3092" spans="1:10" hidden="1" x14ac:dyDescent="0.25">
      <c r="A3092" s="93">
        <v>1</v>
      </c>
      <c r="B3092" s="5" t="s">
        <v>25</v>
      </c>
      <c r="C3092" s="26">
        <v>43893</v>
      </c>
      <c r="D3092" s="4">
        <v>0</v>
      </c>
      <c r="E3092" s="29">
        <v>0</v>
      </c>
      <c r="G3092" s="4"/>
      <c r="H3092" s="93">
        <f t="shared" si="169"/>
        <v>0</v>
      </c>
      <c r="I3092" s="93" t="e">
        <f t="shared" si="170"/>
        <v>#NUM!</v>
      </c>
    </row>
    <row r="3093" spans="1:10" hidden="1" x14ac:dyDescent="0.25">
      <c r="A3093" s="93">
        <v>2</v>
      </c>
      <c r="B3093" s="5" t="s">
        <v>25</v>
      </c>
      <c r="C3093" s="26">
        <v>43894</v>
      </c>
      <c r="D3093" s="4">
        <v>0</v>
      </c>
      <c r="E3093" s="29">
        <v>0</v>
      </c>
      <c r="G3093" s="4"/>
      <c r="H3093" s="93">
        <f t="shared" si="169"/>
        <v>0</v>
      </c>
      <c r="I3093" s="93" t="e">
        <f t="shared" si="170"/>
        <v>#NUM!</v>
      </c>
    </row>
    <row r="3094" spans="1:10" hidden="1" x14ac:dyDescent="0.25">
      <c r="A3094" s="93">
        <v>3</v>
      </c>
      <c r="B3094" s="5" t="s">
        <v>25</v>
      </c>
      <c r="C3094" s="26">
        <v>43895</v>
      </c>
      <c r="D3094" s="4">
        <v>0</v>
      </c>
      <c r="E3094" s="29">
        <v>0</v>
      </c>
      <c r="G3094" s="4"/>
      <c r="H3094" s="93">
        <f t="shared" si="169"/>
        <v>0</v>
      </c>
      <c r="I3094" s="93" t="e">
        <f t="shared" si="170"/>
        <v>#NUM!</v>
      </c>
    </row>
    <row r="3095" spans="1:10" hidden="1" x14ac:dyDescent="0.25">
      <c r="A3095" s="93">
        <v>4</v>
      </c>
      <c r="B3095" s="5" t="s">
        <v>25</v>
      </c>
      <c r="C3095" s="26">
        <v>43896</v>
      </c>
      <c r="D3095" s="4">
        <v>0</v>
      </c>
      <c r="E3095" s="29">
        <v>0</v>
      </c>
      <c r="G3095" s="4"/>
      <c r="H3095" s="93">
        <f t="shared" si="169"/>
        <v>0</v>
      </c>
      <c r="I3095" s="93" t="e">
        <f t="shared" si="170"/>
        <v>#NUM!</v>
      </c>
    </row>
    <row r="3096" spans="1:10" hidden="1" x14ac:dyDescent="0.25">
      <c r="A3096" s="93">
        <v>5</v>
      </c>
      <c r="B3096" s="5" t="s">
        <v>25</v>
      </c>
      <c r="C3096" s="26">
        <v>43897</v>
      </c>
      <c r="D3096" s="4">
        <v>0</v>
      </c>
      <c r="E3096" s="29">
        <v>0</v>
      </c>
      <c r="G3096" s="4"/>
      <c r="H3096" s="93">
        <f t="shared" si="169"/>
        <v>0</v>
      </c>
      <c r="I3096" s="93" t="e">
        <f t="shared" si="170"/>
        <v>#NUM!</v>
      </c>
    </row>
    <row r="3097" spans="1:10" hidden="1" x14ac:dyDescent="0.25">
      <c r="A3097" s="93">
        <v>6</v>
      </c>
      <c r="B3097" s="5" t="s">
        <v>25</v>
      </c>
      <c r="C3097" s="26">
        <v>43898</v>
      </c>
      <c r="D3097" s="4">
        <v>0</v>
      </c>
      <c r="E3097" s="29">
        <v>0</v>
      </c>
      <c r="G3097" s="4"/>
      <c r="H3097" s="93">
        <f t="shared" si="169"/>
        <v>0</v>
      </c>
      <c r="I3097" s="93" t="e">
        <f t="shared" si="170"/>
        <v>#NUM!</v>
      </c>
    </row>
    <row r="3098" spans="1:10" hidden="1" x14ac:dyDescent="0.25">
      <c r="A3098" s="93">
        <v>7</v>
      </c>
      <c r="B3098" s="5" t="s">
        <v>25</v>
      </c>
      <c r="C3098" s="26">
        <v>43899</v>
      </c>
      <c r="D3098" s="4">
        <v>1</v>
      </c>
      <c r="E3098" s="29">
        <v>1</v>
      </c>
      <c r="G3098" s="4"/>
      <c r="H3098" s="93">
        <f t="shared" si="169"/>
        <v>1</v>
      </c>
      <c r="I3098" s="93">
        <f t="shared" si="170"/>
        <v>0</v>
      </c>
    </row>
    <row r="3099" spans="1:10" hidden="1" x14ac:dyDescent="0.25">
      <c r="A3099" s="93">
        <v>8</v>
      </c>
      <c r="B3099" s="5" t="s">
        <v>25</v>
      </c>
      <c r="C3099" s="26">
        <v>43900</v>
      </c>
      <c r="D3099" s="4">
        <v>0</v>
      </c>
      <c r="E3099" s="29">
        <v>1</v>
      </c>
      <c r="G3099" s="4"/>
      <c r="H3099" s="93">
        <f t="shared" si="169"/>
        <v>1</v>
      </c>
      <c r="I3099" s="93">
        <f t="shared" si="170"/>
        <v>0</v>
      </c>
    </row>
    <row r="3100" spans="1:10" hidden="1" x14ac:dyDescent="0.25">
      <c r="A3100" s="93">
        <v>9</v>
      </c>
      <c r="B3100" s="5" t="s">
        <v>25</v>
      </c>
      <c r="C3100" s="26">
        <v>43901</v>
      </c>
      <c r="D3100" s="4">
        <v>0</v>
      </c>
      <c r="E3100" s="29">
        <v>1</v>
      </c>
      <c r="G3100" s="4"/>
      <c r="H3100" s="93">
        <f t="shared" si="169"/>
        <v>1</v>
      </c>
      <c r="I3100" s="93">
        <f t="shared" si="170"/>
        <v>0</v>
      </c>
    </row>
    <row r="3101" spans="1:10" hidden="1" x14ac:dyDescent="0.25">
      <c r="A3101" s="93">
        <v>10</v>
      </c>
      <c r="B3101" s="5" t="s">
        <v>25</v>
      </c>
      <c r="C3101" s="26">
        <v>43902</v>
      </c>
      <c r="D3101" s="4">
        <v>0</v>
      </c>
      <c r="E3101" s="29">
        <v>1</v>
      </c>
      <c r="G3101" s="4"/>
      <c r="H3101" s="93">
        <f t="shared" si="169"/>
        <v>1</v>
      </c>
      <c r="I3101" s="93">
        <f t="shared" si="170"/>
        <v>0</v>
      </c>
    </row>
    <row r="3102" spans="1:10" hidden="1" x14ac:dyDescent="0.25">
      <c r="A3102" s="93">
        <v>11</v>
      </c>
      <c r="B3102" s="5" t="s">
        <v>25</v>
      </c>
      <c r="C3102" s="26">
        <v>43903</v>
      </c>
      <c r="D3102" s="4">
        <v>0</v>
      </c>
      <c r="E3102" s="29">
        <v>1</v>
      </c>
      <c r="G3102" s="4"/>
      <c r="H3102" s="93">
        <f t="shared" si="169"/>
        <v>1</v>
      </c>
      <c r="I3102" s="93">
        <f t="shared" si="170"/>
        <v>0</v>
      </c>
    </row>
    <row r="3103" spans="1:10" hidden="1" x14ac:dyDescent="0.25">
      <c r="A3103" s="93">
        <v>12</v>
      </c>
      <c r="B3103" s="5" t="s">
        <v>25</v>
      </c>
      <c r="C3103" s="26">
        <v>43904</v>
      </c>
      <c r="D3103" s="4">
        <v>0</v>
      </c>
      <c r="E3103" s="29">
        <v>1</v>
      </c>
      <c r="G3103" s="4"/>
      <c r="H3103" s="93">
        <f t="shared" si="169"/>
        <v>1</v>
      </c>
      <c r="I3103" s="93">
        <f t="shared" si="170"/>
        <v>0</v>
      </c>
    </row>
    <row r="3104" spans="1:10" hidden="1" x14ac:dyDescent="0.25">
      <c r="A3104" s="93">
        <v>13</v>
      </c>
      <c r="B3104" s="5" t="s">
        <v>25</v>
      </c>
      <c r="C3104" s="26">
        <v>43905</v>
      </c>
      <c r="D3104" s="4">
        <v>0</v>
      </c>
      <c r="E3104" s="29">
        <v>1</v>
      </c>
      <c r="G3104" s="4"/>
      <c r="H3104" s="93">
        <f t="shared" si="169"/>
        <v>1</v>
      </c>
      <c r="I3104" s="93">
        <f t="shared" si="170"/>
        <v>0</v>
      </c>
    </row>
    <row r="3105" spans="1:10" hidden="1" x14ac:dyDescent="0.25">
      <c r="A3105" s="93">
        <v>14</v>
      </c>
      <c r="B3105" s="5" t="s">
        <v>25</v>
      </c>
      <c r="C3105" s="26">
        <v>43906</v>
      </c>
      <c r="D3105" s="4">
        <v>0</v>
      </c>
      <c r="E3105" s="29">
        <v>1</v>
      </c>
      <c r="G3105" s="4"/>
      <c r="H3105" s="93">
        <f t="shared" si="169"/>
        <v>1</v>
      </c>
      <c r="I3105" s="93">
        <f t="shared" si="170"/>
        <v>0</v>
      </c>
    </row>
    <row r="3106" spans="1:10" hidden="1" x14ac:dyDescent="0.25">
      <c r="A3106" s="93">
        <v>15</v>
      </c>
      <c r="B3106" s="5" t="s">
        <v>25</v>
      </c>
      <c r="C3106" s="26">
        <v>43907</v>
      </c>
      <c r="D3106" s="4">
        <v>1</v>
      </c>
      <c r="E3106" s="29">
        <v>2</v>
      </c>
      <c r="G3106" s="4"/>
      <c r="H3106" s="93">
        <f t="shared" si="169"/>
        <v>2</v>
      </c>
      <c r="I3106" s="93">
        <f t="shared" si="170"/>
        <v>0.69314718055994529</v>
      </c>
      <c r="J3106" s="158">
        <f>LN(2)/SLOPE(I3099:I3106,A3099:A3106)</f>
        <v>12</v>
      </c>
    </row>
    <row r="3107" spans="1:10" hidden="1" x14ac:dyDescent="0.25">
      <c r="A3107" s="93">
        <v>16</v>
      </c>
      <c r="B3107" s="5" t="s">
        <v>25</v>
      </c>
      <c r="C3107" s="26">
        <v>43908</v>
      </c>
      <c r="D3107" s="4">
        <v>0</v>
      </c>
      <c r="E3107" s="29">
        <v>2</v>
      </c>
      <c r="G3107" s="4"/>
      <c r="H3107" s="93">
        <f t="shared" si="169"/>
        <v>2</v>
      </c>
      <c r="I3107" s="93">
        <f t="shared" si="170"/>
        <v>0.69314718055994529</v>
      </c>
      <c r="J3107" s="158">
        <f t="shared" ref="J3107:J3170" si="171">LN(2)/SLOPE(I3100:I3107,A3100:A3107)</f>
        <v>7</v>
      </c>
    </row>
    <row r="3108" spans="1:10" hidden="1" x14ac:dyDescent="0.25">
      <c r="A3108" s="93">
        <v>17</v>
      </c>
      <c r="B3108" s="5" t="s">
        <v>25</v>
      </c>
      <c r="C3108" s="26">
        <v>43909</v>
      </c>
      <c r="D3108" s="4">
        <v>1</v>
      </c>
      <c r="E3108" s="29">
        <v>3</v>
      </c>
      <c r="G3108" s="4"/>
      <c r="H3108" s="93">
        <f t="shared" si="169"/>
        <v>3</v>
      </c>
      <c r="I3108" s="93">
        <f t="shared" si="170"/>
        <v>1.0986122886681098</v>
      </c>
      <c r="J3108" s="158">
        <f t="shared" si="171"/>
        <v>4.3991178186027868</v>
      </c>
    </row>
    <row r="3109" spans="1:10" hidden="1" x14ac:dyDescent="0.25">
      <c r="A3109" s="93">
        <v>18</v>
      </c>
      <c r="B3109" s="5" t="s">
        <v>25</v>
      </c>
      <c r="C3109" s="26">
        <v>43910</v>
      </c>
      <c r="D3109" s="4">
        <v>0</v>
      </c>
      <c r="E3109" s="29">
        <v>3</v>
      </c>
      <c r="G3109" s="4"/>
      <c r="H3109" s="93">
        <f t="shared" si="169"/>
        <v>3</v>
      </c>
      <c r="I3109" s="93">
        <f t="shared" si="170"/>
        <v>1.0986122886681098</v>
      </c>
      <c r="J3109" s="158">
        <f t="shared" si="171"/>
        <v>3.6490722003002394</v>
      </c>
    </row>
    <row r="3110" spans="1:10" hidden="1" x14ac:dyDescent="0.25">
      <c r="A3110" s="93">
        <v>19</v>
      </c>
      <c r="B3110" s="5" t="s">
        <v>25</v>
      </c>
      <c r="C3110" s="26">
        <v>43911</v>
      </c>
      <c r="D3110" s="4">
        <v>1</v>
      </c>
      <c r="E3110" s="29">
        <v>4</v>
      </c>
      <c r="G3110" s="4"/>
      <c r="H3110" s="93">
        <f t="shared" si="169"/>
        <v>4</v>
      </c>
      <c r="I3110" s="93">
        <f t="shared" si="170"/>
        <v>1.3862943611198906</v>
      </c>
      <c r="J3110" s="158">
        <f t="shared" si="171"/>
        <v>3.1484611889127589</v>
      </c>
    </row>
    <row r="3111" spans="1:10" hidden="1" x14ac:dyDescent="0.25">
      <c r="A3111" s="93">
        <v>20</v>
      </c>
      <c r="B3111" s="5" t="s">
        <v>25</v>
      </c>
      <c r="C3111" s="26">
        <v>43912</v>
      </c>
      <c r="D3111" s="4">
        <v>0</v>
      </c>
      <c r="E3111" s="29">
        <v>4</v>
      </c>
      <c r="G3111" s="4"/>
      <c r="H3111" s="93">
        <f t="shared" si="169"/>
        <v>4</v>
      </c>
      <c r="I3111" s="93">
        <f t="shared" si="170"/>
        <v>1.3862943611198906</v>
      </c>
      <c r="J3111" s="158">
        <f t="shared" si="171"/>
        <v>3.1890842199481275</v>
      </c>
    </row>
    <row r="3112" spans="1:10" hidden="1" x14ac:dyDescent="0.25">
      <c r="A3112" s="93">
        <v>21</v>
      </c>
      <c r="B3112" s="5" t="s">
        <v>25</v>
      </c>
      <c r="C3112" s="26">
        <v>43913</v>
      </c>
      <c r="D3112" s="4">
        <v>0</v>
      </c>
      <c r="E3112" s="29">
        <v>4</v>
      </c>
      <c r="G3112" s="4"/>
      <c r="H3112" s="93">
        <f t="shared" si="169"/>
        <v>4</v>
      </c>
      <c r="I3112" s="93">
        <f t="shared" si="170"/>
        <v>1.3862943611198906</v>
      </c>
      <c r="J3112" s="158">
        <f t="shared" si="171"/>
        <v>3.8181818181818179</v>
      </c>
    </row>
    <row r="3113" spans="1:10" hidden="1" x14ac:dyDescent="0.25">
      <c r="A3113" s="93">
        <v>22</v>
      </c>
      <c r="B3113" s="5" t="s">
        <v>25</v>
      </c>
      <c r="C3113" s="26">
        <v>43914</v>
      </c>
      <c r="D3113" s="4">
        <v>0</v>
      </c>
      <c r="E3113" s="29">
        <v>4</v>
      </c>
      <c r="G3113" s="4"/>
      <c r="H3113" s="93">
        <f t="shared" si="169"/>
        <v>4</v>
      </c>
      <c r="I3113" s="93">
        <f t="shared" si="170"/>
        <v>1.3862943611198906</v>
      </c>
      <c r="J3113" s="158">
        <f t="shared" si="171"/>
        <v>6.1492736183525318</v>
      </c>
    </row>
    <row r="3114" spans="1:10" hidden="1" x14ac:dyDescent="0.25">
      <c r="A3114" s="93">
        <v>23</v>
      </c>
      <c r="B3114" s="5" t="s">
        <v>25</v>
      </c>
      <c r="C3114" s="26">
        <v>43915</v>
      </c>
      <c r="D3114" s="4">
        <v>0</v>
      </c>
      <c r="E3114" s="29">
        <v>4</v>
      </c>
      <c r="G3114" s="4"/>
      <c r="H3114" s="93">
        <f t="shared" si="169"/>
        <v>4</v>
      </c>
      <c r="I3114" s="93">
        <f t="shared" si="170"/>
        <v>1.3862943611198906</v>
      </c>
      <c r="J3114" s="158">
        <f t="shared" si="171"/>
        <v>8.1392982807629295</v>
      </c>
    </row>
    <row r="3115" spans="1:10" hidden="1" x14ac:dyDescent="0.25">
      <c r="A3115" s="93">
        <v>24</v>
      </c>
      <c r="B3115" s="5" t="s">
        <v>25</v>
      </c>
      <c r="C3115" s="26">
        <v>43916</v>
      </c>
      <c r="D3115" s="4">
        <v>0</v>
      </c>
      <c r="E3115" s="29">
        <v>4</v>
      </c>
      <c r="G3115" s="4"/>
      <c r="H3115" s="93">
        <f t="shared" si="169"/>
        <v>4</v>
      </c>
      <c r="I3115" s="93">
        <f t="shared" si="170"/>
        <v>1.3862943611198906</v>
      </c>
      <c r="J3115" s="158">
        <f t="shared" si="171"/>
        <v>16.865945877572468</v>
      </c>
    </row>
    <row r="3116" spans="1:10" hidden="1" x14ac:dyDescent="0.25">
      <c r="A3116" s="93">
        <v>25</v>
      </c>
      <c r="B3116" s="5" t="s">
        <v>25</v>
      </c>
      <c r="C3116" s="26">
        <v>43917</v>
      </c>
      <c r="D3116" s="4">
        <v>3</v>
      </c>
      <c r="E3116" s="29">
        <v>7</v>
      </c>
      <c r="F3116" s="4">
        <v>1</v>
      </c>
      <c r="G3116" s="4"/>
      <c r="H3116" s="93">
        <f t="shared" si="169"/>
        <v>7</v>
      </c>
      <c r="I3116" s="93">
        <f t="shared" si="170"/>
        <v>1.9459101490553132</v>
      </c>
      <c r="J3116" s="158">
        <f t="shared" si="171"/>
        <v>9.8168147892150213</v>
      </c>
    </row>
    <row r="3117" spans="1:10" hidden="1" x14ac:dyDescent="0.25">
      <c r="A3117" s="93">
        <v>26</v>
      </c>
      <c r="B3117" s="5" t="s">
        <v>25</v>
      </c>
      <c r="C3117" s="26">
        <v>43918</v>
      </c>
      <c r="D3117" s="4">
        <v>0</v>
      </c>
      <c r="E3117" s="29">
        <v>7</v>
      </c>
      <c r="G3117" s="4"/>
      <c r="H3117" s="93">
        <f t="shared" si="169"/>
        <v>7</v>
      </c>
      <c r="I3117" s="93">
        <f t="shared" si="170"/>
        <v>1.9459101490553132</v>
      </c>
      <c r="J3117" s="158">
        <f t="shared" si="171"/>
        <v>8.6702883809266673</v>
      </c>
    </row>
    <row r="3118" spans="1:10" hidden="1" x14ac:dyDescent="0.25">
      <c r="A3118" s="93">
        <v>27</v>
      </c>
      <c r="B3118" s="5" t="s">
        <v>25</v>
      </c>
      <c r="C3118" s="26">
        <v>43919</v>
      </c>
      <c r="D3118" s="4">
        <v>1</v>
      </c>
      <c r="E3118" s="29">
        <v>8</v>
      </c>
      <c r="G3118" s="4"/>
      <c r="H3118" s="93">
        <f t="shared" si="169"/>
        <v>8</v>
      </c>
      <c r="I3118" s="93">
        <f t="shared" si="170"/>
        <v>2.0794415416798357</v>
      </c>
      <c r="J3118" s="158">
        <f t="shared" si="171"/>
        <v>6.2412513925170892</v>
      </c>
    </row>
    <row r="3119" spans="1:10" hidden="1" x14ac:dyDescent="0.25">
      <c r="A3119" s="93">
        <v>28</v>
      </c>
      <c r="B3119" s="5" t="s">
        <v>25</v>
      </c>
      <c r="C3119" s="26">
        <v>43920</v>
      </c>
      <c r="D3119" s="4">
        <v>0</v>
      </c>
      <c r="E3119" s="29">
        <v>8</v>
      </c>
      <c r="G3119" s="4"/>
      <c r="H3119" s="93">
        <f t="shared" si="169"/>
        <v>8</v>
      </c>
      <c r="I3119" s="93">
        <f t="shared" si="170"/>
        <v>2.0794415416798357</v>
      </c>
      <c r="J3119" s="158">
        <f t="shared" si="171"/>
        <v>5.5156402357810661</v>
      </c>
    </row>
    <row r="3120" spans="1:10" hidden="1" x14ac:dyDescent="0.25">
      <c r="A3120" s="93">
        <v>29</v>
      </c>
      <c r="B3120" s="5" t="s">
        <v>25</v>
      </c>
      <c r="C3120" s="26">
        <v>43921</v>
      </c>
      <c r="D3120" s="4">
        <v>1</v>
      </c>
      <c r="E3120" s="29">
        <v>9</v>
      </c>
      <c r="G3120" s="4"/>
      <c r="H3120" s="93">
        <f t="shared" si="169"/>
        <v>9</v>
      </c>
      <c r="I3120" s="93">
        <f t="shared" si="170"/>
        <v>2.1972245773362196</v>
      </c>
      <c r="J3120" s="158">
        <f t="shared" si="171"/>
        <v>5.1885561420376742</v>
      </c>
    </row>
    <row r="3121" spans="1:10" hidden="1" x14ac:dyDescent="0.25">
      <c r="A3121" s="93">
        <v>30</v>
      </c>
      <c r="B3121" s="5" t="s">
        <v>25</v>
      </c>
      <c r="C3121" s="26">
        <v>43922</v>
      </c>
      <c r="D3121" s="4">
        <v>0</v>
      </c>
      <c r="E3121" s="29">
        <v>9</v>
      </c>
      <c r="F3121" s="4">
        <v>1</v>
      </c>
      <c r="G3121" s="4"/>
      <c r="H3121" s="93">
        <f t="shared" si="169"/>
        <v>9</v>
      </c>
      <c r="I3121" s="93">
        <f t="shared" si="170"/>
        <v>2.1972245773362196</v>
      </c>
      <c r="J3121" s="158">
        <f t="shared" si="171"/>
        <v>5.6719657773486407</v>
      </c>
    </row>
    <row r="3122" spans="1:10" hidden="1" x14ac:dyDescent="0.25">
      <c r="A3122" s="93">
        <v>31</v>
      </c>
      <c r="B3122" s="5" t="s">
        <v>25</v>
      </c>
      <c r="C3122" s="26">
        <v>43923</v>
      </c>
      <c r="D3122" s="4">
        <v>0</v>
      </c>
      <c r="E3122" s="29">
        <v>9</v>
      </c>
      <c r="G3122" s="4"/>
      <c r="H3122" s="93">
        <f t="shared" si="169"/>
        <v>9</v>
      </c>
      <c r="I3122" s="93">
        <f t="shared" si="170"/>
        <v>2.1972245773362196</v>
      </c>
      <c r="J3122" s="158">
        <f t="shared" si="171"/>
        <v>7.5743669982300705</v>
      </c>
    </row>
    <row r="3123" spans="1:10" hidden="1" x14ac:dyDescent="0.25">
      <c r="A3123" s="93">
        <v>32</v>
      </c>
      <c r="B3123" s="5" t="s">
        <v>25</v>
      </c>
      <c r="C3123" s="26">
        <v>43924</v>
      </c>
      <c r="D3123" s="4">
        <v>1</v>
      </c>
      <c r="E3123" s="29">
        <v>10</v>
      </c>
      <c r="G3123" s="4"/>
      <c r="H3123" s="93">
        <f t="shared" si="169"/>
        <v>10</v>
      </c>
      <c r="I3123" s="93">
        <f t="shared" si="170"/>
        <v>2.3025850929940459</v>
      </c>
      <c r="J3123" s="158">
        <f t="shared" si="171"/>
        <v>13.78277742650474</v>
      </c>
    </row>
    <row r="3124" spans="1:10" hidden="1" x14ac:dyDescent="0.25">
      <c r="A3124" s="93">
        <v>33</v>
      </c>
      <c r="B3124" s="5" t="s">
        <v>25</v>
      </c>
      <c r="C3124" s="26">
        <v>43925</v>
      </c>
      <c r="D3124" s="4">
        <v>5</v>
      </c>
      <c r="E3124" s="29">
        <v>15</v>
      </c>
      <c r="G3124" s="4"/>
      <c r="H3124" s="93">
        <f t="shared" si="169"/>
        <v>15</v>
      </c>
      <c r="I3124" s="93">
        <f t="shared" si="170"/>
        <v>2.7080502011022101</v>
      </c>
      <c r="J3124" s="158">
        <f t="shared" si="171"/>
        <v>8.557313201553935</v>
      </c>
    </row>
    <row r="3125" spans="1:10" hidden="1" x14ac:dyDescent="0.25">
      <c r="A3125" s="93">
        <v>34</v>
      </c>
      <c r="B3125" s="5" t="s">
        <v>25</v>
      </c>
      <c r="C3125" s="26">
        <v>43926</v>
      </c>
      <c r="D3125" s="4">
        <v>2</v>
      </c>
      <c r="E3125" s="29">
        <v>17</v>
      </c>
      <c r="G3125" s="4"/>
      <c r="H3125" s="93">
        <f t="shared" si="169"/>
        <v>17</v>
      </c>
      <c r="I3125" s="93">
        <f t="shared" si="170"/>
        <v>2.8332133440562162</v>
      </c>
      <c r="J3125" s="158">
        <f t="shared" si="171"/>
        <v>6.6652372657341923</v>
      </c>
    </row>
    <row r="3126" spans="1:10" hidden="1" x14ac:dyDescent="0.25">
      <c r="A3126" s="93">
        <v>35</v>
      </c>
      <c r="B3126" s="5" t="s">
        <v>25</v>
      </c>
      <c r="C3126" s="26">
        <v>43927</v>
      </c>
      <c r="D3126" s="4">
        <v>2</v>
      </c>
      <c r="E3126" s="29">
        <v>19</v>
      </c>
      <c r="G3126" s="4"/>
      <c r="H3126" s="93">
        <f t="shared" si="169"/>
        <v>19</v>
      </c>
      <c r="I3126" s="93">
        <f t="shared" si="170"/>
        <v>2.9444389791664403</v>
      </c>
      <c r="J3126" s="158">
        <f t="shared" si="171"/>
        <v>5.3550658330136693</v>
      </c>
    </row>
    <row r="3127" spans="1:10" hidden="1" x14ac:dyDescent="0.25">
      <c r="A3127" s="93">
        <v>36</v>
      </c>
      <c r="B3127" s="5" t="s">
        <v>25</v>
      </c>
      <c r="C3127" s="26">
        <v>43928</v>
      </c>
      <c r="D3127" s="4">
        <v>2</v>
      </c>
      <c r="E3127" s="29">
        <v>21</v>
      </c>
      <c r="G3127" s="4"/>
      <c r="H3127" s="93">
        <f t="shared" si="169"/>
        <v>21</v>
      </c>
      <c r="I3127" s="93">
        <f t="shared" si="170"/>
        <v>3.044522437723423</v>
      </c>
      <c r="J3127" s="158">
        <f t="shared" si="171"/>
        <v>4.8598917705919602</v>
      </c>
    </row>
    <row r="3128" spans="1:10" hidden="1" x14ac:dyDescent="0.25">
      <c r="A3128" s="93">
        <v>37</v>
      </c>
      <c r="B3128" s="5" t="s">
        <v>25</v>
      </c>
      <c r="C3128" s="26">
        <v>43929</v>
      </c>
      <c r="D3128" s="4">
        <v>1</v>
      </c>
      <c r="E3128" s="29">
        <v>22</v>
      </c>
      <c r="G3128" s="4"/>
      <c r="H3128" s="93">
        <f t="shared" si="169"/>
        <v>22</v>
      </c>
      <c r="I3128" s="93">
        <f t="shared" si="170"/>
        <v>3.0910424533583161</v>
      </c>
      <c r="J3128" s="158">
        <f t="shared" si="171"/>
        <v>4.6416330686591811</v>
      </c>
    </row>
    <row r="3129" spans="1:10" hidden="1" x14ac:dyDescent="0.25">
      <c r="A3129" s="93">
        <v>38</v>
      </c>
      <c r="B3129" s="5" t="s">
        <v>25</v>
      </c>
      <c r="C3129" s="26">
        <v>43930</v>
      </c>
      <c r="D3129" s="4">
        <v>13</v>
      </c>
      <c r="E3129" s="29">
        <v>35</v>
      </c>
      <c r="G3129" s="4"/>
      <c r="H3129" s="93">
        <f t="shared" si="169"/>
        <v>35</v>
      </c>
      <c r="I3129" s="93">
        <f t="shared" si="170"/>
        <v>3.5553480614894135</v>
      </c>
      <c r="J3129" s="158">
        <f t="shared" si="171"/>
        <v>3.9962380402783371</v>
      </c>
    </row>
    <row r="3130" spans="1:10" hidden="1" x14ac:dyDescent="0.25">
      <c r="A3130" s="93">
        <v>39</v>
      </c>
      <c r="B3130" s="5" t="s">
        <v>25</v>
      </c>
      <c r="C3130" s="26">
        <v>43931</v>
      </c>
      <c r="D3130" s="4">
        <v>7</v>
      </c>
      <c r="E3130" s="29">
        <v>42</v>
      </c>
      <c r="F3130" s="4">
        <v>1</v>
      </c>
      <c r="G3130" s="4"/>
      <c r="H3130" s="93">
        <f t="shared" si="169"/>
        <v>42</v>
      </c>
      <c r="I3130" s="93">
        <f t="shared" si="170"/>
        <v>3.7376696182833684</v>
      </c>
      <c r="J3130" s="158">
        <f t="shared" si="171"/>
        <v>3.8417591053303246</v>
      </c>
    </row>
    <row r="3131" spans="1:10" hidden="1" x14ac:dyDescent="0.25">
      <c r="A3131" s="93">
        <v>40</v>
      </c>
      <c r="B3131" s="5" t="s">
        <v>25</v>
      </c>
      <c r="C3131" s="26">
        <v>43932</v>
      </c>
      <c r="D3131" s="4">
        <v>23</v>
      </c>
      <c r="E3131" s="29">
        <v>65</v>
      </c>
      <c r="G3131" s="4"/>
      <c r="H3131" s="93">
        <f t="shared" si="169"/>
        <v>65</v>
      </c>
      <c r="I3131" s="93">
        <f t="shared" si="170"/>
        <v>4.1743872698956368</v>
      </c>
      <c r="J3131" s="158">
        <f t="shared" si="171"/>
        <v>3.493624988014016</v>
      </c>
    </row>
    <row r="3132" spans="1:10" hidden="1" x14ac:dyDescent="0.25">
      <c r="A3132" s="93">
        <v>41</v>
      </c>
      <c r="B3132" s="5" t="s">
        <v>25</v>
      </c>
      <c r="C3132" s="26">
        <v>43933</v>
      </c>
      <c r="D3132" s="4">
        <v>13</v>
      </c>
      <c r="E3132" s="29">
        <v>78</v>
      </c>
      <c r="G3132" s="4"/>
      <c r="H3132" s="93">
        <f t="shared" si="169"/>
        <v>78</v>
      </c>
      <c r="I3132" s="93">
        <f t="shared" si="170"/>
        <v>4.3567088266895917</v>
      </c>
      <c r="J3132" s="158">
        <f t="shared" si="171"/>
        <v>3.0077741789334769</v>
      </c>
    </row>
    <row r="3133" spans="1:10" hidden="1" x14ac:dyDescent="0.25">
      <c r="A3133" s="93">
        <v>42</v>
      </c>
      <c r="B3133" s="5" t="s">
        <v>25</v>
      </c>
      <c r="C3133" s="26">
        <v>43934</v>
      </c>
      <c r="D3133" s="4">
        <v>3</v>
      </c>
      <c r="E3133" s="29">
        <v>81</v>
      </c>
      <c r="G3133" s="4"/>
      <c r="H3133" s="93">
        <f t="shared" si="169"/>
        <v>81</v>
      </c>
      <c r="I3133" s="93">
        <f t="shared" si="170"/>
        <v>4.3944491546724391</v>
      </c>
      <c r="J3133" s="158">
        <f t="shared" si="171"/>
        <v>2.8904991787807117</v>
      </c>
    </row>
    <row r="3134" spans="1:10" hidden="1" x14ac:dyDescent="0.25">
      <c r="A3134" s="93">
        <v>43</v>
      </c>
      <c r="B3134" s="5" t="s">
        <v>25</v>
      </c>
      <c r="C3134" s="26">
        <v>43935</v>
      </c>
      <c r="D3134" s="4">
        <v>13</v>
      </c>
      <c r="E3134" s="29">
        <v>94</v>
      </c>
      <c r="F3134" s="4">
        <v>1</v>
      </c>
      <c r="G3134" s="4"/>
      <c r="H3134" s="93">
        <f t="shared" si="169"/>
        <v>94</v>
      </c>
      <c r="I3134" s="93">
        <f t="shared" si="170"/>
        <v>4.5432947822700038</v>
      </c>
      <c r="J3134" s="158">
        <f t="shared" si="171"/>
        <v>2.933329616713138</v>
      </c>
    </row>
    <row r="3135" spans="1:10" hidden="1" x14ac:dyDescent="0.25">
      <c r="A3135" s="93">
        <v>44</v>
      </c>
      <c r="B3135" s="5" t="s">
        <v>25</v>
      </c>
      <c r="C3135" s="26">
        <v>43936</v>
      </c>
      <c r="D3135" s="4">
        <v>12</v>
      </c>
      <c r="E3135" s="29">
        <v>106</v>
      </c>
      <c r="G3135" s="4"/>
      <c r="H3135" s="93">
        <f t="shared" si="169"/>
        <v>106</v>
      </c>
      <c r="I3135" s="93">
        <f t="shared" si="170"/>
        <v>4.6634390941120669</v>
      </c>
      <c r="J3135" s="158">
        <f t="shared" si="171"/>
        <v>3.2169631174389881</v>
      </c>
    </row>
    <row r="3136" spans="1:10" hidden="1" x14ac:dyDescent="0.25">
      <c r="A3136" s="93">
        <v>45</v>
      </c>
      <c r="B3136" s="5" t="s">
        <v>25</v>
      </c>
      <c r="C3136" s="26">
        <v>43937</v>
      </c>
      <c r="D3136" s="4">
        <v>9</v>
      </c>
      <c r="E3136" s="29">
        <v>115</v>
      </c>
      <c r="G3136" s="4"/>
      <c r="H3136" s="93">
        <f t="shared" si="169"/>
        <v>115</v>
      </c>
      <c r="I3136" s="93">
        <f t="shared" si="170"/>
        <v>4.7449321283632502</v>
      </c>
      <c r="J3136" s="158">
        <f t="shared" si="171"/>
        <v>4.1292706933153323</v>
      </c>
    </row>
    <row r="3137" spans="1:10" hidden="1" x14ac:dyDescent="0.25">
      <c r="A3137" s="93">
        <v>46</v>
      </c>
      <c r="B3137" s="5" t="s">
        <v>25</v>
      </c>
      <c r="C3137" s="26">
        <v>43938</v>
      </c>
      <c r="D3137" s="4">
        <v>1</v>
      </c>
      <c r="E3137" s="29">
        <v>116</v>
      </c>
      <c r="G3137" s="4"/>
      <c r="H3137" s="93">
        <f t="shared" si="169"/>
        <v>116</v>
      </c>
      <c r="I3137" s="93">
        <f t="shared" si="170"/>
        <v>4.7535901911063645</v>
      </c>
      <c r="J3137" s="158">
        <f t="shared" si="171"/>
        <v>5.2771941227878258</v>
      </c>
    </row>
    <row r="3138" spans="1:10" hidden="1" x14ac:dyDescent="0.25">
      <c r="A3138" s="93">
        <v>47</v>
      </c>
      <c r="B3138" s="5" t="s">
        <v>25</v>
      </c>
      <c r="C3138" s="26">
        <v>43939</v>
      </c>
      <c r="D3138" s="4">
        <v>3</v>
      </c>
      <c r="E3138" s="29">
        <v>119</v>
      </c>
      <c r="G3138" s="4"/>
      <c r="H3138" s="93">
        <f t="shared" si="169"/>
        <v>119</v>
      </c>
      <c r="I3138" s="93">
        <f t="shared" si="170"/>
        <v>4.7791234931115296</v>
      </c>
      <c r="J3138" s="158">
        <f t="shared" si="171"/>
        <v>7.8797066864417067</v>
      </c>
    </row>
    <row r="3139" spans="1:10" hidden="1" x14ac:dyDescent="0.25">
      <c r="A3139" s="93">
        <v>48</v>
      </c>
      <c r="B3139" s="5" t="s">
        <v>25</v>
      </c>
      <c r="C3139" s="26">
        <v>43940</v>
      </c>
      <c r="D3139" s="4">
        <v>8</v>
      </c>
      <c r="E3139" s="29">
        <v>127</v>
      </c>
      <c r="G3139" s="4"/>
      <c r="H3139" s="93">
        <f t="shared" ref="H3139:H3202" si="172">IF(EXACT(B3139,B3138),D3139+E3138,E3139)</f>
        <v>127</v>
      </c>
      <c r="I3139" s="93">
        <f t="shared" si="170"/>
        <v>4.8441870864585912</v>
      </c>
      <c r="J3139" s="158">
        <f t="shared" si="171"/>
        <v>9.6268869554436449</v>
      </c>
    </row>
    <row r="3140" spans="1:10" hidden="1" x14ac:dyDescent="0.25">
      <c r="A3140" s="93">
        <v>49</v>
      </c>
      <c r="B3140" s="5" t="s">
        <v>25</v>
      </c>
      <c r="C3140" s="26">
        <v>43941</v>
      </c>
      <c r="D3140" s="4">
        <v>10</v>
      </c>
      <c r="E3140" s="29">
        <v>137</v>
      </c>
      <c r="F3140" s="4">
        <v>3</v>
      </c>
      <c r="G3140" s="4"/>
      <c r="H3140" s="93">
        <f t="shared" si="172"/>
        <v>137</v>
      </c>
      <c r="I3140" s="93">
        <f t="shared" si="170"/>
        <v>4.9199809258281251</v>
      </c>
      <c r="J3140" s="158">
        <f t="shared" si="171"/>
        <v>10.511909196288576</v>
      </c>
    </row>
    <row r="3141" spans="1:10" hidden="1" x14ac:dyDescent="0.25">
      <c r="A3141" s="93">
        <v>50</v>
      </c>
      <c r="B3141" s="5" t="s">
        <v>25</v>
      </c>
      <c r="C3141" s="26">
        <v>43942</v>
      </c>
      <c r="D3141" s="4">
        <v>11</v>
      </c>
      <c r="E3141" s="29">
        <v>148</v>
      </c>
      <c r="G3141" s="4"/>
      <c r="H3141" s="93">
        <f t="shared" si="172"/>
        <v>148</v>
      </c>
      <c r="I3141" s="93">
        <f t="shared" si="170"/>
        <v>4.9972122737641147</v>
      </c>
      <c r="J3141" s="158">
        <f t="shared" si="171"/>
        <v>12.172095316903761</v>
      </c>
    </row>
    <row r="3142" spans="1:10" hidden="1" x14ac:dyDescent="0.25">
      <c r="A3142" s="93">
        <v>51</v>
      </c>
      <c r="B3142" s="5" t="s">
        <v>25</v>
      </c>
      <c r="C3142" s="26">
        <v>43943</v>
      </c>
      <c r="D3142" s="4">
        <v>17</v>
      </c>
      <c r="E3142" s="29">
        <v>165</v>
      </c>
      <c r="G3142" s="4"/>
      <c r="H3142" s="93">
        <f t="shared" si="172"/>
        <v>165</v>
      </c>
      <c r="I3142" s="93">
        <f t="shared" si="170"/>
        <v>5.1059454739005803</v>
      </c>
      <c r="J3142" s="158">
        <f t="shared" si="171"/>
        <v>11.826573307449729</v>
      </c>
    </row>
    <row r="3143" spans="1:10" hidden="1" x14ac:dyDescent="0.25">
      <c r="A3143" s="93">
        <v>52</v>
      </c>
      <c r="B3143" s="5" t="s">
        <v>25</v>
      </c>
      <c r="C3143" s="26">
        <v>43944</v>
      </c>
      <c r="D3143" s="4">
        <v>4</v>
      </c>
      <c r="E3143" s="29">
        <v>169</v>
      </c>
      <c r="G3143" s="4"/>
      <c r="H3143" s="93">
        <f t="shared" si="172"/>
        <v>169</v>
      </c>
      <c r="I3143" s="93">
        <f t="shared" si="170"/>
        <v>5.1298987149230735</v>
      </c>
      <c r="J3143" s="158">
        <f t="shared" si="171"/>
        <v>11.22591540573794</v>
      </c>
    </row>
    <row r="3144" spans="1:10" hidden="1" x14ac:dyDescent="0.25">
      <c r="A3144" s="93">
        <v>53</v>
      </c>
      <c r="B3144" s="5" t="s">
        <v>25</v>
      </c>
      <c r="C3144" s="26">
        <v>43945</v>
      </c>
      <c r="D3144" s="4">
        <v>11</v>
      </c>
      <c r="E3144" s="29">
        <v>180</v>
      </c>
      <c r="G3144" s="4"/>
      <c r="H3144" s="93">
        <f t="shared" si="172"/>
        <v>180</v>
      </c>
      <c r="I3144" s="93">
        <f t="shared" si="170"/>
        <v>5.1929568508902104</v>
      </c>
      <c r="J3144" s="158">
        <f t="shared" si="171"/>
        <v>10.229248493697435</v>
      </c>
    </row>
    <row r="3145" spans="1:10" hidden="1" x14ac:dyDescent="0.25">
      <c r="A3145" s="93">
        <v>54</v>
      </c>
      <c r="B3145" s="5" t="s">
        <v>25</v>
      </c>
      <c r="C3145" s="26">
        <v>43946</v>
      </c>
      <c r="D3145" s="4">
        <v>4</v>
      </c>
      <c r="E3145" s="29">
        <v>184</v>
      </c>
      <c r="F3145" s="4">
        <v>1</v>
      </c>
      <c r="G3145" s="4"/>
      <c r="H3145" s="93">
        <f t="shared" si="172"/>
        <v>184</v>
      </c>
      <c r="I3145" s="93">
        <f t="shared" si="170"/>
        <v>5.2149357576089859</v>
      </c>
      <c r="J3145" s="158">
        <f t="shared" si="171"/>
        <v>10.52306879556893</v>
      </c>
    </row>
    <row r="3146" spans="1:10" hidden="1" x14ac:dyDescent="0.25">
      <c r="A3146" s="93">
        <v>55</v>
      </c>
      <c r="B3146" s="5" t="s">
        <v>25</v>
      </c>
      <c r="C3146" s="26">
        <v>43947</v>
      </c>
      <c r="D3146" s="4">
        <v>1</v>
      </c>
      <c r="E3146" s="29">
        <v>185</v>
      </c>
      <c r="G3146" s="4"/>
      <c r="H3146" s="93">
        <f t="shared" si="172"/>
        <v>185</v>
      </c>
      <c r="I3146" s="93">
        <f t="shared" si="170"/>
        <v>5.2203558250783244</v>
      </c>
      <c r="J3146" s="158">
        <f t="shared" si="171"/>
        <v>12.337912155512145</v>
      </c>
    </row>
    <row r="3147" spans="1:10" hidden="1" x14ac:dyDescent="0.25">
      <c r="A3147" s="93">
        <v>56</v>
      </c>
      <c r="B3147" s="5" t="s">
        <v>25</v>
      </c>
      <c r="C3147" s="26">
        <v>43948</v>
      </c>
      <c r="D3147" s="4">
        <v>8</v>
      </c>
      <c r="E3147" s="29">
        <v>193</v>
      </c>
      <c r="G3147" s="4"/>
      <c r="H3147" s="93">
        <f t="shared" si="172"/>
        <v>193</v>
      </c>
      <c r="I3147" s="93">
        <f t="shared" si="170"/>
        <v>5.2626901889048856</v>
      </c>
      <c r="J3147" s="158">
        <f t="shared" si="171"/>
        <v>14.911309554260541</v>
      </c>
    </row>
    <row r="3148" spans="1:10" hidden="1" x14ac:dyDescent="0.25">
      <c r="A3148" s="93">
        <v>57</v>
      </c>
      <c r="B3148" s="5" t="s">
        <v>25</v>
      </c>
      <c r="C3148" s="26">
        <v>43949</v>
      </c>
      <c r="D3148" s="4">
        <v>13</v>
      </c>
      <c r="E3148" s="29">
        <v>206</v>
      </c>
      <c r="G3148" s="4"/>
      <c r="H3148" s="93">
        <f t="shared" si="172"/>
        <v>206</v>
      </c>
      <c r="I3148" s="93">
        <f t="shared" si="170"/>
        <v>5.3278761687895813</v>
      </c>
      <c r="J3148" s="158">
        <f t="shared" si="171"/>
        <v>17.166613008147994</v>
      </c>
    </row>
    <row r="3149" spans="1:10" hidden="1" x14ac:dyDescent="0.25">
      <c r="A3149" s="93">
        <v>58</v>
      </c>
      <c r="B3149" s="5" t="s">
        <v>25</v>
      </c>
      <c r="C3149" s="26">
        <v>43950</v>
      </c>
      <c r="D3149" s="4">
        <v>8</v>
      </c>
      <c r="E3149" s="29">
        <v>214</v>
      </c>
      <c r="F3149" s="4">
        <v>1</v>
      </c>
      <c r="G3149" s="4"/>
      <c r="H3149" s="93">
        <f t="shared" si="172"/>
        <v>214</v>
      </c>
      <c r="I3149" s="93">
        <f t="shared" si="170"/>
        <v>5.3659760150218512</v>
      </c>
      <c r="J3149" s="158">
        <f t="shared" si="171"/>
        <v>19.249497886658027</v>
      </c>
    </row>
    <row r="3150" spans="1:10" hidden="1" x14ac:dyDescent="0.25">
      <c r="A3150" s="93">
        <v>59</v>
      </c>
      <c r="B3150" s="5" t="s">
        <v>25</v>
      </c>
      <c r="C3150" s="26">
        <v>43951</v>
      </c>
      <c r="D3150" s="4">
        <v>14</v>
      </c>
      <c r="E3150" s="29">
        <v>228</v>
      </c>
      <c r="G3150" s="4"/>
      <c r="H3150" s="93">
        <f t="shared" si="172"/>
        <v>228</v>
      </c>
      <c r="I3150" s="93">
        <f t="shared" si="170"/>
        <v>5.4293456289544411</v>
      </c>
      <c r="J3150" s="158">
        <f t="shared" si="171"/>
        <v>17.420031943714893</v>
      </c>
    </row>
    <row r="3151" spans="1:10" hidden="1" x14ac:dyDescent="0.25">
      <c r="A3151" s="93">
        <v>60</v>
      </c>
      <c r="B3151" s="5" t="s">
        <v>25</v>
      </c>
      <c r="C3151" s="26">
        <v>43952</v>
      </c>
      <c r="D3151" s="4">
        <v>8</v>
      </c>
      <c r="E3151" s="29">
        <v>236</v>
      </c>
      <c r="G3151" s="4"/>
      <c r="H3151" s="93">
        <f t="shared" si="172"/>
        <v>236</v>
      </c>
      <c r="I3151" s="93">
        <f t="shared" si="170"/>
        <v>5.4638318050256105</v>
      </c>
      <c r="J3151" s="158">
        <f t="shared" si="171"/>
        <v>16.778288795865109</v>
      </c>
    </row>
    <row r="3152" spans="1:10" hidden="1" x14ac:dyDescent="0.25">
      <c r="A3152" s="93">
        <v>61</v>
      </c>
      <c r="B3152" s="5" t="s">
        <v>25</v>
      </c>
      <c r="C3152" s="26">
        <v>43953</v>
      </c>
      <c r="D3152" s="4">
        <v>6</v>
      </c>
      <c r="E3152" s="29">
        <v>242</v>
      </c>
      <c r="G3152" s="4"/>
      <c r="H3152" s="93">
        <f t="shared" si="172"/>
        <v>242</v>
      </c>
      <c r="I3152" s="93">
        <f t="shared" si="170"/>
        <v>5.4889377261566867</v>
      </c>
      <c r="J3152" s="158">
        <f t="shared" si="171"/>
        <v>15.850006699054505</v>
      </c>
    </row>
    <row r="3153" spans="1:10" hidden="1" x14ac:dyDescent="0.25">
      <c r="A3153" s="93">
        <v>62</v>
      </c>
      <c r="B3153" s="5" t="s">
        <v>25</v>
      </c>
      <c r="C3153" s="26">
        <v>43954</v>
      </c>
      <c r="D3153" s="4">
        <v>6</v>
      </c>
      <c r="E3153" s="29">
        <v>248</v>
      </c>
      <c r="F3153" s="4">
        <v>1</v>
      </c>
      <c r="G3153" s="4"/>
      <c r="H3153" s="93">
        <f t="shared" si="172"/>
        <v>248</v>
      </c>
      <c r="I3153" s="93">
        <f t="shared" ref="I3153:I3216" si="173">LN(H3153)</f>
        <v>5.5134287461649825</v>
      </c>
      <c r="J3153" s="158">
        <f t="shared" si="171"/>
        <v>15.934484854324998</v>
      </c>
    </row>
    <row r="3154" spans="1:10" hidden="1" x14ac:dyDescent="0.25">
      <c r="A3154" s="93">
        <v>63</v>
      </c>
      <c r="B3154" s="5" t="s">
        <v>25</v>
      </c>
      <c r="C3154" s="26">
        <v>43955</v>
      </c>
      <c r="D3154" s="4">
        <v>7</v>
      </c>
      <c r="E3154" s="29">
        <v>255</v>
      </c>
      <c r="G3154" s="4"/>
      <c r="H3154" s="93">
        <f t="shared" si="172"/>
        <v>255</v>
      </c>
      <c r="I3154" s="93">
        <f t="shared" si="173"/>
        <v>5.5412635451584258</v>
      </c>
      <c r="J3154" s="158">
        <f t="shared" si="171"/>
        <v>17.745121117901753</v>
      </c>
    </row>
    <row r="3155" spans="1:10" hidden="1" x14ac:dyDescent="0.25">
      <c r="A3155" s="93">
        <v>64</v>
      </c>
      <c r="B3155" s="5" t="s">
        <v>25</v>
      </c>
      <c r="C3155" s="26">
        <v>43956</v>
      </c>
      <c r="D3155" s="4">
        <v>4</v>
      </c>
      <c r="E3155" s="29">
        <v>259</v>
      </c>
      <c r="G3155" s="4"/>
      <c r="H3155" s="93">
        <f t="shared" si="172"/>
        <v>259</v>
      </c>
      <c r="I3155" s="93">
        <f t="shared" si="173"/>
        <v>5.5568280616995374</v>
      </c>
      <c r="J3155" s="158">
        <f t="shared" si="171"/>
        <v>21.122905461052877</v>
      </c>
    </row>
    <row r="3156" spans="1:10" hidden="1" x14ac:dyDescent="0.25">
      <c r="A3156" s="93">
        <v>65</v>
      </c>
      <c r="B3156" s="5" t="s">
        <v>25</v>
      </c>
      <c r="C3156" s="26">
        <v>43957</v>
      </c>
      <c r="D3156" s="4">
        <v>6</v>
      </c>
      <c r="E3156" s="29">
        <v>265</v>
      </c>
      <c r="F3156" s="4">
        <v>1</v>
      </c>
      <c r="G3156" s="4"/>
      <c r="H3156" s="93">
        <f t="shared" si="172"/>
        <v>265</v>
      </c>
      <c r="I3156" s="93">
        <f t="shared" si="173"/>
        <v>5.579729825986222</v>
      </c>
      <c r="J3156" s="158">
        <f t="shared" si="171"/>
        <v>24.356816614684284</v>
      </c>
    </row>
    <row r="3157" spans="1:10" hidden="1" x14ac:dyDescent="0.25">
      <c r="A3157" s="93">
        <v>66</v>
      </c>
      <c r="B3157" s="5" t="s">
        <v>25</v>
      </c>
      <c r="C3157" s="26">
        <v>43958</v>
      </c>
      <c r="D3157" s="4">
        <v>3</v>
      </c>
      <c r="E3157" s="29">
        <v>268</v>
      </c>
      <c r="G3157" s="4"/>
      <c r="H3157" s="93">
        <f t="shared" si="172"/>
        <v>268</v>
      </c>
      <c r="I3157" s="93">
        <f t="shared" si="173"/>
        <v>5.5909869805108565</v>
      </c>
      <c r="J3157" s="158">
        <f t="shared" si="171"/>
        <v>29.974157863269099</v>
      </c>
    </row>
    <row r="3158" spans="1:10" hidden="1" x14ac:dyDescent="0.25">
      <c r="A3158" s="93">
        <v>67</v>
      </c>
      <c r="B3158" s="5" t="s">
        <v>25</v>
      </c>
      <c r="C3158" s="26">
        <v>43959</v>
      </c>
      <c r="D3158" s="4">
        <v>2</v>
      </c>
      <c r="E3158" s="29">
        <v>270</v>
      </c>
      <c r="G3158" s="4"/>
      <c r="H3158" s="93">
        <f t="shared" si="172"/>
        <v>270</v>
      </c>
      <c r="I3158" s="93">
        <f t="shared" si="173"/>
        <v>5.598421958998375</v>
      </c>
      <c r="J3158" s="158">
        <f t="shared" si="171"/>
        <v>34.930878083359623</v>
      </c>
    </row>
    <row r="3159" spans="1:10" hidden="1" x14ac:dyDescent="0.25">
      <c r="A3159" s="93">
        <v>68</v>
      </c>
      <c r="B3159" s="5" t="s">
        <v>25</v>
      </c>
      <c r="C3159" s="26">
        <v>43960</v>
      </c>
      <c r="D3159" s="4">
        <v>4</v>
      </c>
      <c r="E3159" s="29">
        <v>274</v>
      </c>
      <c r="G3159" s="4"/>
      <c r="H3159" s="93">
        <f t="shared" si="172"/>
        <v>274</v>
      </c>
      <c r="I3159" s="93">
        <f t="shared" si="173"/>
        <v>5.6131281063880705</v>
      </c>
      <c r="J3159" s="158">
        <f t="shared" si="171"/>
        <v>39.706439408555106</v>
      </c>
    </row>
    <row r="3160" spans="1:10" hidden="1" x14ac:dyDescent="0.25">
      <c r="A3160" s="93">
        <v>69</v>
      </c>
      <c r="B3160" s="5" t="s">
        <v>25</v>
      </c>
      <c r="C3160" s="26">
        <v>43961</v>
      </c>
      <c r="D3160" s="4">
        <v>2</v>
      </c>
      <c r="E3160" s="29">
        <v>276</v>
      </c>
      <c r="G3160" s="4"/>
      <c r="H3160" s="93">
        <f t="shared" si="172"/>
        <v>276</v>
      </c>
      <c r="I3160" s="93">
        <f t="shared" si="173"/>
        <v>5.6204008657171496</v>
      </c>
      <c r="J3160" s="158">
        <f t="shared" si="171"/>
        <v>46.797887309678067</v>
      </c>
    </row>
    <row r="3161" spans="1:10" hidden="1" x14ac:dyDescent="0.25">
      <c r="A3161" s="93">
        <v>70</v>
      </c>
      <c r="B3161" s="5" t="s">
        <v>25</v>
      </c>
      <c r="C3161" s="26">
        <v>43962</v>
      </c>
      <c r="D3161" s="4">
        <v>13</v>
      </c>
      <c r="E3161" s="29">
        <v>289</v>
      </c>
      <c r="F3161" s="4">
        <v>1</v>
      </c>
      <c r="G3161" s="4"/>
      <c r="H3161" s="93">
        <f t="shared" si="172"/>
        <v>289</v>
      </c>
      <c r="I3161" s="93">
        <f t="shared" si="173"/>
        <v>5.6664266881124323</v>
      </c>
      <c r="J3161" s="158">
        <f t="shared" si="171"/>
        <v>44.731684052657862</v>
      </c>
    </row>
    <row r="3162" spans="1:10" hidden="1" x14ac:dyDescent="0.25">
      <c r="A3162" s="93">
        <v>71</v>
      </c>
      <c r="B3162" s="5" t="s">
        <v>25</v>
      </c>
      <c r="C3162" s="26">
        <v>43963</v>
      </c>
      <c r="D3162" s="4">
        <v>1</v>
      </c>
      <c r="E3162" s="29">
        <v>290</v>
      </c>
      <c r="G3162" s="4"/>
      <c r="H3162" s="93">
        <f t="shared" si="172"/>
        <v>290</v>
      </c>
      <c r="I3162" s="93">
        <f t="shared" si="173"/>
        <v>5.6698809229805196</v>
      </c>
      <c r="J3162" s="158">
        <f t="shared" si="171"/>
        <v>43.850180157670053</v>
      </c>
    </row>
    <row r="3163" spans="1:10" hidden="1" x14ac:dyDescent="0.25">
      <c r="A3163" s="93">
        <v>72</v>
      </c>
      <c r="B3163" s="5" t="s">
        <v>25</v>
      </c>
      <c r="C3163" s="26">
        <v>43964</v>
      </c>
      <c r="D3163" s="4">
        <v>4</v>
      </c>
      <c r="E3163" s="29">
        <v>294</v>
      </c>
      <c r="G3163" s="4"/>
      <c r="H3163" s="93">
        <f t="shared" si="172"/>
        <v>294</v>
      </c>
      <c r="I3163" s="93">
        <f t="shared" si="173"/>
        <v>5.6835797673386814</v>
      </c>
      <c r="J3163" s="158">
        <f t="shared" si="171"/>
        <v>43.688819822932551</v>
      </c>
    </row>
    <row r="3164" spans="1:10" hidden="1" x14ac:dyDescent="0.25">
      <c r="A3164" s="93">
        <v>73</v>
      </c>
      <c r="B3164" s="5" t="s">
        <v>25</v>
      </c>
      <c r="C3164" s="26">
        <v>43965</v>
      </c>
      <c r="D3164" s="4">
        <v>4</v>
      </c>
      <c r="E3164" s="29">
        <v>298</v>
      </c>
      <c r="F3164" s="4">
        <v>1</v>
      </c>
      <c r="G3164" s="4"/>
      <c r="H3164" s="93">
        <f t="shared" si="172"/>
        <v>298</v>
      </c>
      <c r="I3164" s="93">
        <f t="shared" si="173"/>
        <v>5.6970934865054046</v>
      </c>
      <c r="J3164" s="158">
        <f t="shared" si="171"/>
        <v>42.044750417473232</v>
      </c>
    </row>
    <row r="3165" spans="1:10" hidden="1" x14ac:dyDescent="0.25">
      <c r="A3165" s="93">
        <v>74</v>
      </c>
      <c r="B3165" s="5" t="s">
        <v>25</v>
      </c>
      <c r="C3165" s="26">
        <v>43966</v>
      </c>
      <c r="D3165" s="4">
        <v>17</v>
      </c>
      <c r="E3165" s="29">
        <v>315</v>
      </c>
      <c r="G3165" s="4"/>
      <c r="H3165" s="93">
        <f t="shared" si="172"/>
        <v>315</v>
      </c>
      <c r="I3165" s="93">
        <f t="shared" si="173"/>
        <v>5.7525726388256331</v>
      </c>
      <c r="J3165" s="158">
        <f t="shared" si="171"/>
        <v>34.414153404729468</v>
      </c>
    </row>
    <row r="3166" spans="1:10" hidden="1" x14ac:dyDescent="0.25">
      <c r="A3166" s="93">
        <v>75</v>
      </c>
      <c r="B3166" s="5" t="s">
        <v>25</v>
      </c>
      <c r="C3166" s="26">
        <v>43967</v>
      </c>
      <c r="D3166" s="4">
        <v>6</v>
      </c>
      <c r="E3166" s="29">
        <v>321</v>
      </c>
      <c r="G3166" s="4"/>
      <c r="H3166" s="93">
        <f t="shared" si="172"/>
        <v>321</v>
      </c>
      <c r="I3166" s="93">
        <f t="shared" si="173"/>
        <v>5.7714411231300158</v>
      </c>
      <c r="J3166" s="158">
        <f t="shared" si="171"/>
        <v>31.057147524210727</v>
      </c>
    </row>
    <row r="3167" spans="1:10" hidden="1" x14ac:dyDescent="0.25">
      <c r="A3167" s="93">
        <v>76</v>
      </c>
      <c r="B3167" s="5" t="s">
        <v>25</v>
      </c>
      <c r="C3167" s="26">
        <v>43968</v>
      </c>
      <c r="D3167" s="4">
        <v>2</v>
      </c>
      <c r="E3167" s="29">
        <v>323</v>
      </c>
      <c r="F3167" s="4">
        <v>1</v>
      </c>
      <c r="G3167" s="4"/>
      <c r="H3167" s="93">
        <f t="shared" si="172"/>
        <v>323</v>
      </c>
      <c r="I3167" s="93">
        <f t="shared" si="173"/>
        <v>5.7776523232226564</v>
      </c>
      <c r="J3167" s="158">
        <f t="shared" si="171"/>
        <v>30.848631879074443</v>
      </c>
    </row>
    <row r="3168" spans="1:10" hidden="1" x14ac:dyDescent="0.25">
      <c r="A3168" s="93">
        <v>77</v>
      </c>
      <c r="B3168" s="5" t="s">
        <v>25</v>
      </c>
      <c r="C3168" s="26">
        <v>43969</v>
      </c>
      <c r="D3168" s="4">
        <v>2</v>
      </c>
      <c r="E3168" s="29">
        <v>325</v>
      </c>
      <c r="G3168" s="4"/>
      <c r="H3168" s="93">
        <f t="shared" si="172"/>
        <v>325</v>
      </c>
      <c r="I3168" s="93">
        <f t="shared" si="173"/>
        <v>5.7838251823297373</v>
      </c>
      <c r="J3168" s="158">
        <f t="shared" si="171"/>
        <v>34.663349176071343</v>
      </c>
    </row>
    <row r="3169" spans="1:10" hidden="1" x14ac:dyDescent="0.25">
      <c r="A3169" s="93">
        <v>78</v>
      </c>
      <c r="B3169" s="5" t="s">
        <v>25</v>
      </c>
      <c r="C3169" s="26">
        <v>43970</v>
      </c>
      <c r="D3169" s="4">
        <v>6</v>
      </c>
      <c r="E3169" s="29">
        <v>331</v>
      </c>
      <c r="G3169" s="4"/>
      <c r="H3169" s="93">
        <f t="shared" si="172"/>
        <v>331</v>
      </c>
      <c r="I3169" s="93">
        <f t="shared" si="173"/>
        <v>5.8021183753770629</v>
      </c>
      <c r="J3169" s="158">
        <f t="shared" si="171"/>
        <v>34.504671007857532</v>
      </c>
    </row>
    <row r="3170" spans="1:10" hidden="1" x14ac:dyDescent="0.25">
      <c r="A3170" s="93">
        <v>79</v>
      </c>
      <c r="B3170" s="5" t="s">
        <v>25</v>
      </c>
      <c r="C3170" s="26">
        <v>43971</v>
      </c>
      <c r="D3170" s="4">
        <v>2</v>
      </c>
      <c r="E3170" s="29">
        <v>333</v>
      </c>
      <c r="F3170" s="4">
        <v>1</v>
      </c>
      <c r="G3170" s="4"/>
      <c r="H3170" s="93">
        <f t="shared" si="172"/>
        <v>333</v>
      </c>
      <c r="I3170" s="93">
        <f t="shared" si="173"/>
        <v>5.8081424899804439</v>
      </c>
      <c r="J3170" s="158">
        <f t="shared" si="171"/>
        <v>38.893190124114945</v>
      </c>
    </row>
    <row r="3171" spans="1:10" hidden="1" x14ac:dyDescent="0.25">
      <c r="A3171" s="93">
        <v>80</v>
      </c>
      <c r="B3171" s="5" t="s">
        <v>25</v>
      </c>
      <c r="C3171" s="26">
        <v>43972</v>
      </c>
      <c r="D3171" s="4">
        <v>3</v>
      </c>
      <c r="E3171" s="29">
        <v>336</v>
      </c>
      <c r="G3171" s="4"/>
      <c r="H3171" s="93">
        <f t="shared" si="172"/>
        <v>336</v>
      </c>
      <c r="I3171" s="93">
        <f t="shared" si="173"/>
        <v>5.8171111599632042</v>
      </c>
      <c r="J3171" s="158">
        <f t="shared" ref="J3171:J3234" si="174">LN(2)/SLOPE(I3164:I3171,A3164:A3171)</f>
        <v>47.874885909403545</v>
      </c>
    </row>
    <row r="3172" spans="1:10" hidden="1" x14ac:dyDescent="0.25">
      <c r="A3172" s="93">
        <v>81</v>
      </c>
      <c r="B3172" s="5" t="s">
        <v>25</v>
      </c>
      <c r="C3172" s="26">
        <v>43973</v>
      </c>
      <c r="D3172" s="4">
        <v>6</v>
      </c>
      <c r="E3172" s="29">
        <v>342</v>
      </c>
      <c r="F3172" s="4">
        <v>2</v>
      </c>
      <c r="G3172" s="4"/>
      <c r="H3172" s="93">
        <f t="shared" si="172"/>
        <v>342</v>
      </c>
      <c r="I3172" s="93">
        <f t="shared" si="173"/>
        <v>5.8348107370626048</v>
      </c>
      <c r="J3172" s="158">
        <f t="shared" si="174"/>
        <v>63.718101903128975</v>
      </c>
    </row>
    <row r="3173" spans="1:10" hidden="1" x14ac:dyDescent="0.25">
      <c r="A3173" s="93">
        <v>82</v>
      </c>
      <c r="B3173" s="5" t="s">
        <v>25</v>
      </c>
      <c r="C3173" s="26">
        <v>43974</v>
      </c>
      <c r="D3173" s="4">
        <v>5</v>
      </c>
      <c r="E3173" s="29">
        <v>347</v>
      </c>
      <c r="G3173" s="4"/>
      <c r="H3173" s="93">
        <f t="shared" si="172"/>
        <v>347</v>
      </c>
      <c r="I3173" s="93">
        <f t="shared" si="173"/>
        <v>5.8493247799468593</v>
      </c>
      <c r="J3173" s="158">
        <f t="shared" si="174"/>
        <v>62.148432973225617</v>
      </c>
    </row>
    <row r="3174" spans="1:10" hidden="1" x14ac:dyDescent="0.25">
      <c r="A3174" s="93">
        <v>83</v>
      </c>
      <c r="B3174" s="5" t="s">
        <v>25</v>
      </c>
      <c r="C3174" s="26">
        <v>43975</v>
      </c>
      <c r="D3174" s="4">
        <v>5</v>
      </c>
      <c r="E3174" s="29">
        <v>352</v>
      </c>
      <c r="G3174" s="4"/>
      <c r="H3174" s="93">
        <f t="shared" si="172"/>
        <v>352</v>
      </c>
      <c r="I3174" s="93">
        <f t="shared" si="173"/>
        <v>5.8636311755980968</v>
      </c>
      <c r="J3174" s="158">
        <f t="shared" si="174"/>
        <v>56.179664407244012</v>
      </c>
    </row>
    <row r="3175" spans="1:10" hidden="1" x14ac:dyDescent="0.25">
      <c r="A3175" s="93">
        <v>84</v>
      </c>
      <c r="B3175" s="5" t="s">
        <v>25</v>
      </c>
      <c r="C3175" s="26">
        <v>43976</v>
      </c>
      <c r="D3175" s="4">
        <v>4</v>
      </c>
      <c r="E3175" s="29">
        <v>356</v>
      </c>
      <c r="F3175" s="4">
        <v>1</v>
      </c>
      <c r="G3175" s="4"/>
      <c r="H3175" s="93">
        <f t="shared" si="172"/>
        <v>356</v>
      </c>
      <c r="I3175" s="93">
        <f t="shared" si="173"/>
        <v>5.8749307308520304</v>
      </c>
      <c r="J3175" s="158">
        <f t="shared" si="174"/>
        <v>53.586490574280532</v>
      </c>
    </row>
    <row r="3176" spans="1:10" hidden="1" x14ac:dyDescent="0.25">
      <c r="A3176" s="93">
        <v>85</v>
      </c>
      <c r="B3176" s="5" t="s">
        <v>25</v>
      </c>
      <c r="C3176" s="26">
        <v>43977</v>
      </c>
      <c r="D3176" s="4">
        <v>4</v>
      </c>
      <c r="E3176" s="29">
        <v>360</v>
      </c>
      <c r="G3176" s="4"/>
      <c r="H3176" s="93">
        <f t="shared" si="172"/>
        <v>360</v>
      </c>
      <c r="I3176" s="93">
        <f t="shared" si="173"/>
        <v>5.8861040314501558</v>
      </c>
      <c r="J3176" s="158">
        <f t="shared" si="174"/>
        <v>54.116142353847017</v>
      </c>
    </row>
    <row r="3177" spans="1:10" hidden="1" x14ac:dyDescent="0.25">
      <c r="A3177" s="93">
        <v>86</v>
      </c>
      <c r="B3177" s="5" t="s">
        <v>25</v>
      </c>
      <c r="C3177" s="26">
        <v>43978</v>
      </c>
      <c r="D3177" s="4">
        <v>8</v>
      </c>
      <c r="E3177" s="29">
        <v>368</v>
      </c>
      <c r="G3177" s="4"/>
      <c r="H3177" s="93">
        <f t="shared" si="172"/>
        <v>368</v>
      </c>
      <c r="I3177" s="93">
        <f t="shared" si="173"/>
        <v>5.9080829381689313</v>
      </c>
      <c r="J3177" s="158">
        <f t="shared" si="174"/>
        <v>49.375575169802509</v>
      </c>
    </row>
    <row r="3178" spans="1:10" hidden="1" x14ac:dyDescent="0.25">
      <c r="A3178" s="93">
        <v>87</v>
      </c>
      <c r="B3178" s="5" t="s">
        <v>25</v>
      </c>
      <c r="C3178" s="26">
        <v>43979</v>
      </c>
      <c r="D3178" s="4">
        <v>7</v>
      </c>
      <c r="E3178" s="29">
        <v>375</v>
      </c>
      <c r="G3178" s="4"/>
      <c r="H3178" s="93">
        <f t="shared" si="172"/>
        <v>375</v>
      </c>
      <c r="I3178" s="93">
        <f t="shared" si="173"/>
        <v>5.9269260259704106</v>
      </c>
      <c r="J3178" s="158">
        <f t="shared" si="174"/>
        <v>46.331067893738414</v>
      </c>
    </row>
    <row r="3179" spans="1:10" hidden="1" x14ac:dyDescent="0.25">
      <c r="A3179" s="93">
        <v>88</v>
      </c>
      <c r="B3179" s="5" t="s">
        <v>25</v>
      </c>
      <c r="C3179" s="26">
        <v>43980</v>
      </c>
      <c r="D3179" s="4">
        <v>12</v>
      </c>
      <c r="E3179" s="29">
        <v>387</v>
      </c>
      <c r="G3179" s="4"/>
      <c r="H3179" s="93">
        <f t="shared" si="172"/>
        <v>387</v>
      </c>
      <c r="I3179" s="93">
        <f t="shared" si="173"/>
        <v>5.9584246930297819</v>
      </c>
      <c r="J3179" s="158">
        <f t="shared" si="174"/>
        <v>41.653318793366722</v>
      </c>
    </row>
    <row r="3180" spans="1:10" hidden="1" x14ac:dyDescent="0.25">
      <c r="A3180" s="93">
        <v>89</v>
      </c>
      <c r="B3180" s="5" t="s">
        <v>25</v>
      </c>
      <c r="C3180" s="26">
        <v>43981</v>
      </c>
      <c r="D3180" s="4">
        <v>5</v>
      </c>
      <c r="E3180" s="29">
        <v>392</v>
      </c>
      <c r="G3180" s="4"/>
      <c r="H3180" s="93">
        <f t="shared" si="172"/>
        <v>392</v>
      </c>
      <c r="I3180" s="93">
        <f t="shared" si="173"/>
        <v>5.9712618397904622</v>
      </c>
      <c r="J3180" s="158">
        <f t="shared" si="174"/>
        <v>38.674646543451459</v>
      </c>
    </row>
    <row r="3181" spans="1:10" hidden="1" x14ac:dyDescent="0.25">
      <c r="A3181" s="93">
        <v>90</v>
      </c>
      <c r="B3181" s="5" t="s">
        <v>25</v>
      </c>
      <c r="C3181" s="26">
        <v>43982</v>
      </c>
      <c r="D3181" s="4">
        <v>4</v>
      </c>
      <c r="E3181" s="29">
        <v>396</v>
      </c>
      <c r="G3181" s="4"/>
      <c r="H3181" s="93">
        <f t="shared" si="172"/>
        <v>396</v>
      </c>
      <c r="I3181" s="93">
        <f t="shared" si="173"/>
        <v>5.9814142112544806</v>
      </c>
      <c r="J3181" s="158">
        <f t="shared" si="174"/>
        <v>37.760413942739305</v>
      </c>
    </row>
    <row r="3182" spans="1:10" hidden="1" x14ac:dyDescent="0.25">
      <c r="A3182" s="93">
        <v>91</v>
      </c>
      <c r="B3182" s="5" t="s">
        <v>25</v>
      </c>
      <c r="C3182" s="26">
        <v>43983</v>
      </c>
      <c r="D3182" s="4">
        <v>11</v>
      </c>
      <c r="E3182" s="29">
        <v>407</v>
      </c>
      <c r="G3182" s="4"/>
      <c r="H3182" s="93">
        <f t="shared" si="172"/>
        <v>407</v>
      </c>
      <c r="I3182" s="93">
        <f t="shared" si="173"/>
        <v>6.0088131854425946</v>
      </c>
      <c r="J3182" s="158">
        <f t="shared" si="174"/>
        <v>35.616384166989683</v>
      </c>
    </row>
    <row r="3183" spans="1:10" hidden="1" x14ac:dyDescent="0.25">
      <c r="A3183" s="93">
        <v>92</v>
      </c>
      <c r="B3183" s="5" t="s">
        <v>25</v>
      </c>
      <c r="C3183" s="26">
        <v>43984</v>
      </c>
      <c r="D3183" s="4">
        <v>3</v>
      </c>
      <c r="E3183" s="29">
        <v>410</v>
      </c>
      <c r="G3183" s="4"/>
      <c r="H3183" s="93">
        <f t="shared" si="172"/>
        <v>410</v>
      </c>
      <c r="I3183" s="93">
        <f t="shared" si="173"/>
        <v>6.0161571596983539</v>
      </c>
      <c r="J3183" s="158">
        <f t="shared" si="174"/>
        <v>36.611616584680284</v>
      </c>
    </row>
    <row r="3184" spans="1:10" hidden="1" x14ac:dyDescent="0.25">
      <c r="A3184" s="93">
        <v>93</v>
      </c>
      <c r="B3184" s="5" t="s">
        <v>25</v>
      </c>
      <c r="C3184" s="26">
        <v>43985</v>
      </c>
      <c r="D3184" s="4">
        <v>16</v>
      </c>
      <c r="E3184" s="29">
        <v>426</v>
      </c>
      <c r="F3184" s="4">
        <v>1</v>
      </c>
      <c r="G3184" s="4"/>
      <c r="H3184" s="93">
        <f t="shared" si="172"/>
        <v>426</v>
      </c>
      <c r="I3184" s="93">
        <f t="shared" si="173"/>
        <v>6.0544393462693709</v>
      </c>
      <c r="J3184" s="158">
        <f t="shared" si="174"/>
        <v>35.677384496558275</v>
      </c>
    </row>
    <row r="3185" spans="1:10" hidden="1" x14ac:dyDescent="0.25">
      <c r="A3185" s="93">
        <v>94</v>
      </c>
      <c r="B3185" s="5" t="s">
        <v>25</v>
      </c>
      <c r="C3185" s="26">
        <v>43986</v>
      </c>
      <c r="D3185" s="4">
        <v>8</v>
      </c>
      <c r="E3185" s="29">
        <v>434</v>
      </c>
      <c r="F3185" s="4">
        <v>1</v>
      </c>
      <c r="G3185" s="4"/>
      <c r="H3185" s="93">
        <f t="shared" si="172"/>
        <v>434</v>
      </c>
      <c r="I3185" s="93">
        <f t="shared" si="173"/>
        <v>6.0730445341004051</v>
      </c>
      <c r="J3185" s="158">
        <f t="shared" si="174"/>
        <v>34.969844625918576</v>
      </c>
    </row>
    <row r="3186" spans="1:10" hidden="1" x14ac:dyDescent="0.25">
      <c r="A3186" s="93">
        <v>95</v>
      </c>
      <c r="B3186" s="5" t="s">
        <v>25</v>
      </c>
      <c r="C3186" s="26">
        <v>43987</v>
      </c>
      <c r="D3186" s="4">
        <v>8</v>
      </c>
      <c r="E3186" s="29">
        <v>442</v>
      </c>
      <c r="G3186" s="4"/>
      <c r="H3186" s="93">
        <f t="shared" si="172"/>
        <v>442</v>
      </c>
      <c r="I3186" s="93">
        <f t="shared" si="173"/>
        <v>6.0913098820776979</v>
      </c>
      <c r="J3186" s="158">
        <f t="shared" si="174"/>
        <v>34.958476902998186</v>
      </c>
    </row>
    <row r="3187" spans="1:10" hidden="1" x14ac:dyDescent="0.25">
      <c r="A3187" s="93">
        <v>96</v>
      </c>
      <c r="B3187" s="5" t="s">
        <v>25</v>
      </c>
      <c r="C3187" s="26">
        <v>43988</v>
      </c>
      <c r="D3187" s="4">
        <v>15</v>
      </c>
      <c r="E3187" s="29">
        <v>457</v>
      </c>
      <c r="G3187" s="4"/>
      <c r="H3187" s="93">
        <f t="shared" si="172"/>
        <v>457</v>
      </c>
      <c r="I3187" s="93">
        <f t="shared" si="173"/>
        <v>6.1246833908942051</v>
      </c>
      <c r="J3187" s="158">
        <f t="shared" si="174"/>
        <v>31.397860345632562</v>
      </c>
    </row>
    <row r="3188" spans="1:10" hidden="1" x14ac:dyDescent="0.25">
      <c r="A3188" s="93">
        <v>97</v>
      </c>
      <c r="B3188" s="5" t="s">
        <v>25</v>
      </c>
      <c r="C3188" s="26">
        <v>43989</v>
      </c>
      <c r="D3188" s="4">
        <v>10</v>
      </c>
      <c r="E3188" s="29">
        <v>467</v>
      </c>
      <c r="F3188" s="4">
        <v>1</v>
      </c>
      <c r="G3188" s="4"/>
      <c r="H3188" s="93">
        <f t="shared" si="172"/>
        <v>467</v>
      </c>
      <c r="I3188" s="93">
        <f t="shared" si="173"/>
        <v>6.1463292576688975</v>
      </c>
      <c r="J3188" s="158">
        <f t="shared" si="174"/>
        <v>29.438660640904494</v>
      </c>
    </row>
    <row r="3189" spans="1:10" hidden="1" x14ac:dyDescent="0.25">
      <c r="A3189" s="93">
        <v>98</v>
      </c>
      <c r="B3189" s="5" t="s">
        <v>25</v>
      </c>
      <c r="C3189" s="26">
        <v>43990</v>
      </c>
      <c r="D3189" s="4">
        <v>11</v>
      </c>
      <c r="E3189" s="29">
        <v>478</v>
      </c>
      <c r="F3189" s="4">
        <v>2</v>
      </c>
      <c r="G3189" s="4"/>
      <c r="H3189" s="93">
        <f t="shared" si="172"/>
        <v>478</v>
      </c>
      <c r="I3189" s="93">
        <f t="shared" si="173"/>
        <v>6.1696107324914564</v>
      </c>
      <c r="J3189" s="158">
        <f t="shared" si="174"/>
        <v>29.033199651992124</v>
      </c>
    </row>
    <row r="3190" spans="1:10" hidden="1" x14ac:dyDescent="0.25">
      <c r="A3190" s="93">
        <v>99</v>
      </c>
      <c r="B3190" s="5" t="s">
        <v>25</v>
      </c>
      <c r="C3190" s="26">
        <v>43991</v>
      </c>
      <c r="D3190" s="4">
        <v>13</v>
      </c>
      <c r="E3190" s="29">
        <v>491</v>
      </c>
      <c r="F3190" s="4">
        <v>1</v>
      </c>
      <c r="G3190" s="4"/>
      <c r="H3190" s="93">
        <f t="shared" si="172"/>
        <v>491</v>
      </c>
      <c r="I3190" s="93">
        <f t="shared" si="173"/>
        <v>6.1964441277945204</v>
      </c>
      <c r="J3190" s="158">
        <f t="shared" si="174"/>
        <v>27.843980340858355</v>
      </c>
    </row>
    <row r="3191" spans="1:10" hidden="1" x14ac:dyDescent="0.25">
      <c r="A3191" s="93">
        <v>100</v>
      </c>
      <c r="B3191" s="5" t="s">
        <v>25</v>
      </c>
      <c r="C3191" s="26">
        <v>43992</v>
      </c>
      <c r="D3191" s="4">
        <v>12</v>
      </c>
      <c r="E3191" s="29">
        <v>503</v>
      </c>
      <c r="G3191" s="4"/>
      <c r="H3191" s="93">
        <f t="shared" si="172"/>
        <v>503</v>
      </c>
      <c r="I3191" s="93">
        <f t="shared" si="173"/>
        <v>6.2205901700997392</v>
      </c>
      <c r="J3191" s="158">
        <f t="shared" si="174"/>
        <v>28.588972604549625</v>
      </c>
    </row>
    <row r="3192" spans="1:10" hidden="1" x14ac:dyDescent="0.25">
      <c r="A3192" s="93">
        <v>101</v>
      </c>
      <c r="B3192" s="5" t="s">
        <v>25</v>
      </c>
      <c r="C3192" s="26">
        <v>43993</v>
      </c>
      <c r="D3192" s="4">
        <v>14</v>
      </c>
      <c r="E3192" s="29">
        <v>517</v>
      </c>
      <c r="F3192" s="4">
        <v>1</v>
      </c>
      <c r="G3192" s="4"/>
      <c r="H3192" s="93">
        <f t="shared" si="172"/>
        <v>517</v>
      </c>
      <c r="I3192" s="93">
        <f t="shared" si="173"/>
        <v>6.2480428745084291</v>
      </c>
      <c r="J3192" s="158">
        <f t="shared" si="174"/>
        <v>27.595092940558352</v>
      </c>
    </row>
    <row r="3193" spans="1:10" hidden="1" x14ac:dyDescent="0.25">
      <c r="A3193" s="93">
        <v>102</v>
      </c>
      <c r="B3193" s="5" t="s">
        <v>25</v>
      </c>
      <c r="C3193" s="26">
        <v>43994</v>
      </c>
      <c r="D3193" s="4">
        <v>16</v>
      </c>
      <c r="E3193" s="29">
        <v>533</v>
      </c>
      <c r="G3193" s="4"/>
      <c r="H3193" s="93">
        <f t="shared" si="172"/>
        <v>533</v>
      </c>
      <c r="I3193" s="93">
        <f t="shared" si="173"/>
        <v>6.2785214241658442</v>
      </c>
      <c r="J3193" s="158">
        <f t="shared" si="174"/>
        <v>26.746526901123676</v>
      </c>
    </row>
    <row r="3194" spans="1:10" hidden="1" x14ac:dyDescent="0.25">
      <c r="A3194" s="93">
        <v>103</v>
      </c>
      <c r="B3194" s="5" t="s">
        <v>25</v>
      </c>
      <c r="C3194" s="26">
        <v>43995</v>
      </c>
      <c r="D3194" s="4">
        <v>13</v>
      </c>
      <c r="E3194" s="29">
        <v>546</v>
      </c>
      <c r="F3194" s="4">
        <v>3</v>
      </c>
      <c r="G3194" s="4"/>
      <c r="H3194" s="93">
        <f t="shared" si="172"/>
        <v>546</v>
      </c>
      <c r="I3194" s="93">
        <f t="shared" si="173"/>
        <v>6.3026189757449051</v>
      </c>
      <c r="J3194" s="158">
        <f t="shared" si="174"/>
        <v>26.881644909155732</v>
      </c>
    </row>
    <row r="3195" spans="1:10" hidden="1" x14ac:dyDescent="0.25">
      <c r="A3195" s="93">
        <v>104</v>
      </c>
      <c r="B3195" s="5" t="s">
        <v>25</v>
      </c>
      <c r="C3195" s="26">
        <v>43996</v>
      </c>
      <c r="D3195" s="4">
        <v>6</v>
      </c>
      <c r="E3195" s="29">
        <v>552</v>
      </c>
      <c r="G3195" s="4"/>
      <c r="H3195" s="93">
        <f t="shared" si="172"/>
        <v>552</v>
      </c>
      <c r="I3195" s="93">
        <f t="shared" si="173"/>
        <v>6.313548046277095</v>
      </c>
      <c r="J3195" s="158">
        <f t="shared" si="174"/>
        <v>27.604200937270214</v>
      </c>
    </row>
    <row r="3196" spans="1:10" hidden="1" x14ac:dyDescent="0.25">
      <c r="A3196" s="93">
        <v>105</v>
      </c>
      <c r="B3196" s="5" t="s">
        <v>25</v>
      </c>
      <c r="C3196" s="26">
        <v>43997</v>
      </c>
      <c r="D3196" s="4">
        <v>12</v>
      </c>
      <c r="E3196" s="29">
        <v>564</v>
      </c>
      <c r="F3196" s="4">
        <v>1</v>
      </c>
      <c r="G3196" s="4"/>
      <c r="H3196" s="93">
        <f t="shared" si="172"/>
        <v>564</v>
      </c>
      <c r="I3196" s="93">
        <f t="shared" si="173"/>
        <v>6.3350542514980592</v>
      </c>
      <c r="J3196" s="158">
        <f t="shared" si="174"/>
        <v>28.821242780679391</v>
      </c>
    </row>
    <row r="3197" spans="1:10" hidden="1" x14ac:dyDescent="0.25">
      <c r="A3197" s="93">
        <v>106</v>
      </c>
      <c r="B3197" s="5" t="s">
        <v>25</v>
      </c>
      <c r="C3197" s="26">
        <v>43998</v>
      </c>
      <c r="D3197" s="4">
        <v>17</v>
      </c>
      <c r="E3197" s="29">
        <v>581</v>
      </c>
      <c r="G3197" s="4"/>
      <c r="H3197" s="93">
        <f t="shared" si="172"/>
        <v>581</v>
      </c>
      <c r="I3197" s="93">
        <f t="shared" si="173"/>
        <v>6.3647507568519108</v>
      </c>
      <c r="J3197" s="158">
        <f t="shared" si="174"/>
        <v>29.539321992079728</v>
      </c>
    </row>
    <row r="3198" spans="1:10" hidden="1" x14ac:dyDescent="0.25">
      <c r="A3198" s="93">
        <v>107</v>
      </c>
      <c r="B3198" s="5" t="s">
        <v>25</v>
      </c>
      <c r="C3198" s="26">
        <v>43999</v>
      </c>
      <c r="D3198" s="4">
        <v>14</v>
      </c>
      <c r="E3198" s="29">
        <v>595</v>
      </c>
      <c r="G3198" s="4"/>
      <c r="H3198" s="93">
        <f t="shared" si="172"/>
        <v>595</v>
      </c>
      <c r="I3198" s="93">
        <f t="shared" si="173"/>
        <v>6.3885614055456301</v>
      </c>
      <c r="J3198" s="158">
        <f t="shared" si="174"/>
        <v>30.014637506758195</v>
      </c>
    </row>
    <row r="3199" spans="1:10" hidden="1" x14ac:dyDescent="0.25">
      <c r="A3199" s="93">
        <v>108</v>
      </c>
      <c r="B3199" s="5" t="s">
        <v>25</v>
      </c>
      <c r="C3199" s="26">
        <v>44000</v>
      </c>
      <c r="D3199" s="4">
        <v>27</v>
      </c>
      <c r="E3199" s="29">
        <v>622</v>
      </c>
      <c r="F3199" s="4">
        <v>3</v>
      </c>
      <c r="G3199" s="4"/>
      <c r="H3199" s="93">
        <f t="shared" si="172"/>
        <v>622</v>
      </c>
      <c r="I3199" s="93">
        <f t="shared" si="173"/>
        <v>6.4329400927391793</v>
      </c>
      <c r="J3199" s="158">
        <f t="shared" si="174"/>
        <v>28.36916502274817</v>
      </c>
    </row>
    <row r="3200" spans="1:10" hidden="1" x14ac:dyDescent="0.25">
      <c r="A3200" s="93">
        <v>109</v>
      </c>
      <c r="B3200" s="5" t="s">
        <v>25</v>
      </c>
      <c r="C3200" s="26">
        <v>44001</v>
      </c>
      <c r="D3200" s="4">
        <v>34</v>
      </c>
      <c r="E3200" s="29">
        <v>656</v>
      </c>
      <c r="G3200" s="4"/>
      <c r="H3200" s="93">
        <f t="shared" si="172"/>
        <v>656</v>
      </c>
      <c r="I3200" s="93">
        <f t="shared" si="173"/>
        <v>6.4861607889440887</v>
      </c>
      <c r="J3200" s="158">
        <f t="shared" si="174"/>
        <v>24.673246003122536</v>
      </c>
    </row>
    <row r="3201" spans="1:10" hidden="1" x14ac:dyDescent="0.25">
      <c r="A3201" s="93">
        <v>110</v>
      </c>
      <c r="B3201" s="5" t="s">
        <v>25</v>
      </c>
      <c r="C3201" s="26">
        <v>44002</v>
      </c>
      <c r="D3201" s="4">
        <v>19</v>
      </c>
      <c r="E3201" s="29">
        <v>675</v>
      </c>
      <c r="G3201" s="4"/>
      <c r="H3201" s="93">
        <f t="shared" si="172"/>
        <v>675</v>
      </c>
      <c r="I3201" s="93">
        <f t="shared" si="173"/>
        <v>6.5147126908725301</v>
      </c>
      <c r="J3201" s="158">
        <f t="shared" si="174"/>
        <v>21.846250821396715</v>
      </c>
    </row>
    <row r="3202" spans="1:10" hidden="1" x14ac:dyDescent="0.25">
      <c r="A3202" s="93">
        <v>111</v>
      </c>
      <c r="B3202" s="5" t="s">
        <v>25</v>
      </c>
      <c r="C3202" s="26">
        <v>44003</v>
      </c>
      <c r="D3202" s="4">
        <v>16</v>
      </c>
      <c r="E3202" s="29">
        <v>691</v>
      </c>
      <c r="F3202" s="4">
        <v>2</v>
      </c>
      <c r="G3202" s="4"/>
      <c r="H3202" s="93">
        <f t="shared" si="172"/>
        <v>691</v>
      </c>
      <c r="I3202" s="93">
        <f t="shared" si="173"/>
        <v>6.5381398237676702</v>
      </c>
      <c r="J3202" s="158">
        <f t="shared" si="174"/>
        <v>20.223509901384382</v>
      </c>
    </row>
    <row r="3203" spans="1:10" hidden="1" x14ac:dyDescent="0.25">
      <c r="A3203" s="93">
        <v>112</v>
      </c>
      <c r="B3203" s="5" t="s">
        <v>25</v>
      </c>
      <c r="C3203" s="26">
        <v>44004</v>
      </c>
      <c r="D3203" s="4">
        <v>8</v>
      </c>
      <c r="E3203" s="29">
        <v>699</v>
      </c>
      <c r="F3203" s="4">
        <v>4</v>
      </c>
      <c r="G3203" s="4"/>
      <c r="H3203" s="93">
        <f t="shared" ref="H3203:H3266" si="175">IF(EXACT(B3203,B3202),D3203+E3202,E3203)</f>
        <v>699</v>
      </c>
      <c r="I3203" s="93">
        <f t="shared" si="173"/>
        <v>6.5496507422338102</v>
      </c>
      <c r="J3203" s="158">
        <f t="shared" si="174"/>
        <v>20.788510574643638</v>
      </c>
    </row>
    <row r="3204" spans="1:10" hidden="1" x14ac:dyDescent="0.25">
      <c r="A3204" s="93">
        <v>113</v>
      </c>
      <c r="B3204" s="5" t="s">
        <v>25</v>
      </c>
      <c r="C3204" s="26">
        <v>44005</v>
      </c>
      <c r="D3204" s="4">
        <v>19</v>
      </c>
      <c r="E3204" s="29">
        <v>718</v>
      </c>
      <c r="F3204" s="4">
        <v>1</v>
      </c>
      <c r="G3204" s="4"/>
      <c r="H3204" s="93">
        <f t="shared" si="175"/>
        <v>718</v>
      </c>
      <c r="I3204" s="93">
        <f t="shared" si="173"/>
        <v>6.576469569048224</v>
      </c>
      <c r="J3204" s="158">
        <f t="shared" si="174"/>
        <v>22.124833289531296</v>
      </c>
    </row>
    <row r="3205" spans="1:10" hidden="1" x14ac:dyDescent="0.25">
      <c r="A3205" s="93">
        <v>114</v>
      </c>
      <c r="B3205" s="5" t="s">
        <v>25</v>
      </c>
      <c r="C3205" s="26">
        <v>44006</v>
      </c>
      <c r="D3205" s="4">
        <v>24</v>
      </c>
      <c r="E3205" s="29">
        <v>742</v>
      </c>
      <c r="F3205" s="4">
        <v>2</v>
      </c>
      <c r="G3205" s="4"/>
      <c r="H3205" s="93">
        <f t="shared" si="175"/>
        <v>742</v>
      </c>
      <c r="I3205" s="93">
        <f t="shared" si="173"/>
        <v>6.6093492431673804</v>
      </c>
      <c r="J3205" s="158">
        <f t="shared" si="174"/>
        <v>23.505438336628679</v>
      </c>
    </row>
    <row r="3206" spans="1:10" hidden="1" x14ac:dyDescent="0.25">
      <c r="A3206" s="93">
        <v>115</v>
      </c>
      <c r="B3206" s="5" t="s">
        <v>25</v>
      </c>
      <c r="C3206" s="26">
        <v>44007</v>
      </c>
      <c r="D3206" s="4">
        <v>50</v>
      </c>
      <c r="E3206" s="29">
        <v>792</v>
      </c>
      <c r="G3206" s="4"/>
      <c r="H3206" s="93">
        <f t="shared" si="175"/>
        <v>792</v>
      </c>
      <c r="I3206" s="93">
        <f t="shared" si="173"/>
        <v>6.674561391814426</v>
      </c>
      <c r="J3206" s="158">
        <f t="shared" si="174"/>
        <v>23.251864095871998</v>
      </c>
    </row>
    <row r="3207" spans="1:10" hidden="1" x14ac:dyDescent="0.25">
      <c r="A3207" s="93">
        <v>116</v>
      </c>
      <c r="B3207" s="5" t="s">
        <v>25</v>
      </c>
      <c r="C3207" s="26">
        <v>44008</v>
      </c>
      <c r="D3207" s="4">
        <v>13</v>
      </c>
      <c r="E3207" s="29">
        <v>805</v>
      </c>
      <c r="G3207" s="4"/>
      <c r="H3207" s="93">
        <f t="shared" si="175"/>
        <v>805</v>
      </c>
      <c r="I3207" s="93">
        <f t="shared" si="173"/>
        <v>6.6908422774185636</v>
      </c>
      <c r="J3207" s="158">
        <f t="shared" si="174"/>
        <v>23.549153233983734</v>
      </c>
    </row>
    <row r="3208" spans="1:10" hidden="1" x14ac:dyDescent="0.25">
      <c r="A3208" s="93">
        <v>117</v>
      </c>
      <c r="B3208" s="5" t="s">
        <v>25</v>
      </c>
      <c r="C3208" s="26">
        <v>44009</v>
      </c>
      <c r="D3208" s="4">
        <v>14</v>
      </c>
      <c r="E3208" s="29">
        <v>819</v>
      </c>
      <c r="G3208" s="4"/>
      <c r="H3208" s="93">
        <f t="shared" si="175"/>
        <v>819</v>
      </c>
      <c r="I3208" s="93">
        <f t="shared" si="173"/>
        <v>6.7080840838530698</v>
      </c>
      <c r="J3208" s="158">
        <f t="shared" si="174"/>
        <v>23.061677800660441</v>
      </c>
    </row>
    <row r="3209" spans="1:10" hidden="1" x14ac:dyDescent="0.25">
      <c r="A3209" s="93">
        <v>118</v>
      </c>
      <c r="B3209" s="5" t="s">
        <v>25</v>
      </c>
      <c r="C3209" s="26">
        <v>44010</v>
      </c>
      <c r="D3209" s="4">
        <v>6</v>
      </c>
      <c r="E3209" s="29">
        <v>825</v>
      </c>
      <c r="F3209" s="4">
        <v>1</v>
      </c>
      <c r="G3209" s="4"/>
      <c r="H3209" s="93">
        <f t="shared" si="175"/>
        <v>825</v>
      </c>
      <c r="I3209" s="93">
        <f t="shared" si="173"/>
        <v>6.7153833863346808</v>
      </c>
      <c r="J3209" s="158">
        <f t="shared" si="174"/>
        <v>23.850695304731929</v>
      </c>
    </row>
    <row r="3210" spans="1:10" hidden="1" x14ac:dyDescent="0.25">
      <c r="A3210" s="93">
        <v>119</v>
      </c>
      <c r="B3210" s="5" t="s">
        <v>25</v>
      </c>
      <c r="C3210" s="26">
        <v>44011</v>
      </c>
      <c r="D3210" s="4">
        <v>24</v>
      </c>
      <c r="E3210" s="29">
        <v>849</v>
      </c>
      <c r="G3210" s="4"/>
      <c r="H3210" s="93">
        <f t="shared" si="175"/>
        <v>849</v>
      </c>
      <c r="I3210" s="93">
        <f t="shared" si="173"/>
        <v>6.7440591863113477</v>
      </c>
      <c r="J3210" s="158">
        <f t="shared" si="174"/>
        <v>24.588888337063008</v>
      </c>
    </row>
    <row r="3211" spans="1:10" hidden="1" x14ac:dyDescent="0.25">
      <c r="A3211" s="93">
        <v>120</v>
      </c>
      <c r="B3211" s="5" t="s">
        <v>25</v>
      </c>
      <c r="C3211" s="26">
        <v>44012</v>
      </c>
      <c r="D3211" s="4">
        <v>15</v>
      </c>
      <c r="E3211" s="29">
        <v>864</v>
      </c>
      <c r="G3211" s="4"/>
      <c r="H3211" s="93">
        <f t="shared" si="175"/>
        <v>864</v>
      </c>
      <c r="I3211" s="93">
        <f t="shared" si="173"/>
        <v>6.7615727688040552</v>
      </c>
      <c r="J3211" s="158">
        <f t="shared" si="174"/>
        <v>27.607832135545944</v>
      </c>
    </row>
    <row r="3212" spans="1:10" hidden="1" x14ac:dyDescent="0.25">
      <c r="A3212" s="93">
        <v>121</v>
      </c>
      <c r="B3212" s="5" t="s">
        <v>25</v>
      </c>
      <c r="C3212" s="26">
        <v>44013</v>
      </c>
      <c r="D3212" s="4">
        <v>13</v>
      </c>
      <c r="E3212" s="29">
        <v>877</v>
      </c>
      <c r="G3212" s="4"/>
      <c r="H3212" s="93">
        <f t="shared" si="175"/>
        <v>877</v>
      </c>
      <c r="I3212" s="93">
        <f t="shared" si="173"/>
        <v>6.776506992372183</v>
      </c>
      <c r="J3212" s="158">
        <f t="shared" si="174"/>
        <v>32.855931687122997</v>
      </c>
    </row>
    <row r="3213" spans="1:10" hidden="1" x14ac:dyDescent="0.25">
      <c r="A3213" s="93">
        <v>122</v>
      </c>
      <c r="B3213" s="5" t="s">
        <v>25</v>
      </c>
      <c r="C3213" s="26">
        <v>44014</v>
      </c>
      <c r="D3213" s="4">
        <v>34</v>
      </c>
      <c r="E3213" s="29">
        <v>911</v>
      </c>
      <c r="G3213" s="4"/>
      <c r="H3213" s="93">
        <f t="shared" si="175"/>
        <v>911</v>
      </c>
      <c r="I3213" s="93">
        <f t="shared" si="173"/>
        <v>6.8145428972599582</v>
      </c>
      <c r="J3213" s="158">
        <f t="shared" si="174"/>
        <v>36.450918494168164</v>
      </c>
    </row>
    <row r="3214" spans="1:10" hidden="1" x14ac:dyDescent="0.25">
      <c r="A3214" s="93">
        <v>123</v>
      </c>
      <c r="B3214" s="5" t="s">
        <v>25</v>
      </c>
      <c r="C3214" s="26">
        <v>44015</v>
      </c>
      <c r="D3214" s="4">
        <v>23</v>
      </c>
      <c r="E3214" s="29">
        <v>934</v>
      </c>
      <c r="G3214" s="4"/>
      <c r="H3214" s="93">
        <f t="shared" si="175"/>
        <v>934</v>
      </c>
      <c r="I3214" s="93">
        <f t="shared" si="173"/>
        <v>6.8394764382288429</v>
      </c>
      <c r="J3214" s="158">
        <f t="shared" si="174"/>
        <v>32.828025266890677</v>
      </c>
    </row>
    <row r="3215" spans="1:10" hidden="1" x14ac:dyDescent="0.25">
      <c r="A3215" s="93">
        <v>124</v>
      </c>
      <c r="B3215" s="5" t="s">
        <v>25</v>
      </c>
      <c r="C3215" s="26">
        <v>44016</v>
      </c>
      <c r="D3215" s="4">
        <v>28</v>
      </c>
      <c r="E3215" s="29">
        <v>962</v>
      </c>
      <c r="G3215" s="4"/>
      <c r="H3215" s="93">
        <f t="shared" si="175"/>
        <v>962</v>
      </c>
      <c r="I3215" s="93">
        <f t="shared" si="173"/>
        <v>6.8690144506657065</v>
      </c>
      <c r="J3215" s="158">
        <f t="shared" si="174"/>
        <v>29.505143124038039</v>
      </c>
    </row>
    <row r="3216" spans="1:10" hidden="1" x14ac:dyDescent="0.25">
      <c r="A3216" s="93">
        <v>125</v>
      </c>
      <c r="B3216" s="5" t="s">
        <v>25</v>
      </c>
      <c r="C3216" s="26">
        <v>44017</v>
      </c>
      <c r="D3216" s="4">
        <v>3</v>
      </c>
      <c r="E3216" s="29">
        <v>965</v>
      </c>
      <c r="F3216" s="4">
        <v>1</v>
      </c>
      <c r="G3216" s="4"/>
      <c r="H3216" s="93">
        <f t="shared" si="175"/>
        <v>965</v>
      </c>
      <c r="I3216" s="93">
        <f t="shared" si="173"/>
        <v>6.8721281013389861</v>
      </c>
      <c r="J3216" s="158">
        <f t="shared" si="174"/>
        <v>29.203643892275696</v>
      </c>
    </row>
    <row r="3217" spans="1:10" hidden="1" x14ac:dyDescent="0.25">
      <c r="A3217" s="93">
        <v>126</v>
      </c>
      <c r="B3217" s="5" t="s">
        <v>25</v>
      </c>
      <c r="C3217" s="26">
        <v>44018</v>
      </c>
      <c r="D3217" s="4">
        <v>7</v>
      </c>
      <c r="E3217" s="29">
        <v>972</v>
      </c>
      <c r="F3217" s="4">
        <v>3</v>
      </c>
      <c r="G3217" s="4"/>
      <c r="H3217" s="93">
        <f t="shared" si="175"/>
        <v>972</v>
      </c>
      <c r="I3217" s="93">
        <f t="shared" ref="I3217:I3280" si="176">LN(H3217)</f>
        <v>6.879355804460439</v>
      </c>
      <c r="J3217" s="158">
        <f t="shared" si="174"/>
        <v>32.305429433970446</v>
      </c>
    </row>
    <row r="3218" spans="1:10" hidden="1" x14ac:dyDescent="0.25">
      <c r="A3218" s="93">
        <v>127</v>
      </c>
      <c r="B3218" s="5" t="s">
        <v>25</v>
      </c>
      <c r="C3218" s="26">
        <v>44019</v>
      </c>
      <c r="D3218" s="4">
        <v>25</v>
      </c>
      <c r="E3218" s="29">
        <v>997</v>
      </c>
      <c r="F3218" s="4">
        <v>1</v>
      </c>
      <c r="G3218" s="4"/>
      <c r="H3218" s="93">
        <f t="shared" si="175"/>
        <v>997</v>
      </c>
      <c r="I3218" s="93">
        <f t="shared" si="176"/>
        <v>6.9047507699618382</v>
      </c>
      <c r="J3218" s="158">
        <f t="shared" si="174"/>
        <v>33.875329046185399</v>
      </c>
    </row>
    <row r="3219" spans="1:10" hidden="1" x14ac:dyDescent="0.25">
      <c r="A3219" s="93">
        <v>128</v>
      </c>
      <c r="B3219" s="5" t="s">
        <v>25</v>
      </c>
      <c r="C3219" s="26">
        <v>44020</v>
      </c>
      <c r="D3219" s="4">
        <v>11</v>
      </c>
      <c r="E3219" s="29">
        <v>1008</v>
      </c>
      <c r="G3219" s="4"/>
      <c r="H3219" s="93">
        <f t="shared" si="175"/>
        <v>1008</v>
      </c>
      <c r="I3219" s="93">
        <f t="shared" si="176"/>
        <v>6.9157234486313142</v>
      </c>
      <c r="J3219" s="158">
        <f t="shared" si="174"/>
        <v>37.6051966690341</v>
      </c>
    </row>
    <row r="3220" spans="1:10" hidden="1" x14ac:dyDescent="0.25">
      <c r="A3220" s="93">
        <v>129</v>
      </c>
      <c r="B3220" s="5" t="s">
        <v>25</v>
      </c>
      <c r="C3220" s="26">
        <v>44021</v>
      </c>
      <c r="D3220" s="4">
        <v>23</v>
      </c>
      <c r="E3220" s="29">
        <v>1031</v>
      </c>
      <c r="G3220" s="4"/>
      <c r="H3220" s="93">
        <f t="shared" si="175"/>
        <v>1031</v>
      </c>
      <c r="I3220" s="93">
        <f t="shared" si="176"/>
        <v>6.9382844840169602</v>
      </c>
      <c r="J3220" s="158">
        <f t="shared" si="174"/>
        <v>42.753471420346287</v>
      </c>
    </row>
    <row r="3221" spans="1:10" hidden="1" x14ac:dyDescent="0.25">
      <c r="A3221" s="93">
        <v>130</v>
      </c>
      <c r="B3221" s="5" t="s">
        <v>25</v>
      </c>
      <c r="C3221" s="26">
        <v>44022</v>
      </c>
      <c r="D3221" s="4">
        <v>26</v>
      </c>
      <c r="E3221" s="29">
        <v>1057</v>
      </c>
      <c r="G3221" s="4"/>
      <c r="H3221" s="93">
        <f t="shared" si="175"/>
        <v>1057</v>
      </c>
      <c r="I3221" s="93">
        <f t="shared" si="176"/>
        <v>6.9631899858702377</v>
      </c>
      <c r="J3221" s="158">
        <f t="shared" si="174"/>
        <v>42.545309948552145</v>
      </c>
    </row>
    <row r="3222" spans="1:10" hidden="1" x14ac:dyDescent="0.25">
      <c r="A3222" s="93">
        <v>131</v>
      </c>
      <c r="B3222" s="5" t="s">
        <v>25</v>
      </c>
      <c r="C3222" s="26">
        <v>44023</v>
      </c>
      <c r="D3222" s="4">
        <v>25</v>
      </c>
      <c r="E3222" s="29">
        <v>1082</v>
      </c>
      <c r="G3222" s="4"/>
      <c r="H3222" s="93">
        <f t="shared" si="175"/>
        <v>1082</v>
      </c>
      <c r="I3222" s="93">
        <f t="shared" si="176"/>
        <v>6.9865664594064265</v>
      </c>
      <c r="J3222" s="158">
        <f t="shared" si="174"/>
        <v>39.71831925115935</v>
      </c>
    </row>
    <row r="3223" spans="1:10" hidden="1" x14ac:dyDescent="0.25">
      <c r="A3223" s="93">
        <v>132</v>
      </c>
      <c r="B3223" s="5" t="s">
        <v>25</v>
      </c>
      <c r="C3223" s="26">
        <v>44024</v>
      </c>
      <c r="D3223" s="4">
        <v>14</v>
      </c>
      <c r="E3223" s="29">
        <v>1096</v>
      </c>
      <c r="F3223" s="4">
        <v>1</v>
      </c>
      <c r="G3223" s="4"/>
      <c r="H3223" s="93">
        <f t="shared" si="175"/>
        <v>1096</v>
      </c>
      <c r="I3223" s="93">
        <f t="shared" si="176"/>
        <v>6.9994224675079613</v>
      </c>
      <c r="J3223" s="158">
        <f t="shared" si="174"/>
        <v>35.830542241732267</v>
      </c>
    </row>
    <row r="3224" spans="1:10" hidden="1" x14ac:dyDescent="0.25">
      <c r="A3224" s="93">
        <v>133</v>
      </c>
      <c r="B3224" s="5" t="s">
        <v>25</v>
      </c>
      <c r="C3224" s="26">
        <v>44025</v>
      </c>
      <c r="D3224" s="4">
        <v>27</v>
      </c>
      <c r="E3224" s="29">
        <v>1123</v>
      </c>
      <c r="G3224" s="4"/>
      <c r="H3224" s="93">
        <f t="shared" si="175"/>
        <v>1123</v>
      </c>
      <c r="I3224" s="93">
        <f t="shared" si="176"/>
        <v>7.0237589547384429</v>
      </c>
      <c r="J3224" s="158">
        <f t="shared" si="174"/>
        <v>33.819617434373463</v>
      </c>
    </row>
    <row r="3225" spans="1:10" hidden="1" x14ac:dyDescent="0.25">
      <c r="A3225" s="93">
        <v>134</v>
      </c>
      <c r="B3225" s="5" t="s">
        <v>25</v>
      </c>
      <c r="C3225" s="26">
        <v>44026</v>
      </c>
      <c r="D3225" s="4">
        <v>43</v>
      </c>
      <c r="E3225" s="29">
        <v>1166</v>
      </c>
      <c r="F3225" s="4">
        <v>1</v>
      </c>
      <c r="G3225" s="4"/>
      <c r="H3225" s="93">
        <f t="shared" si="175"/>
        <v>1166</v>
      </c>
      <c r="I3225" s="93">
        <f t="shared" si="176"/>
        <v>7.0613343669104376</v>
      </c>
      <c r="J3225" s="158">
        <f t="shared" si="174"/>
        <v>31.591255899614932</v>
      </c>
    </row>
    <row r="3226" spans="1:10" hidden="1" x14ac:dyDescent="0.25">
      <c r="A3226" s="93">
        <v>135</v>
      </c>
      <c r="B3226" s="5" t="s">
        <v>25</v>
      </c>
      <c r="C3226" s="26">
        <v>44027</v>
      </c>
      <c r="D3226" s="4">
        <v>28</v>
      </c>
      <c r="E3226" s="29">
        <v>1194</v>
      </c>
      <c r="F3226" s="4">
        <v>5</v>
      </c>
      <c r="G3226" s="4"/>
      <c r="H3226" s="93">
        <f t="shared" si="175"/>
        <v>1194</v>
      </c>
      <c r="I3226" s="93">
        <f t="shared" si="176"/>
        <v>7.0850642939525477</v>
      </c>
      <c r="J3226" s="158">
        <f t="shared" si="174"/>
        <v>29.182244557123315</v>
      </c>
    </row>
    <row r="3227" spans="1:10" hidden="1" x14ac:dyDescent="0.25">
      <c r="A3227" s="93">
        <v>136</v>
      </c>
      <c r="B3227" s="5" t="s">
        <v>25</v>
      </c>
      <c r="C3227" s="26">
        <v>44028</v>
      </c>
      <c r="D3227" s="4">
        <v>21</v>
      </c>
      <c r="E3227" s="29">
        <v>1215</v>
      </c>
      <c r="G3227" s="4"/>
      <c r="H3227" s="93">
        <f t="shared" si="175"/>
        <v>1215</v>
      </c>
      <c r="I3227" s="93">
        <f t="shared" si="176"/>
        <v>7.1024993557746487</v>
      </c>
      <c r="J3227" s="158">
        <f t="shared" si="174"/>
        <v>29.003189736085478</v>
      </c>
    </row>
    <row r="3228" spans="1:10" hidden="1" x14ac:dyDescent="0.25">
      <c r="A3228" s="93">
        <v>137</v>
      </c>
      <c r="B3228" s="5" t="s">
        <v>25</v>
      </c>
      <c r="C3228" s="26">
        <v>44029</v>
      </c>
      <c r="D3228" s="4">
        <v>57</v>
      </c>
      <c r="E3228" s="29">
        <v>1272</v>
      </c>
      <c r="F3228" s="4">
        <v>1</v>
      </c>
      <c r="G3228" s="4"/>
      <c r="H3228" s="93">
        <f t="shared" si="175"/>
        <v>1272</v>
      </c>
      <c r="I3228" s="93">
        <f t="shared" si="176"/>
        <v>7.1483457439000677</v>
      </c>
      <c r="J3228" s="158">
        <f t="shared" si="174"/>
        <v>26.828342722713625</v>
      </c>
    </row>
    <row r="3229" spans="1:10" hidden="1" x14ac:dyDescent="0.25">
      <c r="A3229" s="93">
        <v>138</v>
      </c>
      <c r="B3229" s="5" t="s">
        <v>25</v>
      </c>
      <c r="C3229" s="26">
        <v>44030</v>
      </c>
      <c r="D3229" s="4">
        <v>25</v>
      </c>
      <c r="E3229" s="29">
        <v>1297</v>
      </c>
      <c r="F3229" s="4">
        <v>2</v>
      </c>
      <c r="G3229" s="4"/>
      <c r="H3229" s="93">
        <f t="shared" si="175"/>
        <v>1297</v>
      </c>
      <c r="I3229" s="93">
        <f t="shared" si="176"/>
        <v>7.167809184316444</v>
      </c>
      <c r="J3229" s="158">
        <f t="shared" si="174"/>
        <v>25.612641963455992</v>
      </c>
    </row>
    <row r="3230" spans="1:10" hidden="1" x14ac:dyDescent="0.25">
      <c r="A3230" s="93">
        <v>139</v>
      </c>
      <c r="B3230" s="5" t="s">
        <v>25</v>
      </c>
      <c r="C3230" s="26">
        <v>44031</v>
      </c>
      <c r="D3230" s="4">
        <v>23</v>
      </c>
      <c r="E3230" s="29">
        <v>1320</v>
      </c>
      <c r="G3230" s="4"/>
      <c r="H3230" s="93">
        <f t="shared" si="175"/>
        <v>1320</v>
      </c>
      <c r="I3230" s="93">
        <f t="shared" si="176"/>
        <v>7.1853870155804165</v>
      </c>
      <c r="J3230" s="158">
        <f t="shared" si="174"/>
        <v>25.309744557833238</v>
      </c>
    </row>
    <row r="3231" spans="1:10" hidden="1" x14ac:dyDescent="0.25">
      <c r="A3231" s="93">
        <v>140</v>
      </c>
      <c r="B3231" s="5" t="s">
        <v>25</v>
      </c>
      <c r="C3231" s="26">
        <v>44032</v>
      </c>
      <c r="D3231" s="4">
        <v>21</v>
      </c>
      <c r="E3231" s="29">
        <v>1341</v>
      </c>
      <c r="F3231" s="4">
        <v>4</v>
      </c>
      <c r="G3231" s="4"/>
      <c r="H3231" s="93">
        <f t="shared" si="175"/>
        <v>1341</v>
      </c>
      <c r="I3231" s="93">
        <f t="shared" si="176"/>
        <v>7.2011708832816783</v>
      </c>
      <c r="J3231" s="158">
        <f t="shared" si="174"/>
        <v>27.0028811904976</v>
      </c>
    </row>
    <row r="3232" spans="1:10" hidden="1" x14ac:dyDescent="0.25">
      <c r="A3232" s="93">
        <v>141</v>
      </c>
      <c r="B3232" s="5" t="s">
        <v>25</v>
      </c>
      <c r="C3232" s="26">
        <v>44033</v>
      </c>
      <c r="D3232" s="4">
        <v>34</v>
      </c>
      <c r="E3232" s="29">
        <v>1375</v>
      </c>
      <c r="F3232" s="4">
        <v>2</v>
      </c>
      <c r="G3232" s="4"/>
      <c r="H3232" s="93">
        <f t="shared" si="175"/>
        <v>1375</v>
      </c>
      <c r="I3232" s="93">
        <f t="shared" si="176"/>
        <v>7.2262090101006713</v>
      </c>
      <c r="J3232" s="158">
        <f t="shared" si="174"/>
        <v>29.071744693595921</v>
      </c>
    </row>
    <row r="3233" spans="1:10" hidden="1" x14ac:dyDescent="0.25">
      <c r="A3233" s="93">
        <v>142</v>
      </c>
      <c r="B3233" s="5" t="s">
        <v>25</v>
      </c>
      <c r="C3233" s="26">
        <v>44034</v>
      </c>
      <c r="D3233" s="4">
        <v>57</v>
      </c>
      <c r="E3233" s="29">
        <v>1432</v>
      </c>
      <c r="G3233" s="4"/>
      <c r="H3233" s="93">
        <f t="shared" si="175"/>
        <v>1432</v>
      </c>
      <c r="I3233" s="93">
        <f t="shared" si="176"/>
        <v>7.2668273475205911</v>
      </c>
      <c r="J3233" s="158">
        <f t="shared" si="174"/>
        <v>28.169313859267177</v>
      </c>
    </row>
    <row r="3234" spans="1:10" hidden="1" x14ac:dyDescent="0.25">
      <c r="A3234" s="93">
        <v>143</v>
      </c>
      <c r="B3234" s="5" t="s">
        <v>25</v>
      </c>
      <c r="C3234" s="26">
        <v>44035</v>
      </c>
      <c r="D3234" s="4">
        <v>54</v>
      </c>
      <c r="E3234" s="29">
        <v>1486</v>
      </c>
      <c r="G3234" s="4"/>
      <c r="H3234" s="93">
        <f t="shared" si="175"/>
        <v>1486</v>
      </c>
      <c r="I3234" s="93">
        <f t="shared" si="176"/>
        <v>7.3038432252777046</v>
      </c>
      <c r="J3234" s="158">
        <f t="shared" si="174"/>
        <v>26.552537546524903</v>
      </c>
    </row>
    <row r="3235" spans="1:10" hidden="1" x14ac:dyDescent="0.25">
      <c r="A3235" s="93">
        <v>144</v>
      </c>
      <c r="B3235" s="5" t="s">
        <v>25</v>
      </c>
      <c r="C3235" s="26">
        <v>44036</v>
      </c>
      <c r="D3235" s="4">
        <v>40</v>
      </c>
      <c r="E3235" s="29">
        <v>1526</v>
      </c>
      <c r="F3235" s="4">
        <v>1</v>
      </c>
      <c r="G3235" s="4"/>
      <c r="H3235" s="93">
        <f t="shared" si="175"/>
        <v>1526</v>
      </c>
      <c r="I3235" s="93">
        <f t="shared" si="176"/>
        <v>7.3304052118444023</v>
      </c>
      <c r="J3235" s="158">
        <f t="shared" ref="J3235:J3296" si="177">LN(2)/SLOPE(I3228:I3235,A3228:A3235)</f>
        <v>26.18065976390028</v>
      </c>
    </row>
    <row r="3236" spans="1:10" hidden="1" x14ac:dyDescent="0.25">
      <c r="A3236" s="93">
        <v>145</v>
      </c>
      <c r="B3236" s="5" t="s">
        <v>25</v>
      </c>
      <c r="C3236" s="26">
        <v>44037</v>
      </c>
      <c r="D3236" s="4">
        <v>28</v>
      </c>
      <c r="E3236" s="29">
        <v>1554</v>
      </c>
      <c r="G3236" s="4"/>
      <c r="H3236" s="93">
        <f t="shared" si="175"/>
        <v>1554</v>
      </c>
      <c r="I3236" s="93">
        <f t="shared" si="176"/>
        <v>7.3485875309275928</v>
      </c>
      <c r="J3236" s="158">
        <f t="shared" si="177"/>
        <v>24.890984585130354</v>
      </c>
    </row>
    <row r="3237" spans="1:10" hidden="1" x14ac:dyDescent="0.25">
      <c r="A3237" s="93">
        <v>146</v>
      </c>
      <c r="B3237" s="5" t="s">
        <v>25</v>
      </c>
      <c r="C3237" s="26">
        <v>44038</v>
      </c>
      <c r="D3237" s="4">
        <v>18</v>
      </c>
      <c r="E3237" s="29">
        <v>1572</v>
      </c>
      <c r="F3237" s="4">
        <v>0</v>
      </c>
      <c r="G3237" s="4"/>
      <c r="H3237" s="93">
        <f t="shared" si="175"/>
        <v>1572</v>
      </c>
      <c r="I3237" s="93">
        <f t="shared" si="176"/>
        <v>7.360103972989152</v>
      </c>
      <c r="J3237" s="158">
        <f t="shared" si="177"/>
        <v>25.208555765029899</v>
      </c>
    </row>
    <row r="3238" spans="1:10" hidden="1" x14ac:dyDescent="0.25">
      <c r="A3238" s="93">
        <v>147</v>
      </c>
      <c r="B3238" s="5" t="s">
        <v>25</v>
      </c>
      <c r="C3238" s="26">
        <v>44039</v>
      </c>
      <c r="D3238" s="4">
        <v>62</v>
      </c>
      <c r="E3238" s="29">
        <v>1634</v>
      </c>
      <c r="F3238" s="4">
        <v>1</v>
      </c>
      <c r="G3238" s="4"/>
      <c r="H3238" s="93">
        <f t="shared" si="175"/>
        <v>1634</v>
      </c>
      <c r="I3238" s="93">
        <f t="shared" si="176"/>
        <v>7.3987862754199485</v>
      </c>
      <c r="J3238" s="158">
        <f t="shared" si="177"/>
        <v>25.046775612232405</v>
      </c>
    </row>
    <row r="3239" spans="1:10" hidden="1" x14ac:dyDescent="0.25">
      <c r="A3239" s="93">
        <v>148</v>
      </c>
      <c r="B3239" s="5" t="s">
        <v>25</v>
      </c>
      <c r="C3239" s="26">
        <v>44040</v>
      </c>
      <c r="D3239" s="4">
        <v>73</v>
      </c>
      <c r="E3239" s="29">
        <v>1707</v>
      </c>
      <c r="F3239" s="4">
        <v>2</v>
      </c>
      <c r="G3239" s="4"/>
      <c r="H3239" s="93">
        <f t="shared" si="175"/>
        <v>1707</v>
      </c>
      <c r="I3239" s="93">
        <f t="shared" si="176"/>
        <v>7.4424927227944409</v>
      </c>
      <c r="J3239" s="158">
        <f t="shared" si="177"/>
        <v>24.66355259330625</v>
      </c>
    </row>
    <row r="3240" spans="1:10" hidden="1" x14ac:dyDescent="0.25">
      <c r="A3240" s="93">
        <v>149</v>
      </c>
      <c r="B3240" s="5" t="s">
        <v>25</v>
      </c>
      <c r="C3240" s="26">
        <v>44041</v>
      </c>
      <c r="D3240" s="4">
        <v>55</v>
      </c>
      <c r="E3240" s="29">
        <v>1762</v>
      </c>
      <c r="F3240" s="4">
        <f>1</f>
        <v>1</v>
      </c>
      <c r="G3240" s="4"/>
      <c r="H3240" s="93">
        <f t="shared" si="175"/>
        <v>1762</v>
      </c>
      <c r="I3240" s="93">
        <f t="shared" si="176"/>
        <v>7.4742048064961244</v>
      </c>
      <c r="J3240" s="158">
        <f t="shared" si="177"/>
        <v>24.655154287259297</v>
      </c>
    </row>
    <row r="3241" spans="1:10" hidden="1" x14ac:dyDescent="0.25">
      <c r="A3241" s="93">
        <v>150</v>
      </c>
      <c r="B3241" s="5" t="s">
        <v>25</v>
      </c>
      <c r="C3241" s="26">
        <v>44042</v>
      </c>
      <c r="D3241" s="4">
        <v>81</v>
      </c>
      <c r="E3241" s="29">
        <v>1843</v>
      </c>
      <c r="F3241" s="4">
        <v>2</v>
      </c>
      <c r="G3241" s="4"/>
      <c r="H3241" s="93">
        <f t="shared" si="175"/>
        <v>1843</v>
      </c>
      <c r="I3241" s="93">
        <f t="shared" si="176"/>
        <v>7.5191499576698231</v>
      </c>
      <c r="J3241" s="158">
        <f t="shared" si="177"/>
        <v>22.864080311720613</v>
      </c>
    </row>
    <row r="3242" spans="1:10" hidden="1" x14ac:dyDescent="0.25">
      <c r="A3242" s="93">
        <v>151</v>
      </c>
      <c r="B3242" s="5" t="s">
        <v>25</v>
      </c>
      <c r="C3242" s="26">
        <v>44043</v>
      </c>
      <c r="D3242" s="4">
        <v>104</v>
      </c>
      <c r="E3242" s="29">
        <v>1947</v>
      </c>
      <c r="F3242" s="4">
        <v>2</v>
      </c>
      <c r="G3242" s="4"/>
      <c r="H3242" s="93">
        <f t="shared" si="175"/>
        <v>1947</v>
      </c>
      <c r="I3242" s="93">
        <f t="shared" si="176"/>
        <v>7.5740450053721995</v>
      </c>
      <c r="J3242" s="158">
        <f t="shared" si="177"/>
        <v>19.775284569943221</v>
      </c>
    </row>
    <row r="3243" spans="1:10" hidden="1" x14ac:dyDescent="0.25">
      <c r="A3243" s="93">
        <v>152</v>
      </c>
      <c r="B3243" s="5" t="s">
        <v>25</v>
      </c>
      <c r="C3243" s="26">
        <v>44044</v>
      </c>
      <c r="D3243" s="4">
        <v>60</v>
      </c>
      <c r="E3243" s="29">
        <v>2007</v>
      </c>
      <c r="G3243" s="4"/>
      <c r="H3243" s="93">
        <f t="shared" si="175"/>
        <v>2007</v>
      </c>
      <c r="I3243" s="93">
        <f t="shared" si="176"/>
        <v>7.604396348796338</v>
      </c>
      <c r="J3243" s="158">
        <f t="shared" si="177"/>
        <v>17.89773139883869</v>
      </c>
    </row>
    <row r="3244" spans="1:10" hidden="1" x14ac:dyDescent="0.25">
      <c r="A3244" s="93">
        <v>153</v>
      </c>
      <c r="B3244" s="5" t="s">
        <v>25</v>
      </c>
      <c r="C3244" s="26">
        <v>44045</v>
      </c>
      <c r="D3244" s="4">
        <v>56</v>
      </c>
      <c r="E3244" s="29">
        <v>2063</v>
      </c>
      <c r="G3244" s="4"/>
      <c r="H3244" s="93">
        <f t="shared" si="175"/>
        <v>2063</v>
      </c>
      <c r="I3244" s="93">
        <f t="shared" si="176"/>
        <v>7.6319165130712516</v>
      </c>
      <c r="J3244" s="158">
        <f t="shared" si="177"/>
        <v>17.275515419372656</v>
      </c>
    </row>
    <row r="3245" spans="1:10" hidden="1" x14ac:dyDescent="0.25">
      <c r="A3245" s="93">
        <v>154</v>
      </c>
      <c r="B3245" s="5" t="s">
        <v>25</v>
      </c>
      <c r="C3245" s="26">
        <v>44046</v>
      </c>
      <c r="D3245" s="4">
        <v>63</v>
      </c>
      <c r="E3245" s="29">
        <v>2126</v>
      </c>
      <c r="F3245" s="4">
        <v>3</v>
      </c>
      <c r="G3245" s="4"/>
      <c r="H3245" s="93">
        <f t="shared" si="175"/>
        <v>2126</v>
      </c>
      <c r="I3245" s="93">
        <f t="shared" si="176"/>
        <v>7.6619975589018932</v>
      </c>
      <c r="J3245" s="158">
        <f t="shared" si="177"/>
        <v>17.997881398387175</v>
      </c>
    </row>
    <row r="3246" spans="1:10" hidden="1" x14ac:dyDescent="0.25">
      <c r="A3246" s="93">
        <v>155</v>
      </c>
      <c r="B3246" s="5" t="s">
        <v>25</v>
      </c>
      <c r="C3246" s="26">
        <v>44047</v>
      </c>
      <c r="D3246" s="4">
        <v>197</v>
      </c>
      <c r="E3246" s="29">
        <v>2323</v>
      </c>
      <c r="F3246" s="4">
        <v>2</v>
      </c>
      <c r="G3246" s="4"/>
      <c r="H3246" s="93">
        <f t="shared" si="175"/>
        <v>2323</v>
      </c>
      <c r="I3246" s="93">
        <f t="shared" si="176"/>
        <v>7.7506147327704094</v>
      </c>
      <c r="J3246" s="158">
        <f t="shared" si="177"/>
        <v>16.806144269437347</v>
      </c>
    </row>
    <row r="3247" spans="1:10" hidden="1" x14ac:dyDescent="0.25">
      <c r="A3247" s="93">
        <v>156</v>
      </c>
      <c r="B3247" s="5" t="s">
        <v>25</v>
      </c>
      <c r="C3247" s="26">
        <v>44048</v>
      </c>
      <c r="D3247" s="4">
        <v>121</v>
      </c>
      <c r="E3247" s="29">
        <v>2444</v>
      </c>
      <c r="G3247" s="4"/>
      <c r="H3247" s="93">
        <f t="shared" si="175"/>
        <v>2444</v>
      </c>
      <c r="I3247" s="93">
        <f t="shared" si="176"/>
        <v>7.8013913202914855</v>
      </c>
      <c r="J3247" s="158">
        <f t="shared" si="177"/>
        <v>15.572144835013436</v>
      </c>
    </row>
    <row r="3248" spans="1:10" hidden="1" x14ac:dyDescent="0.25">
      <c r="A3248" s="93">
        <v>157</v>
      </c>
      <c r="B3248" s="5" t="s">
        <v>25</v>
      </c>
      <c r="C3248" s="26">
        <v>44049</v>
      </c>
      <c r="D3248" s="4">
        <v>222</v>
      </c>
      <c r="E3248" s="29">
        <v>2666</v>
      </c>
      <c r="G3248" s="4"/>
      <c r="H3248" s="93">
        <f t="shared" si="175"/>
        <v>2666</v>
      </c>
      <c r="I3248" s="93">
        <f t="shared" si="176"/>
        <v>7.8883345007386536</v>
      </c>
      <c r="J3248" s="158">
        <f t="shared" si="177"/>
        <v>13.896826808559632</v>
      </c>
    </row>
    <row r="3249" spans="1:10" hidden="1" x14ac:dyDescent="0.25">
      <c r="A3249" s="93">
        <v>158</v>
      </c>
      <c r="B3249" s="5" t="s">
        <v>25</v>
      </c>
      <c r="C3249" s="26">
        <v>44050</v>
      </c>
      <c r="D3249" s="4">
        <v>105</v>
      </c>
      <c r="E3249" s="29">
        <v>2771</v>
      </c>
      <c r="F3249" s="4">
        <v>1</v>
      </c>
      <c r="G3249" s="4"/>
      <c r="H3249" s="93">
        <f t="shared" si="175"/>
        <v>2771</v>
      </c>
      <c r="I3249" s="93">
        <f t="shared" si="176"/>
        <v>7.9269635448629785</v>
      </c>
      <c r="J3249" s="158">
        <f t="shared" si="177"/>
        <v>12.975765407719908</v>
      </c>
    </row>
    <row r="3250" spans="1:10" hidden="1" x14ac:dyDescent="0.25">
      <c r="A3250" s="93">
        <v>159</v>
      </c>
      <c r="B3250" s="5" t="s">
        <v>25</v>
      </c>
      <c r="C3250" s="26">
        <v>44051</v>
      </c>
      <c r="D3250" s="4">
        <v>70</v>
      </c>
      <c r="E3250" s="29">
        <v>2841</v>
      </c>
      <c r="F3250" s="4">
        <v>3</v>
      </c>
      <c r="G3250" s="4"/>
      <c r="H3250" s="93">
        <f t="shared" si="175"/>
        <v>2841</v>
      </c>
      <c r="I3250" s="93">
        <f t="shared" si="176"/>
        <v>7.9519113818541882</v>
      </c>
      <c r="J3250" s="158">
        <f t="shared" si="177"/>
        <v>12.554772749208693</v>
      </c>
    </row>
    <row r="3251" spans="1:10" hidden="1" x14ac:dyDescent="0.25">
      <c r="A3251" s="93">
        <v>160</v>
      </c>
      <c r="B3251" s="5" t="s">
        <v>25</v>
      </c>
      <c r="C3251" s="26">
        <v>44052</v>
      </c>
      <c r="D3251" s="4">
        <v>62</v>
      </c>
      <c r="E3251" s="29">
        <v>2903</v>
      </c>
      <c r="G3251" s="4"/>
      <c r="H3251" s="93">
        <f t="shared" si="175"/>
        <v>2903</v>
      </c>
      <c r="I3251" s="93">
        <f t="shared" si="176"/>
        <v>7.9734999640246302</v>
      </c>
      <c r="J3251" s="158">
        <f t="shared" si="177"/>
        <v>13.064623894752827</v>
      </c>
    </row>
    <row r="3252" spans="1:10" hidden="1" x14ac:dyDescent="0.25">
      <c r="A3252" s="93">
        <v>161</v>
      </c>
      <c r="B3252" s="5" t="s">
        <v>25</v>
      </c>
      <c r="C3252" s="26">
        <v>44053</v>
      </c>
      <c r="D3252" s="4">
        <v>105</v>
      </c>
      <c r="E3252" s="29">
        <v>3008</v>
      </c>
      <c r="F3252" s="4">
        <v>4</v>
      </c>
      <c r="G3252" s="4"/>
      <c r="H3252" s="93">
        <f t="shared" si="175"/>
        <v>3008</v>
      </c>
      <c r="I3252" s="93">
        <f t="shared" si="176"/>
        <v>8.0090306850697299</v>
      </c>
      <c r="J3252" s="158">
        <f t="shared" si="177"/>
        <v>14.43395331925238</v>
      </c>
    </row>
    <row r="3253" spans="1:10" hidden="1" x14ac:dyDescent="0.25">
      <c r="A3253" s="93">
        <v>162</v>
      </c>
      <c r="B3253" s="5" t="s">
        <v>25</v>
      </c>
      <c r="C3253" s="26">
        <v>44054</v>
      </c>
      <c r="D3253" s="4">
        <v>187</v>
      </c>
      <c r="E3253" s="29">
        <v>3195</v>
      </c>
      <c r="F3253" s="4">
        <v>4</v>
      </c>
      <c r="G3253" s="4"/>
      <c r="H3253" s="93">
        <f t="shared" si="175"/>
        <v>3195</v>
      </c>
      <c r="I3253" s="93">
        <f t="shared" si="176"/>
        <v>8.069342366811636</v>
      </c>
      <c r="J3253" s="158">
        <f t="shared" si="177"/>
        <v>16.402455830707225</v>
      </c>
    </row>
    <row r="3254" spans="1:10" hidden="1" x14ac:dyDescent="0.25">
      <c r="A3254" s="93">
        <v>163</v>
      </c>
      <c r="B3254" s="5" t="s">
        <v>25</v>
      </c>
      <c r="C3254" s="26">
        <v>44055</v>
      </c>
      <c r="D3254" s="4">
        <v>180</v>
      </c>
      <c r="E3254" s="29">
        <f t="shared" ref="E3254:E3297" si="178">D3254+E3230</f>
        <v>1500</v>
      </c>
      <c r="F3254" s="4">
        <v>3</v>
      </c>
      <c r="G3254" s="4"/>
      <c r="H3254" s="93">
        <f t="shared" si="175"/>
        <v>3375</v>
      </c>
      <c r="I3254" s="93">
        <f t="shared" si="176"/>
        <v>8.1241506033066297</v>
      </c>
      <c r="J3254" s="158">
        <f t="shared" si="177"/>
        <v>16.964427435377708</v>
      </c>
    </row>
    <row r="3255" spans="1:10" hidden="1" x14ac:dyDescent="0.25">
      <c r="A3255" s="93">
        <v>164</v>
      </c>
      <c r="B3255" s="5" t="s">
        <v>25</v>
      </c>
      <c r="C3255" s="26">
        <v>44056</v>
      </c>
      <c r="D3255" s="4">
        <v>160</v>
      </c>
      <c r="E3255" s="29">
        <f t="shared" si="178"/>
        <v>1501</v>
      </c>
      <c r="F3255" s="4">
        <v>5</v>
      </c>
      <c r="G3255" s="4"/>
      <c r="H3255" s="93">
        <f t="shared" si="175"/>
        <v>1660</v>
      </c>
      <c r="I3255" s="93">
        <f t="shared" si="176"/>
        <v>7.4145728813505887</v>
      </c>
      <c r="J3255" s="158">
        <f t="shared" si="177"/>
        <v>-29.972815499042117</v>
      </c>
    </row>
    <row r="3256" spans="1:10" hidden="1" x14ac:dyDescent="0.25">
      <c r="A3256" s="93">
        <v>165</v>
      </c>
      <c r="B3256" s="5" t="s">
        <v>25</v>
      </c>
      <c r="C3256" s="26">
        <v>44057</v>
      </c>
      <c r="D3256" s="4">
        <v>118</v>
      </c>
      <c r="E3256" s="29">
        <f t="shared" si="178"/>
        <v>1493</v>
      </c>
      <c r="F3256" s="4">
        <v>6</v>
      </c>
      <c r="G3256" s="4"/>
      <c r="H3256" s="93">
        <f t="shared" si="175"/>
        <v>1619</v>
      </c>
      <c r="I3256" s="93">
        <f t="shared" si="176"/>
        <v>7.3895639536776354</v>
      </c>
      <c r="J3256" s="158">
        <f t="shared" si="177"/>
        <v>-9.8083130195284394</v>
      </c>
    </row>
    <row r="3257" spans="1:10" hidden="1" x14ac:dyDescent="0.25">
      <c r="A3257" s="93">
        <v>166</v>
      </c>
      <c r="B3257" s="5" t="s">
        <v>25</v>
      </c>
      <c r="C3257" s="26">
        <v>44058</v>
      </c>
      <c r="D3257" s="4">
        <v>115</v>
      </c>
      <c r="E3257" s="29">
        <f t="shared" si="178"/>
        <v>1547</v>
      </c>
      <c r="F3257" s="4">
        <v>1</v>
      </c>
      <c r="G3257" s="4"/>
      <c r="H3257" s="93">
        <f t="shared" si="175"/>
        <v>1608</v>
      </c>
      <c r="I3257" s="93">
        <f t="shared" si="176"/>
        <v>7.3827464497389119</v>
      </c>
      <c r="J3257" s="158">
        <f t="shared" si="177"/>
        <v>-6.7448640986432888</v>
      </c>
    </row>
    <row r="3258" spans="1:10" hidden="1" x14ac:dyDescent="0.25">
      <c r="A3258" s="93">
        <v>167</v>
      </c>
      <c r="B3258" s="5" t="s">
        <v>25</v>
      </c>
      <c r="C3258" s="26">
        <v>44059</v>
      </c>
      <c r="D3258" s="4">
        <v>86</v>
      </c>
      <c r="E3258" s="29">
        <f t="shared" si="178"/>
        <v>1572</v>
      </c>
      <c r="G3258" s="4"/>
      <c r="H3258" s="93">
        <f t="shared" si="175"/>
        <v>1633</v>
      </c>
      <c r="I3258" s="93">
        <f t="shared" si="176"/>
        <v>7.3981740929704651</v>
      </c>
      <c r="J3258" s="158">
        <f t="shared" si="177"/>
        <v>-5.8767283330755937</v>
      </c>
    </row>
    <row r="3259" spans="1:10" hidden="1" x14ac:dyDescent="0.25">
      <c r="A3259" s="93">
        <v>168</v>
      </c>
      <c r="B3259" s="5" t="s">
        <v>25</v>
      </c>
      <c r="C3259" s="26">
        <v>44060</v>
      </c>
      <c r="D3259" s="4">
        <v>82</v>
      </c>
      <c r="E3259" s="29">
        <f t="shared" si="178"/>
        <v>1608</v>
      </c>
      <c r="F3259" s="4">
        <f>1+3+1+1</f>
        <v>6</v>
      </c>
      <c r="G3259" s="4"/>
      <c r="H3259" s="93">
        <f t="shared" si="175"/>
        <v>1654</v>
      </c>
      <c r="I3259" s="93">
        <f t="shared" si="176"/>
        <v>7.4109518755836366</v>
      </c>
      <c r="J3259" s="158">
        <f t="shared" si="177"/>
        <v>-5.9463496667530631</v>
      </c>
    </row>
    <row r="3260" spans="1:10" hidden="1" x14ac:dyDescent="0.25">
      <c r="A3260" s="93">
        <v>169</v>
      </c>
      <c r="B3260" s="5" t="s">
        <v>25</v>
      </c>
      <c r="C3260" s="26">
        <v>44061</v>
      </c>
      <c r="D3260" s="4">
        <v>138</v>
      </c>
      <c r="E3260" s="29">
        <f t="shared" si="178"/>
        <v>1692</v>
      </c>
      <c r="F3260" s="4">
        <v>2</v>
      </c>
      <c r="G3260" s="4"/>
      <c r="H3260" s="93">
        <f t="shared" si="175"/>
        <v>1746</v>
      </c>
      <c r="I3260" s="93">
        <f t="shared" si="176"/>
        <v>7.4650827363995473</v>
      </c>
      <c r="J3260" s="158">
        <f t="shared" si="177"/>
        <v>-7.4153924413719938</v>
      </c>
    </row>
    <row r="3261" spans="1:10" hidden="1" x14ac:dyDescent="0.25">
      <c r="A3261" s="93">
        <v>170</v>
      </c>
      <c r="B3261" s="5" t="s">
        <v>25</v>
      </c>
      <c r="C3261" s="26">
        <v>44062</v>
      </c>
      <c r="D3261" s="4">
        <v>94</v>
      </c>
      <c r="E3261" s="29">
        <f t="shared" si="178"/>
        <v>1666</v>
      </c>
      <c r="F3261" s="4">
        <v>3</v>
      </c>
      <c r="G3261" s="4"/>
      <c r="H3261" s="93">
        <f t="shared" si="175"/>
        <v>1786</v>
      </c>
      <c r="I3261" s="93">
        <f t="shared" si="176"/>
        <v>7.4877337614364441</v>
      </c>
      <c r="J3261" s="158">
        <f t="shared" si="177"/>
        <v>-14.122607217626816</v>
      </c>
    </row>
    <row r="3262" spans="1:10" hidden="1" x14ac:dyDescent="0.25">
      <c r="A3262" s="93">
        <v>171</v>
      </c>
      <c r="B3262" s="5" t="s">
        <v>25</v>
      </c>
      <c r="C3262" s="26">
        <v>44063</v>
      </c>
      <c r="D3262" s="4">
        <v>161</v>
      </c>
      <c r="E3262" s="29">
        <f t="shared" si="178"/>
        <v>1795</v>
      </c>
      <c r="F3262" s="4">
        <f>3+1+2</f>
        <v>6</v>
      </c>
      <c r="G3262" s="4"/>
      <c r="H3262" s="93">
        <f t="shared" si="175"/>
        <v>1827</v>
      </c>
      <c r="I3262" s="93">
        <f t="shared" si="176"/>
        <v>7.5104305563780063</v>
      </c>
      <c r="J3262" s="158">
        <f t="shared" si="177"/>
        <v>40.955788716536375</v>
      </c>
    </row>
    <row r="3263" spans="1:10" hidden="1" x14ac:dyDescent="0.25">
      <c r="A3263" s="93">
        <v>172</v>
      </c>
      <c r="B3263" s="5" t="s">
        <v>25</v>
      </c>
      <c r="C3263" s="26">
        <v>44064</v>
      </c>
      <c r="D3263" s="4">
        <v>137</v>
      </c>
      <c r="E3263" s="29">
        <f t="shared" si="178"/>
        <v>1844</v>
      </c>
      <c r="G3263" s="4"/>
      <c r="H3263" s="93">
        <f t="shared" si="175"/>
        <v>1932</v>
      </c>
      <c r="I3263" s="93">
        <f t="shared" si="176"/>
        <v>7.566311014772463</v>
      </c>
      <c r="J3263" s="158">
        <f t="shared" si="177"/>
        <v>26.484160615548547</v>
      </c>
    </row>
    <row r="3264" spans="1:10" hidden="1" x14ac:dyDescent="0.25">
      <c r="A3264" s="93">
        <v>173</v>
      </c>
      <c r="B3264" s="5" t="s">
        <v>25</v>
      </c>
      <c r="C3264" s="26">
        <v>44065</v>
      </c>
      <c r="D3264" s="4">
        <v>118</v>
      </c>
      <c r="E3264" s="29">
        <f t="shared" si="178"/>
        <v>1880</v>
      </c>
      <c r="F3264" s="4">
        <f>1+1</f>
        <v>2</v>
      </c>
      <c r="G3264" s="4"/>
      <c r="H3264" s="93">
        <f t="shared" si="175"/>
        <v>1962</v>
      </c>
      <c r="I3264" s="93">
        <f t="shared" si="176"/>
        <v>7.581719640125308</v>
      </c>
      <c r="J3264" s="158">
        <f t="shared" si="177"/>
        <v>22.792111341351372</v>
      </c>
    </row>
    <row r="3265" spans="1:10" hidden="1" x14ac:dyDescent="0.25">
      <c r="A3265" s="93">
        <v>174</v>
      </c>
      <c r="B3265" s="5" t="s">
        <v>25</v>
      </c>
      <c r="C3265" s="26">
        <v>44066</v>
      </c>
      <c r="D3265" s="4">
        <v>119</v>
      </c>
      <c r="E3265" s="29">
        <f t="shared" si="178"/>
        <v>1962</v>
      </c>
      <c r="F3265" s="4">
        <f>4</f>
        <v>4</v>
      </c>
      <c r="G3265" s="4"/>
      <c r="H3265" s="93">
        <f t="shared" si="175"/>
        <v>1999</v>
      </c>
      <c r="I3265" s="93">
        <f t="shared" si="176"/>
        <v>7.6004023345003997</v>
      </c>
      <c r="J3265" s="158">
        <f t="shared" si="177"/>
        <v>22.430062488514306</v>
      </c>
    </row>
    <row r="3266" spans="1:10" hidden="1" x14ac:dyDescent="0.25">
      <c r="A3266" s="93">
        <v>175</v>
      </c>
      <c r="B3266" s="5" t="s">
        <v>25</v>
      </c>
      <c r="C3266" s="26">
        <v>44067</v>
      </c>
      <c r="D3266" s="4">
        <v>61</v>
      </c>
      <c r="E3266" s="29">
        <f t="shared" si="178"/>
        <v>2008</v>
      </c>
      <c r="F3266" s="4">
        <f>3+1</f>
        <v>4</v>
      </c>
      <c r="G3266" s="4"/>
      <c r="H3266" s="93">
        <f t="shared" si="175"/>
        <v>2023</v>
      </c>
      <c r="I3266" s="93">
        <f t="shared" si="176"/>
        <v>7.6123368371677458</v>
      </c>
      <c r="J3266" s="158">
        <f t="shared" si="177"/>
        <v>24.01865558633969</v>
      </c>
    </row>
    <row r="3267" spans="1:10" hidden="1" x14ac:dyDescent="0.25">
      <c r="A3267" s="93">
        <v>176</v>
      </c>
      <c r="B3267" s="5" t="s">
        <v>25</v>
      </c>
      <c r="C3267" s="26">
        <v>44068</v>
      </c>
      <c r="D3267" s="4">
        <v>174</v>
      </c>
      <c r="E3267" s="29">
        <f t="shared" si="178"/>
        <v>2181</v>
      </c>
      <c r="F3267" s="4">
        <f>1+2+1</f>
        <v>4</v>
      </c>
      <c r="G3267" s="4"/>
      <c r="H3267" s="93">
        <f t="shared" ref="H3267:H3330" si="179">IF(EXACT(B3267,B3266),D3267+E3266,E3267)</f>
        <v>2182</v>
      </c>
      <c r="I3267" s="93">
        <f t="shared" si="176"/>
        <v>7.687997166393016</v>
      </c>
      <c r="J3267" s="158">
        <f t="shared" si="177"/>
        <v>23.584644373962838</v>
      </c>
    </row>
    <row r="3268" spans="1:10" hidden="1" x14ac:dyDescent="0.25">
      <c r="A3268" s="93">
        <v>177</v>
      </c>
      <c r="B3268" s="5" t="s">
        <v>25</v>
      </c>
      <c r="C3268" s="26">
        <v>44069</v>
      </c>
      <c r="D3268" s="4">
        <v>235</v>
      </c>
      <c r="E3268" s="29">
        <f t="shared" si="178"/>
        <v>2298</v>
      </c>
      <c r="F3268" s="4">
        <f>3+1+2+5</f>
        <v>11</v>
      </c>
      <c r="G3268" s="4"/>
      <c r="H3268" s="93">
        <f t="shared" si="179"/>
        <v>2416</v>
      </c>
      <c r="I3268" s="93">
        <f t="shared" si="176"/>
        <v>7.7898685590547059</v>
      </c>
      <c r="J3268" s="158">
        <f t="shared" si="177"/>
        <v>18.428132649014493</v>
      </c>
    </row>
    <row r="3269" spans="1:10" hidden="1" x14ac:dyDescent="0.25">
      <c r="A3269" s="93">
        <v>178</v>
      </c>
      <c r="B3269" s="5" t="s">
        <v>25</v>
      </c>
      <c r="C3269" s="26">
        <v>44070</v>
      </c>
      <c r="D3269" s="4">
        <v>268</v>
      </c>
      <c r="E3269" s="29">
        <f t="shared" si="178"/>
        <v>2394</v>
      </c>
      <c r="F3269" s="4">
        <f>1+1+2+4</f>
        <v>8</v>
      </c>
      <c r="G3269" s="4"/>
      <c r="H3269" s="93">
        <f t="shared" si="179"/>
        <v>2566</v>
      </c>
      <c r="I3269" s="93">
        <f t="shared" si="176"/>
        <v>7.8501035451755818</v>
      </c>
      <c r="J3269" s="158">
        <f t="shared" si="177"/>
        <v>15.217020290764273</v>
      </c>
    </row>
    <row r="3270" spans="1:10" hidden="1" x14ac:dyDescent="0.25">
      <c r="A3270" s="93">
        <v>179</v>
      </c>
      <c r="B3270" s="5" t="s">
        <v>25</v>
      </c>
      <c r="C3270" s="26">
        <v>44071</v>
      </c>
      <c r="D3270" s="4">
        <v>150</v>
      </c>
      <c r="E3270" s="29">
        <f t="shared" si="178"/>
        <v>2473</v>
      </c>
      <c r="F3270" s="4">
        <f>1+2+1</f>
        <v>4</v>
      </c>
      <c r="G3270" s="4"/>
      <c r="H3270" s="93">
        <f t="shared" si="179"/>
        <v>2544</v>
      </c>
      <c r="I3270" s="93">
        <f t="shared" si="176"/>
        <v>7.8414929244600131</v>
      </c>
      <c r="J3270" s="158">
        <f t="shared" si="177"/>
        <v>14.88257011959633</v>
      </c>
    </row>
    <row r="3271" spans="1:10" hidden="1" x14ac:dyDescent="0.25">
      <c r="A3271" s="93">
        <v>180</v>
      </c>
      <c r="B3271" s="5" t="s">
        <v>25</v>
      </c>
      <c r="C3271" s="26">
        <v>44072</v>
      </c>
      <c r="D3271" s="4">
        <v>188</v>
      </c>
      <c r="E3271" s="29">
        <f t="shared" si="178"/>
        <v>2632</v>
      </c>
      <c r="F3271" s="4">
        <f>2</f>
        <v>2</v>
      </c>
      <c r="G3271" s="4"/>
      <c r="H3271" s="93">
        <f t="shared" si="179"/>
        <v>2661</v>
      </c>
      <c r="I3271" s="93">
        <f t="shared" si="176"/>
        <v>7.8864572709776892</v>
      </c>
      <c r="J3271" s="158">
        <f t="shared" si="177"/>
        <v>14.017172955084614</v>
      </c>
    </row>
    <row r="3272" spans="1:10" hidden="1" x14ac:dyDescent="0.25">
      <c r="A3272" s="93">
        <v>181</v>
      </c>
      <c r="B3272" s="5" t="s">
        <v>25</v>
      </c>
      <c r="C3272" s="26">
        <v>44073</v>
      </c>
      <c r="D3272" s="4">
        <v>91</v>
      </c>
      <c r="E3272" s="29">
        <f t="shared" si="178"/>
        <v>2757</v>
      </c>
      <c r="F3272" s="4">
        <f>2+4+4+2</f>
        <v>12</v>
      </c>
      <c r="G3272" s="4"/>
      <c r="H3272" s="93">
        <f t="shared" si="179"/>
        <v>2723</v>
      </c>
      <c r="I3272" s="93">
        <f t="shared" si="176"/>
        <v>7.9094894926737593</v>
      </c>
      <c r="J3272" s="158">
        <f t="shared" si="177"/>
        <v>14.358891035530638</v>
      </c>
    </row>
    <row r="3273" spans="1:10" hidden="1" x14ac:dyDescent="0.25">
      <c r="A3273" s="93">
        <v>182</v>
      </c>
      <c r="B3273" s="5" t="s">
        <v>25</v>
      </c>
      <c r="C3273" s="26">
        <v>44074</v>
      </c>
      <c r="D3273" s="4">
        <v>126</v>
      </c>
      <c r="E3273" s="29">
        <f t="shared" si="178"/>
        <v>2897</v>
      </c>
      <c r="F3273" s="4">
        <f>2</f>
        <v>2</v>
      </c>
      <c r="G3273" s="4"/>
      <c r="H3273" s="93">
        <f t="shared" si="179"/>
        <v>2883</v>
      </c>
      <c r="I3273" s="93">
        <f t="shared" si="176"/>
        <v>7.9665866976384025</v>
      </c>
      <c r="J3273" s="158">
        <f t="shared" si="177"/>
        <v>15.051409461264299</v>
      </c>
    </row>
    <row r="3274" spans="1:10" hidden="1" x14ac:dyDescent="0.25">
      <c r="A3274" s="93">
        <v>183</v>
      </c>
      <c r="B3274" s="5" t="s">
        <v>25</v>
      </c>
      <c r="C3274" s="26">
        <v>44075</v>
      </c>
      <c r="D3274" s="4">
        <v>179</v>
      </c>
      <c r="E3274" s="29">
        <f t="shared" si="178"/>
        <v>3020</v>
      </c>
      <c r="F3274" s="4">
        <f>2+1</f>
        <v>3</v>
      </c>
      <c r="G3274" s="4"/>
      <c r="H3274" s="93">
        <f t="shared" si="179"/>
        <v>3076</v>
      </c>
      <c r="I3274" s="93">
        <f t="shared" si="176"/>
        <v>8.0313853306255343</v>
      </c>
      <c r="J3274" s="158">
        <f t="shared" si="177"/>
        <v>16.586105589231455</v>
      </c>
    </row>
    <row r="3275" spans="1:10" hidden="1" x14ac:dyDescent="0.25">
      <c r="A3275" s="93">
        <v>184</v>
      </c>
      <c r="B3275" s="5" t="s">
        <v>25</v>
      </c>
      <c r="C3275" s="26">
        <v>44076</v>
      </c>
      <c r="D3275" s="4">
        <v>173</v>
      </c>
      <c r="E3275" s="29">
        <f t="shared" si="178"/>
        <v>3076</v>
      </c>
      <c r="F3275" s="4">
        <f>1+6</f>
        <v>7</v>
      </c>
      <c r="G3275" s="4"/>
      <c r="H3275" s="93">
        <f t="shared" si="179"/>
        <v>3193</v>
      </c>
      <c r="I3275" s="93">
        <f t="shared" si="176"/>
        <v>8.0687161927147812</v>
      </c>
      <c r="J3275" s="158">
        <f t="shared" si="177"/>
        <v>17.878573875031112</v>
      </c>
    </row>
    <row r="3276" spans="1:10" hidden="1" x14ac:dyDescent="0.25">
      <c r="A3276" s="93">
        <v>185</v>
      </c>
      <c r="B3276" s="5" t="s">
        <v>25</v>
      </c>
      <c r="C3276" s="26">
        <v>44077</v>
      </c>
      <c r="D3276" s="4">
        <v>158</v>
      </c>
      <c r="E3276" s="29">
        <f t="shared" si="178"/>
        <v>3166</v>
      </c>
      <c r="F3276" s="4">
        <f>2+4</f>
        <v>6</v>
      </c>
      <c r="G3276" s="4"/>
      <c r="H3276" s="93">
        <f t="shared" si="179"/>
        <v>3234</v>
      </c>
      <c r="I3276" s="93">
        <f t="shared" si="176"/>
        <v>8.0814750401370521</v>
      </c>
      <c r="J3276" s="158">
        <f t="shared" si="177"/>
        <v>17.928438114016664</v>
      </c>
    </row>
    <row r="3277" spans="1:10" hidden="1" x14ac:dyDescent="0.25">
      <c r="A3277" s="93">
        <v>186</v>
      </c>
      <c r="B3277" s="5" t="s">
        <v>25</v>
      </c>
      <c r="C3277" s="26">
        <v>44078</v>
      </c>
      <c r="D3277" s="4">
        <v>262</v>
      </c>
      <c r="E3277" s="29">
        <f t="shared" si="178"/>
        <v>3457</v>
      </c>
      <c r="F3277" s="4">
        <f>1+1+3+2</f>
        <v>7</v>
      </c>
      <c r="G3277" s="4"/>
      <c r="H3277" s="93">
        <f t="shared" si="179"/>
        <v>3428</v>
      </c>
      <c r="I3277" s="93">
        <f t="shared" si="176"/>
        <v>8.1397322797176699</v>
      </c>
      <c r="J3277" s="158">
        <f t="shared" si="177"/>
        <v>16.149913363902172</v>
      </c>
    </row>
    <row r="3278" spans="1:10" hidden="1" x14ac:dyDescent="0.25">
      <c r="A3278" s="93">
        <v>187</v>
      </c>
      <c r="B3278" s="5" t="s">
        <v>25</v>
      </c>
      <c r="C3278" s="26">
        <v>44079</v>
      </c>
      <c r="D3278" s="4">
        <v>169</v>
      </c>
      <c r="E3278" s="29">
        <f t="shared" si="178"/>
        <v>1669</v>
      </c>
      <c r="F3278" s="4">
        <f>2+2+1</f>
        <v>5</v>
      </c>
      <c r="G3278" s="4"/>
      <c r="H3278" s="93">
        <f t="shared" si="179"/>
        <v>3626</v>
      </c>
      <c r="I3278" s="93">
        <f t="shared" si="176"/>
        <v>8.1958853913147962</v>
      </c>
      <c r="J3278" s="158">
        <f t="shared" si="177"/>
        <v>15.739689183590636</v>
      </c>
    </row>
    <row r="3279" spans="1:10" hidden="1" x14ac:dyDescent="0.25">
      <c r="A3279" s="93">
        <v>188</v>
      </c>
      <c r="B3279" s="5" t="s">
        <v>25</v>
      </c>
      <c r="C3279" s="26">
        <v>44080</v>
      </c>
      <c r="D3279" s="4">
        <v>54</v>
      </c>
      <c r="E3279" s="29">
        <f t="shared" si="178"/>
        <v>1555</v>
      </c>
      <c r="F3279" s="4">
        <f>1+1</f>
        <v>2</v>
      </c>
      <c r="G3279" s="4"/>
      <c r="H3279" s="93">
        <f t="shared" si="179"/>
        <v>1723</v>
      </c>
      <c r="I3279" s="93">
        <f t="shared" si="176"/>
        <v>7.4518222365279296</v>
      </c>
      <c r="J3279" s="158">
        <f t="shared" si="177"/>
        <v>-33.863627252764559</v>
      </c>
    </row>
    <row r="3280" spans="1:10" hidden="1" x14ac:dyDescent="0.25">
      <c r="A3280" s="93">
        <v>189</v>
      </c>
      <c r="B3280" s="5" t="s">
        <v>25</v>
      </c>
      <c r="C3280" s="26">
        <v>44081</v>
      </c>
      <c r="D3280" s="4">
        <v>207</v>
      </c>
      <c r="E3280" s="29">
        <f t="shared" si="178"/>
        <v>1700</v>
      </c>
      <c r="F3280" s="4">
        <f>3+2</f>
        <v>5</v>
      </c>
      <c r="G3280" s="4"/>
      <c r="H3280" s="93">
        <f t="shared" si="179"/>
        <v>1762</v>
      </c>
      <c r="I3280" s="93">
        <f t="shared" si="176"/>
        <v>7.4742048064961244</v>
      </c>
      <c r="J3280" s="158">
        <f t="shared" si="177"/>
        <v>-9.8606411439921917</v>
      </c>
    </row>
    <row r="3281" spans="1:10" hidden="1" x14ac:dyDescent="0.25">
      <c r="A3281" s="93">
        <v>190</v>
      </c>
      <c r="B3281" s="5" t="s">
        <v>25</v>
      </c>
      <c r="C3281" s="26">
        <v>44082</v>
      </c>
      <c r="D3281" s="4">
        <v>299</v>
      </c>
      <c r="E3281" s="29">
        <f t="shared" si="178"/>
        <v>1846</v>
      </c>
      <c r="F3281" s="4">
        <f>4+4</f>
        <v>8</v>
      </c>
      <c r="G3281" s="4"/>
      <c r="H3281" s="93">
        <f t="shared" si="179"/>
        <v>1999</v>
      </c>
      <c r="I3281" s="93">
        <f t="shared" ref="I3281:I3344" si="180">LN(H3281)</f>
        <v>7.6004023345003997</v>
      </c>
      <c r="J3281" s="158">
        <f t="shared" si="177"/>
        <v>-7.4434355535277117</v>
      </c>
    </row>
    <row r="3282" spans="1:10" hidden="1" x14ac:dyDescent="0.25">
      <c r="A3282" s="93">
        <v>191</v>
      </c>
      <c r="B3282" s="5" t="s">
        <v>25</v>
      </c>
      <c r="C3282" s="26">
        <v>44083</v>
      </c>
      <c r="D3282" s="4">
        <v>280</v>
      </c>
      <c r="E3282" s="29">
        <f t="shared" si="178"/>
        <v>1852</v>
      </c>
      <c r="F3282" s="4">
        <f>2</f>
        <v>2</v>
      </c>
      <c r="G3282" s="4"/>
      <c r="H3282" s="93">
        <f t="shared" si="179"/>
        <v>2126</v>
      </c>
      <c r="I3282" s="93">
        <f t="shared" si="180"/>
        <v>7.6619975589018932</v>
      </c>
      <c r="J3282" s="158">
        <f t="shared" si="177"/>
        <v>-7.2843832287551145</v>
      </c>
    </row>
    <row r="3283" spans="1:10" hidden="1" x14ac:dyDescent="0.25">
      <c r="A3283" s="93">
        <v>192</v>
      </c>
      <c r="B3283" s="5" t="s">
        <v>25</v>
      </c>
      <c r="C3283" s="26">
        <v>44084</v>
      </c>
      <c r="D3283" s="1">
        <v>265</v>
      </c>
      <c r="E3283" s="29">
        <f t="shared" si="178"/>
        <v>1873</v>
      </c>
      <c r="F3283" s="4">
        <f>3+1</f>
        <v>4</v>
      </c>
      <c r="G3283" s="4"/>
      <c r="H3283" s="93">
        <f t="shared" si="179"/>
        <v>2117</v>
      </c>
      <c r="I3283" s="93">
        <f t="shared" si="180"/>
        <v>7.6577552711348655</v>
      </c>
      <c r="J3283" s="158">
        <f t="shared" si="177"/>
        <v>-8.1789821738109421</v>
      </c>
    </row>
    <row r="3284" spans="1:10" hidden="1" x14ac:dyDescent="0.25">
      <c r="A3284" s="93">
        <v>193</v>
      </c>
      <c r="B3284" s="5" t="s">
        <v>25</v>
      </c>
      <c r="C3284" s="26">
        <v>44085</v>
      </c>
      <c r="D3284" s="4">
        <v>318</v>
      </c>
      <c r="E3284" s="29">
        <f t="shared" si="178"/>
        <v>2010</v>
      </c>
      <c r="F3284" s="4">
        <f>1+2+4</f>
        <v>7</v>
      </c>
      <c r="G3284" s="4"/>
      <c r="H3284" s="93">
        <f t="shared" si="179"/>
        <v>2191</v>
      </c>
      <c r="I3284" s="93">
        <f t="shared" si="180"/>
        <v>7.6921133395954664</v>
      </c>
      <c r="J3284" s="158">
        <f t="shared" si="177"/>
        <v>-11.490305760463253</v>
      </c>
    </row>
    <row r="3285" spans="1:10" hidden="1" x14ac:dyDescent="0.25">
      <c r="A3285" s="93">
        <v>194</v>
      </c>
      <c r="B3285" s="5" t="s">
        <v>25</v>
      </c>
      <c r="C3285" s="26">
        <v>44086</v>
      </c>
      <c r="D3285" s="4">
        <v>229</v>
      </c>
      <c r="E3285" s="29">
        <f t="shared" si="178"/>
        <v>1895</v>
      </c>
      <c r="G3285" s="4"/>
      <c r="H3285" s="93">
        <f t="shared" si="179"/>
        <v>2239</v>
      </c>
      <c r="I3285" s="93">
        <f t="shared" si="180"/>
        <v>7.7137846165987547</v>
      </c>
      <c r="J3285" s="158">
        <f t="shared" si="177"/>
        <v>-37.299321253206955</v>
      </c>
    </row>
    <row r="3286" spans="1:10" hidden="1" x14ac:dyDescent="0.25">
      <c r="A3286" s="93">
        <v>195</v>
      </c>
      <c r="B3286" s="5" t="s">
        <v>25</v>
      </c>
      <c r="C3286" s="26">
        <v>44087</v>
      </c>
      <c r="D3286" s="4">
        <v>130</v>
      </c>
      <c r="E3286" s="29">
        <f t="shared" si="178"/>
        <v>1925</v>
      </c>
      <c r="F3286" s="4">
        <f>2</f>
        <v>2</v>
      </c>
      <c r="G3286" s="4"/>
      <c r="H3286" s="93">
        <f t="shared" si="179"/>
        <v>2025</v>
      </c>
      <c r="I3286" s="93">
        <f t="shared" si="180"/>
        <v>7.6133249795406392</v>
      </c>
      <c r="J3286" s="158">
        <f t="shared" si="177"/>
        <v>22.399939227979285</v>
      </c>
    </row>
    <row r="3287" spans="1:10" hidden="1" x14ac:dyDescent="0.25">
      <c r="A3287" s="93">
        <v>196</v>
      </c>
      <c r="B3287" s="5" t="s">
        <v>25</v>
      </c>
      <c r="C3287" s="26">
        <v>44088</v>
      </c>
      <c r="D3287" s="4">
        <v>135</v>
      </c>
      <c r="E3287" s="29">
        <f t="shared" si="178"/>
        <v>1979</v>
      </c>
      <c r="F3287" s="4">
        <f>4+4</f>
        <v>8</v>
      </c>
      <c r="G3287" s="4"/>
      <c r="H3287" s="93">
        <f t="shared" si="179"/>
        <v>2060</v>
      </c>
      <c r="I3287" s="93">
        <f t="shared" si="180"/>
        <v>7.6304612617836272</v>
      </c>
      <c r="J3287" s="158">
        <f t="shared" si="177"/>
        <v>43.189057805047469</v>
      </c>
    </row>
    <row r="3288" spans="1:10" hidden="1" x14ac:dyDescent="0.25">
      <c r="A3288" s="93">
        <v>197</v>
      </c>
      <c r="B3288" s="62" t="s">
        <v>25</v>
      </c>
      <c r="C3288" s="26">
        <v>44089</v>
      </c>
      <c r="D3288" s="4">
        <v>375</v>
      </c>
      <c r="E3288" s="29">
        <f t="shared" si="178"/>
        <v>2255</v>
      </c>
      <c r="F3288" s="4">
        <f>3+4</f>
        <v>7</v>
      </c>
      <c r="G3288" s="4"/>
      <c r="H3288" s="93">
        <f t="shared" si="179"/>
        <v>2354</v>
      </c>
      <c r="I3288" s="93">
        <f t="shared" si="180"/>
        <v>7.7638712878202218</v>
      </c>
      <c r="J3288" s="158">
        <f t="shared" si="177"/>
        <v>66.543529419649687</v>
      </c>
    </row>
    <row r="3289" spans="1:10" hidden="1" x14ac:dyDescent="0.25">
      <c r="A3289" s="93">
        <v>198</v>
      </c>
      <c r="B3289" s="62" t="s">
        <v>25</v>
      </c>
      <c r="C3289" s="26">
        <v>44090</v>
      </c>
      <c r="D3289" s="4">
        <v>232</v>
      </c>
      <c r="E3289" s="29">
        <f t="shared" si="178"/>
        <v>2194</v>
      </c>
      <c r="F3289" s="4">
        <f>3+5</f>
        <v>8</v>
      </c>
      <c r="G3289" s="4"/>
      <c r="H3289" s="93">
        <f t="shared" si="179"/>
        <v>2487</v>
      </c>
      <c r="I3289" s="93">
        <f t="shared" si="180"/>
        <v>7.8188324438034043</v>
      </c>
      <c r="J3289" s="158">
        <f t="shared" si="177"/>
        <v>43.353684796754202</v>
      </c>
    </row>
    <row r="3290" spans="1:10" hidden="1" x14ac:dyDescent="0.25">
      <c r="A3290" s="93">
        <v>199</v>
      </c>
      <c r="B3290" s="62" t="s">
        <v>25</v>
      </c>
      <c r="C3290" s="26">
        <v>44091</v>
      </c>
      <c r="D3290" s="4">
        <v>291</v>
      </c>
      <c r="E3290" s="29">
        <f t="shared" si="178"/>
        <v>2299</v>
      </c>
      <c r="F3290" s="4">
        <f>2+2+2</f>
        <v>6</v>
      </c>
      <c r="G3290" s="4"/>
      <c r="H3290" s="93">
        <f t="shared" si="179"/>
        <v>2485</v>
      </c>
      <c r="I3290" s="93">
        <f t="shared" si="180"/>
        <v>7.8180279385307294</v>
      </c>
      <c r="J3290" s="158">
        <f t="shared" si="177"/>
        <v>30.279446860950067</v>
      </c>
    </row>
    <row r="3291" spans="1:10" hidden="1" x14ac:dyDescent="0.25">
      <c r="A3291" s="93">
        <v>200</v>
      </c>
      <c r="B3291" s="62" t="s">
        <v>25</v>
      </c>
      <c r="C3291" s="26">
        <v>44092</v>
      </c>
      <c r="D3291" s="4">
        <v>217</v>
      </c>
      <c r="E3291" s="29">
        <f t="shared" si="178"/>
        <v>2398</v>
      </c>
      <c r="F3291" s="4">
        <f>3+3</f>
        <v>6</v>
      </c>
      <c r="G3291" s="4"/>
      <c r="H3291" s="93">
        <f t="shared" si="179"/>
        <v>2516</v>
      </c>
      <c r="I3291" s="93">
        <f t="shared" si="180"/>
        <v>7.8304256178203309</v>
      </c>
      <c r="J3291" s="158">
        <f t="shared" si="177"/>
        <v>26.000738518142175</v>
      </c>
    </row>
    <row r="3292" spans="1:10" hidden="1" x14ac:dyDescent="0.25">
      <c r="A3292" s="93">
        <v>201</v>
      </c>
      <c r="B3292" s="62" t="s">
        <v>25</v>
      </c>
      <c r="C3292" s="26">
        <v>44093</v>
      </c>
      <c r="D3292" s="4">
        <v>245</v>
      </c>
      <c r="E3292" s="29">
        <f t="shared" si="178"/>
        <v>2543</v>
      </c>
      <c r="F3292" s="4">
        <f>3+2+2</f>
        <v>7</v>
      </c>
      <c r="G3292" s="4"/>
      <c r="H3292" s="93">
        <f t="shared" si="179"/>
        <v>2643</v>
      </c>
      <c r="I3292" s="93">
        <f t="shared" si="180"/>
        <v>7.879669914604289</v>
      </c>
      <c r="J3292" s="158">
        <f t="shared" si="177"/>
        <v>20.32717026314258</v>
      </c>
    </row>
    <row r="3293" spans="1:10" hidden="1" x14ac:dyDescent="0.25">
      <c r="A3293" s="93">
        <v>202</v>
      </c>
      <c r="B3293" s="62" t="s">
        <v>25</v>
      </c>
      <c r="C3293" s="26">
        <v>44094</v>
      </c>
      <c r="D3293" s="4">
        <v>132</v>
      </c>
      <c r="E3293" s="29">
        <f t="shared" si="178"/>
        <v>2526</v>
      </c>
      <c r="G3293" s="4"/>
      <c r="H3293" s="93">
        <f t="shared" si="179"/>
        <v>2675</v>
      </c>
      <c r="I3293" s="93">
        <f t="shared" si="180"/>
        <v>7.8917046593301068</v>
      </c>
      <c r="J3293" s="158">
        <f t="shared" si="177"/>
        <v>17.15731315181155</v>
      </c>
    </row>
    <row r="3294" spans="1:10" hidden="1" x14ac:dyDescent="0.25">
      <c r="A3294" s="93">
        <v>203</v>
      </c>
      <c r="B3294" s="62" t="s">
        <v>25</v>
      </c>
      <c r="C3294" s="26">
        <v>44095</v>
      </c>
      <c r="D3294" s="4">
        <v>132</v>
      </c>
      <c r="E3294" s="29">
        <f t="shared" si="178"/>
        <v>2605</v>
      </c>
      <c r="F3294" s="4">
        <v>21</v>
      </c>
      <c r="G3294" s="4"/>
      <c r="H3294" s="93">
        <f t="shared" si="179"/>
        <v>2658</v>
      </c>
      <c r="I3294" s="93">
        <f t="shared" si="180"/>
        <v>7.8853292392731911</v>
      </c>
      <c r="J3294" s="158">
        <f t="shared" si="177"/>
        <v>22.238718592862284</v>
      </c>
    </row>
    <row r="3295" spans="1:10" hidden="1" x14ac:dyDescent="0.25">
      <c r="A3295" s="93">
        <v>204</v>
      </c>
      <c r="B3295" s="62" t="s">
        <v>25</v>
      </c>
      <c r="C3295" s="26">
        <v>44096</v>
      </c>
      <c r="D3295" s="4">
        <v>251</v>
      </c>
      <c r="E3295" s="29">
        <f t="shared" si="178"/>
        <v>2883</v>
      </c>
      <c r="F3295" s="4">
        <f>8+4</f>
        <v>12</v>
      </c>
      <c r="G3295" s="4"/>
      <c r="H3295" s="93">
        <f t="shared" si="179"/>
        <v>2856</v>
      </c>
      <c r="I3295" s="93">
        <f t="shared" si="180"/>
        <v>7.9571773234594749</v>
      </c>
      <c r="J3295" s="158">
        <f t="shared" si="177"/>
        <v>29.768568303913803</v>
      </c>
    </row>
    <row r="3296" spans="1:10" hidden="1" x14ac:dyDescent="0.25">
      <c r="A3296" s="93">
        <v>205</v>
      </c>
      <c r="B3296" s="62" t="s">
        <v>25</v>
      </c>
      <c r="C3296" s="26">
        <v>44097</v>
      </c>
      <c r="D3296" s="4">
        <v>272</v>
      </c>
      <c r="E3296" s="29">
        <f t="shared" si="178"/>
        <v>3029</v>
      </c>
      <c r="F3296" s="4">
        <f>5+3</f>
        <v>8</v>
      </c>
      <c r="G3296" s="4"/>
      <c r="H3296" s="93">
        <f t="shared" si="179"/>
        <v>3155</v>
      </c>
      <c r="I3296" s="93">
        <f t="shared" si="180"/>
        <v>8.0567437749753132</v>
      </c>
      <c r="J3296" s="158">
        <f t="shared" si="177"/>
        <v>22.94219982885377</v>
      </c>
    </row>
    <row r="3297" spans="1:10" hidden="1" x14ac:dyDescent="0.25">
      <c r="A3297" s="93">
        <v>206</v>
      </c>
      <c r="B3297" s="62" t="s">
        <v>25</v>
      </c>
      <c r="C3297" s="26">
        <v>44098</v>
      </c>
      <c r="D3297" s="4">
        <v>247</v>
      </c>
      <c r="E3297" s="29">
        <f t="shared" si="178"/>
        <v>3144</v>
      </c>
      <c r="F3297" s="4">
        <f>6+4</f>
        <v>10</v>
      </c>
      <c r="G3297" s="4"/>
      <c r="H3297" s="93">
        <f t="shared" si="179"/>
        <v>3276</v>
      </c>
      <c r="I3297" s="93">
        <f t="shared" si="180"/>
        <v>8.0943784449729606</v>
      </c>
      <c r="J3297" s="158">
        <f>LN(2)/SLOPE(I3290:I3297,A3290:A3297)</f>
        <v>17.685596229806485</v>
      </c>
    </row>
    <row r="3298" spans="1:10" hidden="1" x14ac:dyDescent="0.25">
      <c r="A3298" s="93">
        <v>1</v>
      </c>
      <c r="B3298" s="5" t="s">
        <v>41</v>
      </c>
      <c r="C3298" s="26">
        <v>43893</v>
      </c>
      <c r="D3298" s="4">
        <v>0</v>
      </c>
      <c r="E3298" s="29">
        <v>0</v>
      </c>
      <c r="G3298" s="4"/>
      <c r="H3298" s="93">
        <f t="shared" si="179"/>
        <v>0</v>
      </c>
      <c r="I3298" s="93" t="e">
        <f t="shared" si="180"/>
        <v>#NUM!</v>
      </c>
    </row>
    <row r="3299" spans="1:10" hidden="1" x14ac:dyDescent="0.25">
      <c r="A3299" s="93">
        <v>2</v>
      </c>
      <c r="B3299" s="5" t="s">
        <v>41</v>
      </c>
      <c r="C3299" s="26">
        <v>43894</v>
      </c>
      <c r="D3299" s="4">
        <v>0</v>
      </c>
      <c r="E3299" s="29">
        <v>0</v>
      </c>
      <c r="G3299" s="4"/>
      <c r="H3299" s="93">
        <f t="shared" si="179"/>
        <v>0</v>
      </c>
      <c r="I3299" s="93" t="e">
        <f t="shared" si="180"/>
        <v>#NUM!</v>
      </c>
    </row>
    <row r="3300" spans="1:10" hidden="1" x14ac:dyDescent="0.25">
      <c r="A3300" s="93">
        <v>3</v>
      </c>
      <c r="B3300" s="5" t="s">
        <v>41</v>
      </c>
      <c r="C3300" s="26">
        <v>43895</v>
      </c>
      <c r="D3300" s="4">
        <v>0</v>
      </c>
      <c r="E3300" s="29">
        <v>0</v>
      </c>
      <c r="G3300" s="4"/>
      <c r="H3300" s="93">
        <f t="shared" si="179"/>
        <v>0</v>
      </c>
      <c r="I3300" s="93" t="e">
        <f t="shared" si="180"/>
        <v>#NUM!</v>
      </c>
    </row>
    <row r="3301" spans="1:10" hidden="1" x14ac:dyDescent="0.25">
      <c r="A3301" s="93">
        <v>4</v>
      </c>
      <c r="B3301" s="5" t="s">
        <v>41</v>
      </c>
      <c r="C3301" s="26">
        <v>43896</v>
      </c>
      <c r="D3301" s="4">
        <v>0</v>
      </c>
      <c r="E3301" s="29">
        <v>0</v>
      </c>
      <c r="G3301" s="4"/>
      <c r="H3301" s="93">
        <f t="shared" si="179"/>
        <v>0</v>
      </c>
      <c r="I3301" s="93" t="e">
        <f t="shared" si="180"/>
        <v>#NUM!</v>
      </c>
    </row>
    <row r="3302" spans="1:10" hidden="1" x14ac:dyDescent="0.25">
      <c r="A3302" s="93">
        <v>5</v>
      </c>
      <c r="B3302" s="5" t="s">
        <v>41</v>
      </c>
      <c r="C3302" s="26">
        <v>43897</v>
      </c>
      <c r="D3302" s="4">
        <v>0</v>
      </c>
      <c r="E3302" s="29">
        <v>0</v>
      </c>
      <c r="G3302" s="4"/>
      <c r="H3302" s="93">
        <f t="shared" si="179"/>
        <v>0</v>
      </c>
      <c r="I3302" s="93" t="e">
        <f t="shared" si="180"/>
        <v>#NUM!</v>
      </c>
    </row>
    <row r="3303" spans="1:10" hidden="1" x14ac:dyDescent="0.25">
      <c r="A3303" s="93">
        <v>6</v>
      </c>
      <c r="B3303" s="5" t="s">
        <v>41</v>
      </c>
      <c r="C3303" s="26">
        <v>43898</v>
      </c>
      <c r="D3303" s="4">
        <v>0</v>
      </c>
      <c r="E3303" s="29">
        <v>0</v>
      </c>
      <c r="G3303" s="4"/>
      <c r="H3303" s="93">
        <f t="shared" si="179"/>
        <v>0</v>
      </c>
      <c r="I3303" s="93" t="e">
        <f t="shared" si="180"/>
        <v>#NUM!</v>
      </c>
    </row>
    <row r="3304" spans="1:10" hidden="1" x14ac:dyDescent="0.25">
      <c r="A3304" s="93">
        <v>7</v>
      </c>
      <c r="B3304" s="5" t="s">
        <v>41</v>
      </c>
      <c r="C3304" s="26">
        <v>43899</v>
      </c>
      <c r="D3304" s="4">
        <v>0</v>
      </c>
      <c r="E3304" s="29">
        <v>0</v>
      </c>
      <c r="G3304" s="4"/>
      <c r="H3304" s="93">
        <f t="shared" si="179"/>
        <v>0</v>
      </c>
      <c r="I3304" s="93" t="e">
        <f t="shared" si="180"/>
        <v>#NUM!</v>
      </c>
    </row>
    <row r="3305" spans="1:10" hidden="1" x14ac:dyDescent="0.25">
      <c r="A3305" s="93">
        <v>8</v>
      </c>
      <c r="B3305" s="5" t="s">
        <v>41</v>
      </c>
      <c r="C3305" s="26">
        <v>43900</v>
      </c>
      <c r="D3305" s="4">
        <v>0</v>
      </c>
      <c r="E3305" s="29">
        <v>0</v>
      </c>
      <c r="G3305" s="4"/>
      <c r="H3305" s="93">
        <f t="shared" si="179"/>
        <v>0</v>
      </c>
      <c r="I3305" s="93" t="e">
        <f t="shared" si="180"/>
        <v>#NUM!</v>
      </c>
    </row>
    <row r="3306" spans="1:10" hidden="1" x14ac:dyDescent="0.25">
      <c r="A3306" s="93">
        <v>9</v>
      </c>
      <c r="B3306" s="5" t="s">
        <v>41</v>
      </c>
      <c r="C3306" s="26">
        <v>43901</v>
      </c>
      <c r="D3306" s="4">
        <v>0</v>
      </c>
      <c r="E3306" s="29">
        <v>0</v>
      </c>
      <c r="G3306" s="4"/>
      <c r="H3306" s="93">
        <f t="shared" si="179"/>
        <v>0</v>
      </c>
      <c r="I3306" s="93" t="e">
        <f t="shared" si="180"/>
        <v>#NUM!</v>
      </c>
    </row>
    <row r="3307" spans="1:10" hidden="1" x14ac:dyDescent="0.25">
      <c r="A3307" s="93">
        <v>10</v>
      </c>
      <c r="B3307" s="5" t="s">
        <v>41</v>
      </c>
      <c r="C3307" s="26">
        <v>43902</v>
      </c>
      <c r="D3307" s="4">
        <v>0</v>
      </c>
      <c r="E3307" s="29">
        <v>0</v>
      </c>
      <c r="G3307" s="4"/>
      <c r="H3307" s="93">
        <f t="shared" si="179"/>
        <v>0</v>
      </c>
      <c r="I3307" s="93" t="e">
        <f t="shared" si="180"/>
        <v>#NUM!</v>
      </c>
    </row>
    <row r="3308" spans="1:10" hidden="1" x14ac:dyDescent="0.25">
      <c r="A3308" s="93">
        <v>11</v>
      </c>
      <c r="B3308" s="5" t="s">
        <v>41</v>
      </c>
      <c r="C3308" s="26">
        <v>43903</v>
      </c>
      <c r="D3308" s="4">
        <v>0</v>
      </c>
      <c r="E3308" s="29">
        <v>0</v>
      </c>
      <c r="G3308" s="4"/>
      <c r="H3308" s="93">
        <f t="shared" si="179"/>
        <v>0</v>
      </c>
      <c r="I3308" s="93" t="e">
        <f t="shared" si="180"/>
        <v>#NUM!</v>
      </c>
    </row>
    <row r="3309" spans="1:10" hidden="1" x14ac:dyDescent="0.25">
      <c r="A3309" s="93">
        <v>12</v>
      </c>
      <c r="B3309" s="5" t="s">
        <v>41</v>
      </c>
      <c r="C3309" s="26">
        <v>43904</v>
      </c>
      <c r="D3309" s="4">
        <v>0</v>
      </c>
      <c r="E3309" s="29">
        <v>0</v>
      </c>
      <c r="G3309" s="4"/>
      <c r="H3309" s="93">
        <f t="shared" si="179"/>
        <v>0</v>
      </c>
      <c r="I3309" s="93" t="e">
        <f t="shared" si="180"/>
        <v>#NUM!</v>
      </c>
    </row>
    <row r="3310" spans="1:10" hidden="1" x14ac:dyDescent="0.25">
      <c r="A3310" s="93">
        <v>13</v>
      </c>
      <c r="B3310" s="5" t="s">
        <v>41</v>
      </c>
      <c r="C3310" s="26">
        <v>43905</v>
      </c>
      <c r="D3310" s="4">
        <v>0</v>
      </c>
      <c r="E3310" s="29">
        <v>0</v>
      </c>
      <c r="G3310" s="4"/>
      <c r="H3310" s="93">
        <f t="shared" si="179"/>
        <v>0</v>
      </c>
      <c r="I3310" s="93" t="e">
        <f t="shared" si="180"/>
        <v>#NUM!</v>
      </c>
    </row>
    <row r="3311" spans="1:10" hidden="1" x14ac:dyDescent="0.25">
      <c r="A3311" s="93">
        <v>14</v>
      </c>
      <c r="B3311" s="5" t="s">
        <v>41</v>
      </c>
      <c r="C3311" s="26">
        <v>43906</v>
      </c>
      <c r="D3311" s="4">
        <v>0</v>
      </c>
      <c r="E3311" s="29">
        <v>0</v>
      </c>
      <c r="G3311" s="4"/>
      <c r="H3311" s="93">
        <f t="shared" si="179"/>
        <v>0</v>
      </c>
      <c r="I3311" s="93" t="e">
        <f t="shared" si="180"/>
        <v>#NUM!</v>
      </c>
    </row>
    <row r="3312" spans="1:10" hidden="1" x14ac:dyDescent="0.25">
      <c r="A3312" s="93">
        <v>15</v>
      </c>
      <c r="B3312" s="5" t="s">
        <v>41</v>
      </c>
      <c r="C3312" s="26">
        <v>43907</v>
      </c>
      <c r="D3312" s="4">
        <v>1</v>
      </c>
      <c r="E3312" s="29">
        <v>1</v>
      </c>
      <c r="G3312" s="4"/>
      <c r="H3312" s="93">
        <f t="shared" si="179"/>
        <v>1</v>
      </c>
      <c r="I3312" s="93">
        <f t="shared" si="180"/>
        <v>0</v>
      </c>
      <c r="J3312" s="158" t="e">
        <f>LN(2)/SLOPE(I3305:I3312,A3305:A3312)</f>
        <v>#NUM!</v>
      </c>
    </row>
    <row r="3313" spans="1:10" hidden="1" x14ac:dyDescent="0.25">
      <c r="A3313" s="93">
        <v>16</v>
      </c>
      <c r="B3313" s="5" t="s">
        <v>41</v>
      </c>
      <c r="C3313" s="26">
        <v>43908</v>
      </c>
      <c r="D3313" s="4">
        <v>0</v>
      </c>
      <c r="E3313" s="29">
        <v>1</v>
      </c>
      <c r="G3313" s="4"/>
      <c r="H3313" s="93">
        <f t="shared" si="179"/>
        <v>1</v>
      </c>
      <c r="I3313" s="93">
        <f t="shared" si="180"/>
        <v>0</v>
      </c>
      <c r="J3313" s="158" t="e">
        <f t="shared" ref="J3313:J3376" si="181">LN(2)/SLOPE(I3306:I3313,A3306:A3313)</f>
        <v>#NUM!</v>
      </c>
    </row>
    <row r="3314" spans="1:10" hidden="1" x14ac:dyDescent="0.25">
      <c r="A3314" s="93">
        <v>17</v>
      </c>
      <c r="B3314" s="5" t="s">
        <v>41</v>
      </c>
      <c r="C3314" s="26">
        <v>43909</v>
      </c>
      <c r="D3314" s="4">
        <v>0</v>
      </c>
      <c r="E3314" s="29">
        <v>1</v>
      </c>
      <c r="G3314" s="4"/>
      <c r="H3314" s="93">
        <f t="shared" si="179"/>
        <v>1</v>
      </c>
      <c r="I3314" s="93">
        <f t="shared" si="180"/>
        <v>0</v>
      </c>
      <c r="J3314" s="158" t="e">
        <f t="shared" si="181"/>
        <v>#NUM!</v>
      </c>
    </row>
    <row r="3315" spans="1:10" hidden="1" x14ac:dyDescent="0.25">
      <c r="A3315" s="93">
        <v>18</v>
      </c>
      <c r="B3315" s="5" t="s">
        <v>41</v>
      </c>
      <c r="C3315" s="26">
        <v>43910</v>
      </c>
      <c r="D3315" s="4">
        <v>0</v>
      </c>
      <c r="E3315" s="29">
        <v>1</v>
      </c>
      <c r="G3315" s="4"/>
      <c r="H3315" s="93">
        <f t="shared" si="179"/>
        <v>1</v>
      </c>
      <c r="I3315" s="93">
        <f t="shared" si="180"/>
        <v>0</v>
      </c>
      <c r="J3315" s="158" t="e">
        <f t="shared" si="181"/>
        <v>#NUM!</v>
      </c>
    </row>
    <row r="3316" spans="1:10" hidden="1" x14ac:dyDescent="0.25">
      <c r="A3316" s="93">
        <v>19</v>
      </c>
      <c r="B3316" s="5" t="s">
        <v>41</v>
      </c>
      <c r="C3316" s="26">
        <v>43911</v>
      </c>
      <c r="D3316" s="4">
        <v>0</v>
      </c>
      <c r="E3316" s="29">
        <v>1</v>
      </c>
      <c r="G3316" s="4"/>
      <c r="H3316" s="93">
        <f t="shared" si="179"/>
        <v>1</v>
      </c>
      <c r="I3316" s="93">
        <f t="shared" si="180"/>
        <v>0</v>
      </c>
      <c r="J3316" s="158" t="e">
        <f t="shared" si="181"/>
        <v>#NUM!</v>
      </c>
    </row>
    <row r="3317" spans="1:10" hidden="1" x14ac:dyDescent="0.25">
      <c r="A3317" s="93">
        <v>20</v>
      </c>
      <c r="B3317" s="5" t="s">
        <v>41</v>
      </c>
      <c r="C3317" s="26">
        <v>43912</v>
      </c>
      <c r="D3317" s="4">
        <v>0</v>
      </c>
      <c r="E3317" s="29">
        <v>1</v>
      </c>
      <c r="G3317" s="4"/>
      <c r="H3317" s="93">
        <f t="shared" si="179"/>
        <v>1</v>
      </c>
      <c r="I3317" s="93">
        <f t="shared" si="180"/>
        <v>0</v>
      </c>
      <c r="J3317" s="158" t="e">
        <f t="shared" si="181"/>
        <v>#NUM!</v>
      </c>
    </row>
    <row r="3318" spans="1:10" hidden="1" x14ac:dyDescent="0.25">
      <c r="A3318" s="93">
        <v>21</v>
      </c>
      <c r="B3318" s="5" t="s">
        <v>41</v>
      </c>
      <c r="C3318" s="26">
        <v>43913</v>
      </c>
      <c r="D3318" s="4">
        <v>0</v>
      </c>
      <c r="E3318" s="29">
        <v>1</v>
      </c>
      <c r="G3318" s="4"/>
      <c r="H3318" s="93">
        <f t="shared" si="179"/>
        <v>1</v>
      </c>
      <c r="I3318" s="93">
        <f t="shared" si="180"/>
        <v>0</v>
      </c>
      <c r="J3318" s="158" t="e">
        <f t="shared" si="181"/>
        <v>#NUM!</v>
      </c>
    </row>
    <row r="3319" spans="1:10" hidden="1" x14ac:dyDescent="0.25">
      <c r="A3319" s="93">
        <v>22</v>
      </c>
      <c r="B3319" s="5" t="s">
        <v>41</v>
      </c>
      <c r="C3319" s="26">
        <v>43914</v>
      </c>
      <c r="D3319" s="4">
        <v>0</v>
      </c>
      <c r="E3319" s="29">
        <v>1</v>
      </c>
      <c r="G3319" s="4"/>
      <c r="H3319" s="93">
        <f t="shared" si="179"/>
        <v>1</v>
      </c>
      <c r="I3319" s="93">
        <f t="shared" si="180"/>
        <v>0</v>
      </c>
      <c r="J3319" s="158" t="e">
        <f t="shared" si="181"/>
        <v>#DIV/0!</v>
      </c>
    </row>
    <row r="3320" spans="1:10" hidden="1" x14ac:dyDescent="0.25">
      <c r="A3320" s="93">
        <v>23</v>
      </c>
      <c r="B3320" s="5" t="s">
        <v>41</v>
      </c>
      <c r="C3320" s="26">
        <v>43915</v>
      </c>
      <c r="D3320" s="4">
        <v>0</v>
      </c>
      <c r="E3320" s="29">
        <v>1</v>
      </c>
      <c r="G3320" s="4"/>
      <c r="H3320" s="93">
        <f t="shared" si="179"/>
        <v>1</v>
      </c>
      <c r="I3320" s="93">
        <f t="shared" si="180"/>
        <v>0</v>
      </c>
      <c r="J3320" s="158" t="e">
        <f t="shared" si="181"/>
        <v>#DIV/0!</v>
      </c>
    </row>
    <row r="3321" spans="1:10" hidden="1" x14ac:dyDescent="0.25">
      <c r="A3321" s="93">
        <v>24</v>
      </c>
      <c r="B3321" s="5" t="s">
        <v>41</v>
      </c>
      <c r="C3321" s="26">
        <v>43916</v>
      </c>
      <c r="D3321" s="4">
        <v>0</v>
      </c>
      <c r="E3321" s="29">
        <v>1</v>
      </c>
      <c r="G3321" s="4"/>
      <c r="H3321" s="93">
        <f t="shared" si="179"/>
        <v>1</v>
      </c>
      <c r="I3321" s="93">
        <f t="shared" si="180"/>
        <v>0</v>
      </c>
      <c r="J3321" s="158" t="e">
        <f t="shared" si="181"/>
        <v>#DIV/0!</v>
      </c>
    </row>
    <row r="3322" spans="1:10" hidden="1" x14ac:dyDescent="0.25">
      <c r="A3322" s="93">
        <v>25</v>
      </c>
      <c r="B3322" s="5" t="s">
        <v>41</v>
      </c>
      <c r="C3322" s="26">
        <v>43917</v>
      </c>
      <c r="D3322" s="4">
        <v>0</v>
      </c>
      <c r="E3322" s="29">
        <v>1</v>
      </c>
      <c r="G3322" s="4"/>
      <c r="H3322" s="93">
        <f t="shared" si="179"/>
        <v>1</v>
      </c>
      <c r="I3322" s="93">
        <f t="shared" si="180"/>
        <v>0</v>
      </c>
      <c r="J3322" s="158" t="e">
        <f t="shared" si="181"/>
        <v>#DIV/0!</v>
      </c>
    </row>
    <row r="3323" spans="1:10" hidden="1" x14ac:dyDescent="0.25">
      <c r="A3323" s="93">
        <v>26</v>
      </c>
      <c r="B3323" s="5" t="s">
        <v>41</v>
      </c>
      <c r="C3323" s="26">
        <v>43918</v>
      </c>
      <c r="D3323" s="4">
        <v>0</v>
      </c>
      <c r="E3323" s="29">
        <v>1</v>
      </c>
      <c r="G3323" s="4"/>
      <c r="H3323" s="93">
        <f t="shared" si="179"/>
        <v>1</v>
      </c>
      <c r="I3323" s="93">
        <f t="shared" si="180"/>
        <v>0</v>
      </c>
      <c r="J3323" s="158" t="e">
        <f t="shared" si="181"/>
        <v>#DIV/0!</v>
      </c>
    </row>
    <row r="3324" spans="1:10" hidden="1" x14ac:dyDescent="0.25">
      <c r="A3324" s="93">
        <v>27</v>
      </c>
      <c r="B3324" s="5" t="s">
        <v>41</v>
      </c>
      <c r="C3324" s="26">
        <v>43919</v>
      </c>
      <c r="D3324" s="4">
        <v>0</v>
      </c>
      <c r="E3324" s="29">
        <v>1</v>
      </c>
      <c r="G3324" s="4"/>
      <c r="H3324" s="93">
        <f t="shared" si="179"/>
        <v>1</v>
      </c>
      <c r="I3324" s="93">
        <f t="shared" si="180"/>
        <v>0</v>
      </c>
      <c r="J3324" s="158" t="e">
        <f t="shared" si="181"/>
        <v>#DIV/0!</v>
      </c>
    </row>
    <row r="3325" spans="1:10" hidden="1" x14ac:dyDescent="0.25">
      <c r="A3325" s="93">
        <v>28</v>
      </c>
      <c r="B3325" s="5" t="s">
        <v>41</v>
      </c>
      <c r="C3325" s="26">
        <v>43920</v>
      </c>
      <c r="D3325" s="4">
        <v>0</v>
      </c>
      <c r="E3325" s="29">
        <v>1</v>
      </c>
      <c r="G3325" s="4"/>
      <c r="H3325" s="93">
        <f t="shared" si="179"/>
        <v>1</v>
      </c>
      <c r="I3325" s="93">
        <f t="shared" si="180"/>
        <v>0</v>
      </c>
      <c r="J3325" s="158" t="e">
        <f t="shared" si="181"/>
        <v>#DIV/0!</v>
      </c>
    </row>
    <row r="3326" spans="1:10" hidden="1" x14ac:dyDescent="0.25">
      <c r="A3326" s="93">
        <v>29</v>
      </c>
      <c r="B3326" s="5" t="s">
        <v>41</v>
      </c>
      <c r="C3326" s="26">
        <v>43921</v>
      </c>
      <c r="D3326" s="4">
        <v>0</v>
      </c>
      <c r="E3326" s="29">
        <v>1</v>
      </c>
      <c r="G3326" s="4"/>
      <c r="H3326" s="93">
        <f t="shared" si="179"/>
        <v>1</v>
      </c>
      <c r="I3326" s="93">
        <f t="shared" si="180"/>
        <v>0</v>
      </c>
      <c r="J3326" s="158" t="e">
        <f t="shared" si="181"/>
        <v>#DIV/0!</v>
      </c>
    </row>
    <row r="3327" spans="1:10" hidden="1" x14ac:dyDescent="0.25">
      <c r="A3327" s="93">
        <v>30</v>
      </c>
      <c r="B3327" s="5" t="s">
        <v>41</v>
      </c>
      <c r="C3327" s="26">
        <v>43922</v>
      </c>
      <c r="D3327" s="4">
        <v>2</v>
      </c>
      <c r="E3327" s="29">
        <v>3</v>
      </c>
      <c r="G3327" s="4"/>
      <c r="H3327" s="93">
        <f t="shared" si="179"/>
        <v>3</v>
      </c>
      <c r="I3327" s="93">
        <f t="shared" si="180"/>
        <v>1.0986122886681098</v>
      </c>
      <c r="J3327" s="158">
        <f t="shared" si="181"/>
        <v>7.5711570428574895</v>
      </c>
    </row>
    <row r="3328" spans="1:10" hidden="1" x14ac:dyDescent="0.25">
      <c r="A3328" s="93">
        <v>31</v>
      </c>
      <c r="B3328" s="5" t="s">
        <v>41</v>
      </c>
      <c r="C3328" s="26">
        <v>43923</v>
      </c>
      <c r="D3328" s="4">
        <v>0</v>
      </c>
      <c r="E3328" s="29">
        <v>3</v>
      </c>
      <c r="G3328" s="4"/>
      <c r="H3328" s="93">
        <f t="shared" si="179"/>
        <v>3</v>
      </c>
      <c r="I3328" s="93">
        <f t="shared" si="180"/>
        <v>1.0986122886681098</v>
      </c>
      <c r="J3328" s="158">
        <f t="shared" si="181"/>
        <v>4.4165082750002016</v>
      </c>
    </row>
    <row r="3329" spans="1:10" hidden="1" x14ac:dyDescent="0.25">
      <c r="A3329" s="93">
        <v>32</v>
      </c>
      <c r="B3329" s="5" t="s">
        <v>41</v>
      </c>
      <c r="C3329" s="26">
        <v>43924</v>
      </c>
      <c r="D3329" s="4">
        <v>0</v>
      </c>
      <c r="E3329" s="29">
        <v>3</v>
      </c>
      <c r="G3329" s="4"/>
      <c r="H3329" s="93">
        <f t="shared" si="179"/>
        <v>3</v>
      </c>
      <c r="I3329" s="93">
        <f t="shared" si="180"/>
        <v>1.0986122886681098</v>
      </c>
      <c r="J3329" s="158">
        <f t="shared" si="181"/>
        <v>3.5332066200001617</v>
      </c>
    </row>
    <row r="3330" spans="1:10" hidden="1" x14ac:dyDescent="0.25">
      <c r="A3330" s="93">
        <v>33</v>
      </c>
      <c r="B3330" s="5" t="s">
        <v>41</v>
      </c>
      <c r="C3330" s="26">
        <v>43925</v>
      </c>
      <c r="D3330" s="4">
        <v>0</v>
      </c>
      <c r="E3330" s="29">
        <v>3</v>
      </c>
      <c r="G3330" s="4"/>
      <c r="H3330" s="93">
        <f t="shared" si="179"/>
        <v>3</v>
      </c>
      <c r="I3330" s="93">
        <f t="shared" si="180"/>
        <v>1.0986122886681098</v>
      </c>
      <c r="J3330" s="158">
        <f t="shared" si="181"/>
        <v>3.312381206250151</v>
      </c>
    </row>
    <row r="3331" spans="1:10" hidden="1" x14ac:dyDescent="0.25">
      <c r="A3331" s="93">
        <v>34</v>
      </c>
      <c r="B3331" s="5" t="s">
        <v>41</v>
      </c>
      <c r="C3331" s="26">
        <v>43926</v>
      </c>
      <c r="D3331" s="4">
        <v>0</v>
      </c>
      <c r="E3331" s="29">
        <v>3</v>
      </c>
      <c r="G3331" s="4"/>
      <c r="H3331" s="93">
        <f t="shared" ref="H3331:H3394" si="182">IF(EXACT(B3331,B3330),D3331+E3330,E3331)</f>
        <v>3</v>
      </c>
      <c r="I3331" s="93">
        <f t="shared" si="180"/>
        <v>1.0986122886681098</v>
      </c>
      <c r="J3331" s="158">
        <f t="shared" si="181"/>
        <v>3.5332066200001617</v>
      </c>
    </row>
    <row r="3332" spans="1:10" hidden="1" x14ac:dyDescent="0.25">
      <c r="A3332" s="93">
        <v>35</v>
      </c>
      <c r="B3332" s="5" t="s">
        <v>41</v>
      </c>
      <c r="C3332" s="26">
        <v>43927</v>
      </c>
      <c r="D3332" s="4">
        <v>0</v>
      </c>
      <c r="E3332" s="29">
        <v>3</v>
      </c>
      <c r="G3332" s="4"/>
      <c r="H3332" s="93">
        <f t="shared" si="182"/>
        <v>3</v>
      </c>
      <c r="I3332" s="93">
        <f t="shared" si="180"/>
        <v>1.0986122886681098</v>
      </c>
      <c r="J3332" s="158">
        <f t="shared" si="181"/>
        <v>4.4165082750002016</v>
      </c>
    </row>
    <row r="3333" spans="1:10" hidden="1" x14ac:dyDescent="0.25">
      <c r="A3333" s="93">
        <v>36</v>
      </c>
      <c r="B3333" s="5" t="s">
        <v>41</v>
      </c>
      <c r="C3333" s="26">
        <v>43928</v>
      </c>
      <c r="D3333" s="4">
        <v>0</v>
      </c>
      <c r="E3333" s="29">
        <v>3</v>
      </c>
      <c r="G3333" s="4"/>
      <c r="H3333" s="93">
        <f t="shared" si="182"/>
        <v>3</v>
      </c>
      <c r="I3333" s="93">
        <f t="shared" si="180"/>
        <v>1.0986122886681098</v>
      </c>
      <c r="J3333" s="158">
        <f t="shared" si="181"/>
        <v>7.5711570428574877</v>
      </c>
    </row>
    <row r="3334" spans="1:10" hidden="1" x14ac:dyDescent="0.25">
      <c r="A3334" s="93">
        <v>37</v>
      </c>
      <c r="B3334" s="5" t="s">
        <v>41</v>
      </c>
      <c r="C3334" s="26">
        <v>43929</v>
      </c>
      <c r="D3334" s="4">
        <v>0</v>
      </c>
      <c r="E3334" s="29">
        <v>3</v>
      </c>
      <c r="G3334" s="4"/>
      <c r="H3334" s="93">
        <f t="shared" si="182"/>
        <v>3</v>
      </c>
      <c r="I3334" s="93">
        <f t="shared" si="180"/>
        <v>1.0986122886681098</v>
      </c>
      <c r="J3334" s="158" t="e">
        <f t="shared" si="181"/>
        <v>#DIV/0!</v>
      </c>
    </row>
    <row r="3335" spans="1:10" hidden="1" x14ac:dyDescent="0.25">
      <c r="A3335" s="93">
        <v>38</v>
      </c>
      <c r="B3335" s="5" t="s">
        <v>41</v>
      </c>
      <c r="C3335" s="26">
        <v>43930</v>
      </c>
      <c r="D3335" s="4">
        <v>0</v>
      </c>
      <c r="E3335" s="29">
        <v>3</v>
      </c>
      <c r="G3335" s="4"/>
      <c r="H3335" s="93">
        <f t="shared" si="182"/>
        <v>3</v>
      </c>
      <c r="I3335" s="93">
        <f t="shared" si="180"/>
        <v>1.0986122886681098</v>
      </c>
      <c r="J3335" s="158" t="e">
        <f t="shared" si="181"/>
        <v>#DIV/0!</v>
      </c>
    </row>
    <row r="3336" spans="1:10" hidden="1" x14ac:dyDescent="0.25">
      <c r="A3336" s="93">
        <v>39</v>
      </c>
      <c r="B3336" s="5" t="s">
        <v>41</v>
      </c>
      <c r="C3336" s="26">
        <v>43931</v>
      </c>
      <c r="D3336" s="4">
        <v>0</v>
      </c>
      <c r="E3336" s="29">
        <v>3</v>
      </c>
      <c r="G3336" s="4"/>
      <c r="H3336" s="93">
        <f t="shared" si="182"/>
        <v>3</v>
      </c>
      <c r="I3336" s="93">
        <f t="shared" si="180"/>
        <v>1.0986122886681098</v>
      </c>
      <c r="J3336" s="158" t="e">
        <f t="shared" si="181"/>
        <v>#DIV/0!</v>
      </c>
    </row>
    <row r="3337" spans="1:10" hidden="1" x14ac:dyDescent="0.25">
      <c r="A3337" s="93">
        <v>40</v>
      </c>
      <c r="B3337" s="5" t="s">
        <v>41</v>
      </c>
      <c r="C3337" s="26">
        <v>43932</v>
      </c>
      <c r="D3337" s="4">
        <v>0</v>
      </c>
      <c r="E3337" s="29">
        <v>3</v>
      </c>
      <c r="G3337" s="4"/>
      <c r="H3337" s="93">
        <f t="shared" si="182"/>
        <v>3</v>
      </c>
      <c r="I3337" s="93">
        <f t="shared" si="180"/>
        <v>1.0986122886681098</v>
      </c>
      <c r="J3337" s="158" t="e">
        <f t="shared" si="181"/>
        <v>#DIV/0!</v>
      </c>
    </row>
    <row r="3338" spans="1:10" hidden="1" x14ac:dyDescent="0.25">
      <c r="A3338" s="93">
        <v>41</v>
      </c>
      <c r="B3338" s="5" t="s">
        <v>41</v>
      </c>
      <c r="C3338" s="26">
        <v>43933</v>
      </c>
      <c r="D3338" s="4">
        <v>0</v>
      </c>
      <c r="E3338" s="29">
        <v>3</v>
      </c>
      <c r="G3338" s="4"/>
      <c r="H3338" s="93">
        <f t="shared" si="182"/>
        <v>3</v>
      </c>
      <c r="I3338" s="93">
        <f t="shared" si="180"/>
        <v>1.0986122886681098</v>
      </c>
      <c r="J3338" s="158" t="e">
        <f t="shared" si="181"/>
        <v>#DIV/0!</v>
      </c>
    </row>
    <row r="3339" spans="1:10" hidden="1" x14ac:dyDescent="0.25">
      <c r="A3339" s="93">
        <v>42</v>
      </c>
      <c r="B3339" s="5" t="s">
        <v>41</v>
      </c>
      <c r="C3339" s="26">
        <v>43934</v>
      </c>
      <c r="D3339" s="4">
        <v>0</v>
      </c>
      <c r="E3339" s="29">
        <v>3</v>
      </c>
      <c r="G3339" s="4"/>
      <c r="H3339" s="93">
        <f t="shared" si="182"/>
        <v>3</v>
      </c>
      <c r="I3339" s="93">
        <f t="shared" si="180"/>
        <v>1.0986122886681098</v>
      </c>
      <c r="J3339" s="158" t="e">
        <f t="shared" si="181"/>
        <v>#DIV/0!</v>
      </c>
    </row>
    <row r="3340" spans="1:10" hidden="1" x14ac:dyDescent="0.25">
      <c r="A3340" s="93">
        <v>43</v>
      </c>
      <c r="B3340" s="5" t="s">
        <v>41</v>
      </c>
      <c r="C3340" s="26">
        <v>43935</v>
      </c>
      <c r="D3340" s="4">
        <v>0</v>
      </c>
      <c r="E3340" s="29">
        <v>3</v>
      </c>
      <c r="G3340" s="4"/>
      <c r="H3340" s="93">
        <f t="shared" si="182"/>
        <v>3</v>
      </c>
      <c r="I3340" s="93">
        <f t="shared" si="180"/>
        <v>1.0986122886681098</v>
      </c>
      <c r="J3340" s="158" t="e">
        <f t="shared" si="181"/>
        <v>#DIV/0!</v>
      </c>
    </row>
    <row r="3341" spans="1:10" hidden="1" x14ac:dyDescent="0.25">
      <c r="A3341" s="93">
        <v>44</v>
      </c>
      <c r="B3341" s="5" t="s">
        <v>41</v>
      </c>
      <c r="C3341" s="26">
        <v>43936</v>
      </c>
      <c r="D3341" s="4">
        <v>1</v>
      </c>
      <c r="E3341" s="29">
        <v>4</v>
      </c>
      <c r="G3341" s="4"/>
      <c r="H3341" s="93">
        <f t="shared" si="182"/>
        <v>4</v>
      </c>
      <c r="I3341" s="93">
        <f t="shared" si="180"/>
        <v>1.3862943611198906</v>
      </c>
      <c r="J3341" s="158">
        <f t="shared" si="181"/>
        <v>28.91305007583852</v>
      </c>
    </row>
    <row r="3342" spans="1:10" hidden="1" x14ac:dyDescent="0.25">
      <c r="A3342" s="93">
        <v>45</v>
      </c>
      <c r="B3342" s="5" t="s">
        <v>41</v>
      </c>
      <c r="C3342" s="26">
        <v>43937</v>
      </c>
      <c r="D3342" s="4">
        <v>-1</v>
      </c>
      <c r="E3342" s="29">
        <v>3</v>
      </c>
      <c r="G3342" s="4"/>
      <c r="H3342" s="93">
        <f t="shared" si="182"/>
        <v>3</v>
      </c>
      <c r="I3342" s="93">
        <f t="shared" si="180"/>
        <v>1.0986122886681098</v>
      </c>
      <c r="J3342" s="158">
        <f t="shared" si="181"/>
        <v>40.47827010617393</v>
      </c>
    </row>
    <row r="3343" spans="1:10" hidden="1" x14ac:dyDescent="0.25">
      <c r="A3343" s="93">
        <v>46</v>
      </c>
      <c r="B3343" s="5" t="s">
        <v>41</v>
      </c>
      <c r="C3343" s="26">
        <v>43938</v>
      </c>
      <c r="D3343" s="4">
        <v>0</v>
      </c>
      <c r="E3343" s="29">
        <v>3</v>
      </c>
      <c r="G3343" s="4"/>
      <c r="H3343" s="93">
        <f t="shared" si="182"/>
        <v>3</v>
      </c>
      <c r="I3343" s="93">
        <f t="shared" si="180"/>
        <v>1.0986122886681098</v>
      </c>
      <c r="J3343" s="158">
        <f t="shared" si="181"/>
        <v>67.463783510289872</v>
      </c>
    </row>
    <row r="3344" spans="1:10" hidden="1" x14ac:dyDescent="0.25">
      <c r="A3344" s="93">
        <v>47</v>
      </c>
      <c r="B3344" s="5" t="s">
        <v>41</v>
      </c>
      <c r="C3344" s="26">
        <v>43939</v>
      </c>
      <c r="D3344" s="4">
        <v>0</v>
      </c>
      <c r="E3344" s="29">
        <v>3</v>
      </c>
      <c r="G3344" s="4"/>
      <c r="H3344" s="93">
        <f t="shared" si="182"/>
        <v>3</v>
      </c>
      <c r="I3344" s="93">
        <f t="shared" si="180"/>
        <v>1.0986122886681098</v>
      </c>
      <c r="J3344" s="158">
        <f t="shared" si="181"/>
        <v>202.39135053086963</v>
      </c>
    </row>
    <row r="3345" spans="1:10" hidden="1" x14ac:dyDescent="0.25">
      <c r="A3345" s="93">
        <v>48</v>
      </c>
      <c r="B3345" s="5" t="s">
        <v>41</v>
      </c>
      <c r="C3345" s="26">
        <v>43940</v>
      </c>
      <c r="D3345" s="4">
        <v>0</v>
      </c>
      <c r="E3345" s="29">
        <v>3</v>
      </c>
      <c r="G3345" s="4"/>
      <c r="H3345" s="93">
        <f t="shared" si="182"/>
        <v>3</v>
      </c>
      <c r="I3345" s="93">
        <f t="shared" ref="I3345:I3408" si="183">LN(H3345)</f>
        <v>1.0986122886681098</v>
      </c>
      <c r="J3345" s="158">
        <f t="shared" si="181"/>
        <v>-202.39135053086963</v>
      </c>
    </row>
    <row r="3346" spans="1:10" hidden="1" x14ac:dyDescent="0.25">
      <c r="A3346" s="93">
        <v>49</v>
      </c>
      <c r="B3346" s="5" t="s">
        <v>41</v>
      </c>
      <c r="C3346" s="26">
        <v>43941</v>
      </c>
      <c r="D3346" s="4">
        <v>0</v>
      </c>
      <c r="E3346" s="29">
        <v>3</v>
      </c>
      <c r="G3346" s="4"/>
      <c r="H3346" s="93">
        <f t="shared" si="182"/>
        <v>3</v>
      </c>
      <c r="I3346" s="93">
        <f t="shared" si="183"/>
        <v>1.0986122886681098</v>
      </c>
      <c r="J3346" s="158">
        <f t="shared" si="181"/>
        <v>-67.463783510289872</v>
      </c>
    </row>
    <row r="3347" spans="1:10" hidden="1" x14ac:dyDescent="0.25">
      <c r="A3347" s="93">
        <v>50</v>
      </c>
      <c r="B3347" s="5" t="s">
        <v>41</v>
      </c>
      <c r="C3347" s="26">
        <v>43942</v>
      </c>
      <c r="D3347" s="4">
        <v>0</v>
      </c>
      <c r="E3347" s="29">
        <v>3</v>
      </c>
      <c r="G3347" s="4"/>
      <c r="H3347" s="93">
        <f t="shared" si="182"/>
        <v>3</v>
      </c>
      <c r="I3347" s="93">
        <f t="shared" si="183"/>
        <v>1.0986122886681098</v>
      </c>
      <c r="J3347" s="158">
        <f t="shared" si="181"/>
        <v>-40.47827010617393</v>
      </c>
    </row>
    <row r="3348" spans="1:10" hidden="1" x14ac:dyDescent="0.25">
      <c r="A3348" s="93">
        <v>51</v>
      </c>
      <c r="B3348" s="5" t="s">
        <v>41</v>
      </c>
      <c r="C3348" s="26">
        <v>43943</v>
      </c>
      <c r="D3348" s="4">
        <v>0</v>
      </c>
      <c r="E3348" s="29">
        <v>3</v>
      </c>
      <c r="G3348" s="4"/>
      <c r="H3348" s="93">
        <f t="shared" si="182"/>
        <v>3</v>
      </c>
      <c r="I3348" s="93">
        <f t="shared" si="183"/>
        <v>1.0986122886681098</v>
      </c>
      <c r="J3348" s="158">
        <f t="shared" si="181"/>
        <v>-28.91305007583852</v>
      </c>
    </row>
    <row r="3349" spans="1:10" hidden="1" x14ac:dyDescent="0.25">
      <c r="A3349" s="93">
        <v>52</v>
      </c>
      <c r="B3349" s="5" t="s">
        <v>41</v>
      </c>
      <c r="C3349" s="26">
        <v>43944</v>
      </c>
      <c r="D3349" s="4">
        <v>0</v>
      </c>
      <c r="E3349" s="29">
        <v>3</v>
      </c>
      <c r="G3349" s="4"/>
      <c r="H3349" s="93">
        <f t="shared" si="182"/>
        <v>3</v>
      </c>
      <c r="I3349" s="93">
        <f t="shared" si="183"/>
        <v>1.0986122886681098</v>
      </c>
      <c r="J3349" s="158" t="e">
        <f t="shared" si="181"/>
        <v>#DIV/0!</v>
      </c>
    </row>
    <row r="3350" spans="1:10" hidden="1" x14ac:dyDescent="0.25">
      <c r="A3350" s="93">
        <v>53</v>
      </c>
      <c r="B3350" s="5" t="s">
        <v>41</v>
      </c>
      <c r="C3350" s="26">
        <v>43945</v>
      </c>
      <c r="D3350" s="4">
        <v>0</v>
      </c>
      <c r="E3350" s="29">
        <v>3</v>
      </c>
      <c r="G3350" s="4"/>
      <c r="H3350" s="93">
        <f t="shared" si="182"/>
        <v>3</v>
      </c>
      <c r="I3350" s="93">
        <f t="shared" si="183"/>
        <v>1.0986122886681098</v>
      </c>
      <c r="J3350" s="158" t="e">
        <f t="shared" si="181"/>
        <v>#DIV/0!</v>
      </c>
    </row>
    <row r="3351" spans="1:10" hidden="1" x14ac:dyDescent="0.25">
      <c r="A3351" s="93">
        <v>54</v>
      </c>
      <c r="B3351" s="5" t="s">
        <v>41</v>
      </c>
      <c r="C3351" s="26">
        <v>43946</v>
      </c>
      <c r="D3351" s="4">
        <v>0</v>
      </c>
      <c r="E3351" s="29">
        <v>3</v>
      </c>
      <c r="G3351" s="4"/>
      <c r="H3351" s="93">
        <f t="shared" si="182"/>
        <v>3</v>
      </c>
      <c r="I3351" s="93">
        <f t="shared" si="183"/>
        <v>1.0986122886681098</v>
      </c>
      <c r="J3351" s="158" t="e">
        <f t="shared" si="181"/>
        <v>#DIV/0!</v>
      </c>
    </row>
    <row r="3352" spans="1:10" hidden="1" x14ac:dyDescent="0.25">
      <c r="A3352" s="93">
        <v>55</v>
      </c>
      <c r="B3352" s="5" t="s">
        <v>41</v>
      </c>
      <c r="C3352" s="26">
        <v>43947</v>
      </c>
      <c r="D3352" s="4">
        <v>1</v>
      </c>
      <c r="E3352" s="29">
        <v>4</v>
      </c>
      <c r="G3352" s="4"/>
      <c r="H3352" s="93">
        <f t="shared" si="182"/>
        <v>4</v>
      </c>
      <c r="I3352" s="93">
        <f t="shared" si="183"/>
        <v>1.3862943611198906</v>
      </c>
      <c r="J3352" s="158">
        <f t="shared" si="181"/>
        <v>28.91305007583852</v>
      </c>
    </row>
    <row r="3353" spans="1:10" hidden="1" x14ac:dyDescent="0.25">
      <c r="A3353" s="93">
        <v>56</v>
      </c>
      <c r="B3353" s="5" t="s">
        <v>41</v>
      </c>
      <c r="C3353" s="26">
        <v>43948</v>
      </c>
      <c r="D3353" s="4">
        <v>0</v>
      </c>
      <c r="E3353" s="29">
        <v>4</v>
      </c>
      <c r="G3353" s="4"/>
      <c r="H3353" s="93">
        <f t="shared" si="182"/>
        <v>4</v>
      </c>
      <c r="I3353" s="93">
        <f t="shared" si="183"/>
        <v>1.3862943611198906</v>
      </c>
      <c r="J3353" s="158">
        <f t="shared" si="181"/>
        <v>16.865945877572468</v>
      </c>
    </row>
    <row r="3354" spans="1:10" hidden="1" x14ac:dyDescent="0.25">
      <c r="A3354" s="93">
        <v>57</v>
      </c>
      <c r="B3354" s="5" t="s">
        <v>41</v>
      </c>
      <c r="C3354" s="26">
        <v>43949</v>
      </c>
      <c r="D3354" s="4">
        <v>0</v>
      </c>
      <c r="E3354" s="29">
        <v>4</v>
      </c>
      <c r="G3354" s="4"/>
      <c r="H3354" s="93">
        <f t="shared" si="182"/>
        <v>4</v>
      </c>
      <c r="I3354" s="93">
        <f t="shared" si="183"/>
        <v>1.3862943611198906</v>
      </c>
      <c r="J3354" s="158">
        <f t="shared" si="181"/>
        <v>13.492756702057976</v>
      </c>
    </row>
    <row r="3355" spans="1:10" hidden="1" x14ac:dyDescent="0.25">
      <c r="A3355" s="93">
        <v>58</v>
      </c>
      <c r="B3355" s="5" t="s">
        <v>41</v>
      </c>
      <c r="C3355" s="26">
        <v>43950</v>
      </c>
      <c r="D3355" s="4">
        <v>0</v>
      </c>
      <c r="E3355" s="29">
        <v>4</v>
      </c>
      <c r="G3355" s="4"/>
      <c r="H3355" s="93">
        <f t="shared" si="182"/>
        <v>4</v>
      </c>
      <c r="I3355" s="93">
        <f t="shared" si="183"/>
        <v>1.3862943611198906</v>
      </c>
      <c r="J3355" s="158">
        <f t="shared" si="181"/>
        <v>12.649459408179352</v>
      </c>
    </row>
    <row r="3356" spans="1:10" hidden="1" x14ac:dyDescent="0.25">
      <c r="A3356" s="93">
        <v>59</v>
      </c>
      <c r="B3356" s="5" t="s">
        <v>41</v>
      </c>
      <c r="C3356" s="26">
        <v>43951</v>
      </c>
      <c r="D3356" s="4">
        <v>0</v>
      </c>
      <c r="E3356" s="29">
        <v>4</v>
      </c>
      <c r="G3356" s="4"/>
      <c r="H3356" s="93">
        <f t="shared" si="182"/>
        <v>4</v>
      </c>
      <c r="I3356" s="93">
        <f t="shared" si="183"/>
        <v>1.3862943611198906</v>
      </c>
      <c r="J3356" s="158">
        <f t="shared" si="181"/>
        <v>13.492756702057976</v>
      </c>
    </row>
    <row r="3357" spans="1:10" hidden="1" x14ac:dyDescent="0.25">
      <c r="A3357" s="93">
        <v>60</v>
      </c>
      <c r="B3357" s="5" t="s">
        <v>41</v>
      </c>
      <c r="C3357" s="26">
        <v>43952</v>
      </c>
      <c r="D3357" s="4">
        <v>0</v>
      </c>
      <c r="E3357" s="29">
        <v>4</v>
      </c>
      <c r="G3357" s="4"/>
      <c r="H3357" s="93">
        <f t="shared" si="182"/>
        <v>4</v>
      </c>
      <c r="I3357" s="93">
        <f t="shared" si="183"/>
        <v>1.3862943611198906</v>
      </c>
      <c r="J3357" s="158">
        <f t="shared" si="181"/>
        <v>16.865945877572468</v>
      </c>
    </row>
    <row r="3358" spans="1:10" hidden="1" x14ac:dyDescent="0.25">
      <c r="A3358" s="93">
        <v>61</v>
      </c>
      <c r="B3358" s="5" t="s">
        <v>41</v>
      </c>
      <c r="C3358" s="26">
        <v>43953</v>
      </c>
      <c r="D3358" s="4">
        <v>0</v>
      </c>
      <c r="E3358" s="29">
        <v>4</v>
      </c>
      <c r="G3358" s="4"/>
      <c r="H3358" s="93">
        <f t="shared" si="182"/>
        <v>4</v>
      </c>
      <c r="I3358" s="93">
        <f t="shared" si="183"/>
        <v>1.3862943611198906</v>
      </c>
      <c r="J3358" s="158">
        <f t="shared" si="181"/>
        <v>28.91305007583852</v>
      </c>
    </row>
    <row r="3359" spans="1:10" hidden="1" x14ac:dyDescent="0.25">
      <c r="A3359" s="93">
        <v>62</v>
      </c>
      <c r="B3359" s="5" t="s">
        <v>41</v>
      </c>
      <c r="C3359" s="26">
        <v>43954</v>
      </c>
      <c r="D3359" s="4">
        <v>0</v>
      </c>
      <c r="E3359" s="29">
        <v>4</v>
      </c>
      <c r="G3359" s="4"/>
      <c r="H3359" s="93">
        <f t="shared" si="182"/>
        <v>4</v>
      </c>
      <c r="I3359" s="93">
        <f t="shared" si="183"/>
        <v>1.3862943611198906</v>
      </c>
      <c r="J3359" s="158" t="e">
        <f t="shared" si="181"/>
        <v>#DIV/0!</v>
      </c>
    </row>
    <row r="3360" spans="1:10" hidden="1" x14ac:dyDescent="0.25">
      <c r="A3360" s="93">
        <v>63</v>
      </c>
      <c r="B3360" s="5" t="s">
        <v>41</v>
      </c>
      <c r="C3360" s="26">
        <v>43955</v>
      </c>
      <c r="D3360" s="4">
        <v>0</v>
      </c>
      <c r="E3360" s="29">
        <v>4</v>
      </c>
      <c r="G3360" s="4"/>
      <c r="H3360" s="93">
        <f t="shared" si="182"/>
        <v>4</v>
      </c>
      <c r="I3360" s="93">
        <f t="shared" si="183"/>
        <v>1.3862943611198906</v>
      </c>
      <c r="J3360" s="158" t="e">
        <f t="shared" si="181"/>
        <v>#DIV/0!</v>
      </c>
    </row>
    <row r="3361" spans="1:10" hidden="1" x14ac:dyDescent="0.25">
      <c r="A3361" s="93">
        <v>64</v>
      </c>
      <c r="B3361" s="5" t="s">
        <v>41</v>
      </c>
      <c r="C3361" s="26">
        <v>43956</v>
      </c>
      <c r="D3361" s="4">
        <v>0</v>
      </c>
      <c r="E3361" s="29">
        <v>4</v>
      </c>
      <c r="G3361" s="4"/>
      <c r="H3361" s="93">
        <f t="shared" si="182"/>
        <v>4</v>
      </c>
      <c r="I3361" s="93">
        <f t="shared" si="183"/>
        <v>1.3862943611198906</v>
      </c>
      <c r="J3361" s="158" t="e">
        <f t="shared" si="181"/>
        <v>#DIV/0!</v>
      </c>
    </row>
    <row r="3362" spans="1:10" hidden="1" x14ac:dyDescent="0.25">
      <c r="A3362" s="93">
        <v>65</v>
      </c>
      <c r="B3362" s="5" t="s">
        <v>41</v>
      </c>
      <c r="C3362" s="26">
        <v>43957</v>
      </c>
      <c r="D3362" s="4">
        <v>0</v>
      </c>
      <c r="E3362" s="29">
        <v>4</v>
      </c>
      <c r="G3362" s="4"/>
      <c r="H3362" s="93">
        <f t="shared" si="182"/>
        <v>4</v>
      </c>
      <c r="I3362" s="93">
        <f t="shared" si="183"/>
        <v>1.3862943611198906</v>
      </c>
      <c r="J3362" s="158" t="e">
        <f t="shared" si="181"/>
        <v>#DIV/0!</v>
      </c>
    </row>
    <row r="3363" spans="1:10" hidden="1" x14ac:dyDescent="0.25">
      <c r="A3363" s="93">
        <v>66</v>
      </c>
      <c r="B3363" s="5" t="s">
        <v>41</v>
      </c>
      <c r="C3363" s="26">
        <v>43958</v>
      </c>
      <c r="D3363" s="4">
        <v>0</v>
      </c>
      <c r="E3363" s="29">
        <v>4</v>
      </c>
      <c r="G3363" s="4"/>
      <c r="H3363" s="93">
        <f t="shared" si="182"/>
        <v>4</v>
      </c>
      <c r="I3363" s="93">
        <f t="shared" si="183"/>
        <v>1.3862943611198906</v>
      </c>
      <c r="J3363" s="158" t="e">
        <f t="shared" si="181"/>
        <v>#DIV/0!</v>
      </c>
    </row>
    <row r="3364" spans="1:10" hidden="1" x14ac:dyDescent="0.25">
      <c r="A3364" s="93">
        <v>67</v>
      </c>
      <c r="B3364" s="5" t="s">
        <v>41</v>
      </c>
      <c r="C3364" s="26">
        <v>43959</v>
      </c>
      <c r="D3364" s="4">
        <v>0</v>
      </c>
      <c r="E3364" s="29">
        <v>4</v>
      </c>
      <c r="G3364" s="4"/>
      <c r="H3364" s="93">
        <f t="shared" si="182"/>
        <v>4</v>
      </c>
      <c r="I3364" s="93">
        <f t="shared" si="183"/>
        <v>1.3862943611198906</v>
      </c>
      <c r="J3364" s="158" t="e">
        <f t="shared" si="181"/>
        <v>#DIV/0!</v>
      </c>
    </row>
    <row r="3365" spans="1:10" hidden="1" x14ac:dyDescent="0.25">
      <c r="A3365" s="93">
        <v>68</v>
      </c>
      <c r="B3365" s="5" t="s">
        <v>41</v>
      </c>
      <c r="C3365" s="26">
        <v>43960</v>
      </c>
      <c r="D3365" s="4">
        <v>0</v>
      </c>
      <c r="E3365" s="29">
        <v>4</v>
      </c>
      <c r="G3365" s="4"/>
      <c r="H3365" s="93">
        <f t="shared" si="182"/>
        <v>4</v>
      </c>
      <c r="I3365" s="93">
        <f t="shared" si="183"/>
        <v>1.3862943611198906</v>
      </c>
      <c r="J3365" s="158" t="e">
        <f t="shared" si="181"/>
        <v>#DIV/0!</v>
      </c>
    </row>
    <row r="3366" spans="1:10" hidden="1" x14ac:dyDescent="0.25">
      <c r="A3366" s="93">
        <v>69</v>
      </c>
      <c r="B3366" s="5" t="s">
        <v>41</v>
      </c>
      <c r="C3366" s="26">
        <v>43961</v>
      </c>
      <c r="D3366" s="4">
        <v>0</v>
      </c>
      <c r="E3366" s="29">
        <v>4</v>
      </c>
      <c r="G3366" s="4"/>
      <c r="H3366" s="93">
        <f t="shared" si="182"/>
        <v>4</v>
      </c>
      <c r="I3366" s="93">
        <f t="shared" si="183"/>
        <v>1.3862943611198906</v>
      </c>
      <c r="J3366" s="158" t="e">
        <f t="shared" si="181"/>
        <v>#DIV/0!</v>
      </c>
    </row>
    <row r="3367" spans="1:10" hidden="1" x14ac:dyDescent="0.25">
      <c r="A3367" s="93">
        <v>70</v>
      </c>
      <c r="B3367" s="5" t="s">
        <v>41</v>
      </c>
      <c r="C3367" s="26">
        <v>43962</v>
      </c>
      <c r="D3367" s="4">
        <v>0</v>
      </c>
      <c r="E3367" s="29">
        <v>4</v>
      </c>
      <c r="G3367" s="4"/>
      <c r="H3367" s="93">
        <f t="shared" si="182"/>
        <v>4</v>
      </c>
      <c r="I3367" s="93">
        <f t="shared" si="183"/>
        <v>1.3862943611198906</v>
      </c>
      <c r="J3367" s="158" t="e">
        <f t="shared" si="181"/>
        <v>#DIV/0!</v>
      </c>
    </row>
    <row r="3368" spans="1:10" hidden="1" x14ac:dyDescent="0.25">
      <c r="A3368" s="93">
        <v>71</v>
      </c>
      <c r="B3368" s="5" t="s">
        <v>41</v>
      </c>
      <c r="C3368" s="26">
        <v>43963</v>
      </c>
      <c r="D3368" s="4">
        <v>1</v>
      </c>
      <c r="E3368" s="29">
        <v>5</v>
      </c>
      <c r="G3368" s="4"/>
      <c r="H3368" s="93">
        <f t="shared" si="182"/>
        <v>5</v>
      </c>
      <c r="I3368" s="93">
        <f t="shared" si="183"/>
        <v>1.6094379124341003</v>
      </c>
      <c r="J3368" s="158">
        <f t="shared" si="181"/>
        <v>37.275404634064685</v>
      </c>
    </row>
    <row r="3369" spans="1:10" hidden="1" x14ac:dyDescent="0.25">
      <c r="A3369" s="93">
        <v>72</v>
      </c>
      <c r="B3369" s="5" t="s">
        <v>41</v>
      </c>
      <c r="C3369" s="26">
        <v>43964</v>
      </c>
      <c r="D3369" s="4">
        <v>0</v>
      </c>
      <c r="E3369" s="29">
        <v>5</v>
      </c>
      <c r="G3369" s="4"/>
      <c r="H3369" s="93">
        <f t="shared" si="182"/>
        <v>5</v>
      </c>
      <c r="I3369" s="93">
        <f t="shared" si="183"/>
        <v>1.6094379124341003</v>
      </c>
      <c r="J3369" s="158">
        <f t="shared" si="181"/>
        <v>21.743986036537734</v>
      </c>
    </row>
    <row r="3370" spans="1:10" hidden="1" x14ac:dyDescent="0.25">
      <c r="A3370" s="93">
        <v>73</v>
      </c>
      <c r="B3370" s="5" t="s">
        <v>41</v>
      </c>
      <c r="C3370" s="26">
        <v>43965</v>
      </c>
      <c r="D3370" s="4">
        <v>0</v>
      </c>
      <c r="E3370" s="29">
        <v>5</v>
      </c>
      <c r="G3370" s="4"/>
      <c r="H3370" s="93">
        <f t="shared" si="182"/>
        <v>5</v>
      </c>
      <c r="I3370" s="93">
        <f t="shared" si="183"/>
        <v>1.6094379124341003</v>
      </c>
      <c r="J3370" s="158">
        <f t="shared" si="181"/>
        <v>17.395188829230186</v>
      </c>
    </row>
    <row r="3371" spans="1:10" hidden="1" x14ac:dyDescent="0.25">
      <c r="A3371" s="93">
        <v>74</v>
      </c>
      <c r="B3371" s="5" t="s">
        <v>41</v>
      </c>
      <c r="C3371" s="26">
        <v>43966</v>
      </c>
      <c r="D3371" s="4">
        <v>0</v>
      </c>
      <c r="E3371" s="29">
        <v>5</v>
      </c>
      <c r="G3371" s="4"/>
      <c r="H3371" s="93">
        <f t="shared" si="182"/>
        <v>5</v>
      </c>
      <c r="I3371" s="93">
        <f t="shared" si="183"/>
        <v>1.6094379124341003</v>
      </c>
      <c r="J3371" s="158">
        <f t="shared" si="181"/>
        <v>16.307989527403301</v>
      </c>
    </row>
    <row r="3372" spans="1:10" hidden="1" x14ac:dyDescent="0.25">
      <c r="A3372" s="93">
        <v>75</v>
      </c>
      <c r="B3372" s="5" t="s">
        <v>41</v>
      </c>
      <c r="C3372" s="26">
        <v>43967</v>
      </c>
      <c r="D3372" s="4">
        <v>0</v>
      </c>
      <c r="E3372" s="29">
        <v>5</v>
      </c>
      <c r="G3372" s="4"/>
      <c r="H3372" s="93">
        <f t="shared" si="182"/>
        <v>5</v>
      </c>
      <c r="I3372" s="93">
        <f t="shared" si="183"/>
        <v>1.6094379124341003</v>
      </c>
      <c r="J3372" s="158">
        <f t="shared" si="181"/>
        <v>17.395188829230186</v>
      </c>
    </row>
    <row r="3373" spans="1:10" hidden="1" x14ac:dyDescent="0.25">
      <c r="A3373" s="93">
        <v>76</v>
      </c>
      <c r="B3373" s="5" t="s">
        <v>41</v>
      </c>
      <c r="C3373" s="26">
        <v>43968</v>
      </c>
      <c r="D3373" s="4">
        <v>0</v>
      </c>
      <c r="E3373" s="29">
        <v>5</v>
      </c>
      <c r="G3373" s="4"/>
      <c r="H3373" s="93">
        <f t="shared" si="182"/>
        <v>5</v>
      </c>
      <c r="I3373" s="93">
        <f t="shared" si="183"/>
        <v>1.6094379124341003</v>
      </c>
      <c r="J3373" s="158">
        <f t="shared" si="181"/>
        <v>21.743986036537734</v>
      </c>
    </row>
    <row r="3374" spans="1:10" hidden="1" x14ac:dyDescent="0.25">
      <c r="A3374" s="93">
        <v>77</v>
      </c>
      <c r="B3374" s="5" t="s">
        <v>41</v>
      </c>
      <c r="C3374" s="26">
        <v>43969</v>
      </c>
      <c r="D3374" s="4">
        <v>0</v>
      </c>
      <c r="E3374" s="29">
        <v>5</v>
      </c>
      <c r="G3374" s="4"/>
      <c r="H3374" s="93">
        <f t="shared" si="182"/>
        <v>5</v>
      </c>
      <c r="I3374" s="93">
        <f t="shared" si="183"/>
        <v>1.6094379124341003</v>
      </c>
      <c r="J3374" s="158">
        <f t="shared" si="181"/>
        <v>37.275404634064685</v>
      </c>
    </row>
    <row r="3375" spans="1:10" hidden="1" x14ac:dyDescent="0.25">
      <c r="A3375" s="93">
        <v>78</v>
      </c>
      <c r="B3375" s="5" t="s">
        <v>41</v>
      </c>
      <c r="C3375" s="26">
        <v>43970</v>
      </c>
      <c r="D3375" s="4">
        <v>0</v>
      </c>
      <c r="E3375" s="29">
        <v>5</v>
      </c>
      <c r="G3375" s="4"/>
      <c r="H3375" s="93">
        <f t="shared" si="182"/>
        <v>5</v>
      </c>
      <c r="I3375" s="93">
        <f t="shared" si="183"/>
        <v>1.6094379124341003</v>
      </c>
      <c r="J3375" s="158" t="e">
        <f t="shared" si="181"/>
        <v>#DIV/0!</v>
      </c>
    </row>
    <row r="3376" spans="1:10" hidden="1" x14ac:dyDescent="0.25">
      <c r="A3376" s="93">
        <v>79</v>
      </c>
      <c r="B3376" s="5" t="s">
        <v>41</v>
      </c>
      <c r="C3376" s="26">
        <v>43971</v>
      </c>
      <c r="D3376" s="4">
        <v>0</v>
      </c>
      <c r="E3376" s="29">
        <v>5</v>
      </c>
      <c r="G3376" s="4"/>
      <c r="H3376" s="93">
        <f t="shared" si="182"/>
        <v>5</v>
      </c>
      <c r="I3376" s="93">
        <f t="shared" si="183"/>
        <v>1.6094379124341003</v>
      </c>
      <c r="J3376" s="158" t="e">
        <f t="shared" si="181"/>
        <v>#DIV/0!</v>
      </c>
    </row>
    <row r="3377" spans="1:10" hidden="1" x14ac:dyDescent="0.25">
      <c r="A3377" s="93">
        <v>80</v>
      </c>
      <c r="B3377" s="5" t="s">
        <v>41</v>
      </c>
      <c r="C3377" s="26">
        <v>43972</v>
      </c>
      <c r="D3377" s="4">
        <v>0</v>
      </c>
      <c r="E3377" s="29">
        <v>5</v>
      </c>
      <c r="G3377" s="4"/>
      <c r="H3377" s="93">
        <f t="shared" si="182"/>
        <v>5</v>
      </c>
      <c r="I3377" s="93">
        <f t="shared" si="183"/>
        <v>1.6094379124341003</v>
      </c>
      <c r="J3377" s="158" t="e">
        <f t="shared" ref="J3377:J3440" si="184">LN(2)/SLOPE(I3370:I3377,A3370:A3377)</f>
        <v>#DIV/0!</v>
      </c>
    </row>
    <row r="3378" spans="1:10" hidden="1" x14ac:dyDescent="0.25">
      <c r="A3378" s="93">
        <v>81</v>
      </c>
      <c r="B3378" s="5" t="s">
        <v>41</v>
      </c>
      <c r="C3378" s="26">
        <v>43973</v>
      </c>
      <c r="D3378" s="4">
        <v>2</v>
      </c>
      <c r="E3378" s="29">
        <v>7</v>
      </c>
      <c r="G3378" s="4"/>
      <c r="H3378" s="93">
        <f t="shared" si="182"/>
        <v>7</v>
      </c>
      <c r="I3378" s="93">
        <f t="shared" si="183"/>
        <v>1.9459101490553132</v>
      </c>
      <c r="J3378" s="158">
        <f t="shared" si="184"/>
        <v>24.72051260527374</v>
      </c>
    </row>
    <row r="3379" spans="1:10" hidden="1" x14ac:dyDescent="0.25">
      <c r="A3379" s="93">
        <v>82</v>
      </c>
      <c r="B3379" s="5" t="s">
        <v>41</v>
      </c>
      <c r="C3379" s="26">
        <v>43974</v>
      </c>
      <c r="D3379" s="4">
        <v>0</v>
      </c>
      <c r="E3379" s="29">
        <v>7</v>
      </c>
      <c r="G3379" s="4"/>
      <c r="H3379" s="93">
        <f t="shared" si="182"/>
        <v>7</v>
      </c>
      <c r="I3379" s="93">
        <f t="shared" si="183"/>
        <v>1.9459101490553132</v>
      </c>
      <c r="J3379" s="158">
        <f t="shared" si="184"/>
        <v>14.420299019743016</v>
      </c>
    </row>
    <row r="3380" spans="1:10" hidden="1" x14ac:dyDescent="0.25">
      <c r="A3380" s="93">
        <v>83</v>
      </c>
      <c r="B3380" s="5" t="s">
        <v>41</v>
      </c>
      <c r="C3380" s="26">
        <v>43975</v>
      </c>
      <c r="D3380" s="4">
        <v>0</v>
      </c>
      <c r="E3380" s="29">
        <v>7</v>
      </c>
      <c r="G3380" s="4"/>
      <c r="H3380" s="93">
        <f t="shared" si="182"/>
        <v>7</v>
      </c>
      <c r="I3380" s="93">
        <f t="shared" si="183"/>
        <v>1.9459101490553132</v>
      </c>
      <c r="J3380" s="158">
        <f t="shared" si="184"/>
        <v>11.536239215794412</v>
      </c>
    </row>
    <row r="3381" spans="1:10" hidden="1" x14ac:dyDescent="0.25">
      <c r="A3381" s="93">
        <v>84</v>
      </c>
      <c r="B3381" s="5" t="s">
        <v>41</v>
      </c>
      <c r="C3381" s="26">
        <v>43976</v>
      </c>
      <c r="D3381" s="4">
        <v>0</v>
      </c>
      <c r="E3381" s="29">
        <v>7</v>
      </c>
      <c r="G3381" s="4"/>
      <c r="H3381" s="93">
        <f t="shared" si="182"/>
        <v>7</v>
      </c>
      <c r="I3381" s="93">
        <f t="shared" si="183"/>
        <v>1.9459101490553132</v>
      </c>
      <c r="J3381" s="158">
        <f t="shared" si="184"/>
        <v>10.815224264807263</v>
      </c>
    </row>
    <row r="3382" spans="1:10" hidden="1" x14ac:dyDescent="0.25">
      <c r="A3382" s="93">
        <v>85</v>
      </c>
      <c r="B3382" s="5" t="s">
        <v>41</v>
      </c>
      <c r="C3382" s="26">
        <v>43977</v>
      </c>
      <c r="D3382" s="4">
        <v>0</v>
      </c>
      <c r="E3382" s="29">
        <v>7</v>
      </c>
      <c r="G3382" s="4"/>
      <c r="H3382" s="93">
        <f t="shared" si="182"/>
        <v>7</v>
      </c>
      <c r="I3382" s="93">
        <f t="shared" si="183"/>
        <v>1.9459101490553132</v>
      </c>
      <c r="J3382" s="158">
        <f t="shared" si="184"/>
        <v>11.536239215794412</v>
      </c>
    </row>
    <row r="3383" spans="1:10" hidden="1" x14ac:dyDescent="0.25">
      <c r="A3383" s="93">
        <v>86</v>
      </c>
      <c r="B3383" s="5" t="s">
        <v>41</v>
      </c>
      <c r="C3383" s="26">
        <v>43978</v>
      </c>
      <c r="D3383" s="4">
        <v>0</v>
      </c>
      <c r="E3383" s="29">
        <v>7</v>
      </c>
      <c r="G3383" s="4"/>
      <c r="H3383" s="93">
        <f t="shared" si="182"/>
        <v>7</v>
      </c>
      <c r="I3383" s="93">
        <f t="shared" si="183"/>
        <v>1.9459101490553132</v>
      </c>
      <c r="J3383" s="158">
        <f t="shared" si="184"/>
        <v>14.420299019743016</v>
      </c>
    </row>
    <row r="3384" spans="1:10" hidden="1" x14ac:dyDescent="0.25">
      <c r="A3384" s="93">
        <v>87</v>
      </c>
      <c r="B3384" s="5" t="s">
        <v>41</v>
      </c>
      <c r="C3384" s="26">
        <v>43979</v>
      </c>
      <c r="D3384" s="4">
        <v>0</v>
      </c>
      <c r="E3384" s="29">
        <v>7</v>
      </c>
      <c r="G3384" s="4"/>
      <c r="H3384" s="93">
        <f t="shared" si="182"/>
        <v>7</v>
      </c>
      <c r="I3384" s="93">
        <f t="shared" si="183"/>
        <v>1.9459101490553132</v>
      </c>
      <c r="J3384" s="158">
        <f t="shared" si="184"/>
        <v>24.72051260527374</v>
      </c>
    </row>
    <row r="3385" spans="1:10" hidden="1" x14ac:dyDescent="0.25">
      <c r="A3385" s="93">
        <v>88</v>
      </c>
      <c r="B3385" s="5" t="s">
        <v>41</v>
      </c>
      <c r="C3385" s="26">
        <v>43980</v>
      </c>
      <c r="D3385" s="4">
        <v>0</v>
      </c>
      <c r="E3385" s="29">
        <v>7</v>
      </c>
      <c r="G3385" s="4"/>
      <c r="H3385" s="93">
        <f t="shared" si="182"/>
        <v>7</v>
      </c>
      <c r="I3385" s="93">
        <f t="shared" si="183"/>
        <v>1.9459101490553132</v>
      </c>
      <c r="J3385" s="158" t="e">
        <f t="shared" si="184"/>
        <v>#DIV/0!</v>
      </c>
    </row>
    <row r="3386" spans="1:10" hidden="1" x14ac:dyDescent="0.25">
      <c r="A3386" s="93">
        <v>89</v>
      </c>
      <c r="B3386" s="5" t="s">
        <v>41</v>
      </c>
      <c r="C3386" s="26">
        <v>43981</v>
      </c>
      <c r="D3386" s="4">
        <v>1</v>
      </c>
      <c r="E3386" s="29">
        <v>8</v>
      </c>
      <c r="G3386" s="4"/>
      <c r="H3386" s="93">
        <f t="shared" si="182"/>
        <v>8</v>
      </c>
      <c r="I3386" s="93">
        <f t="shared" si="183"/>
        <v>2.0794415416798357</v>
      </c>
      <c r="J3386" s="158">
        <f t="shared" si="184"/>
        <v>62.290716836213228</v>
      </c>
    </row>
    <row r="3387" spans="1:10" hidden="1" x14ac:dyDescent="0.25">
      <c r="A3387" s="93">
        <v>90</v>
      </c>
      <c r="B3387" s="5" t="s">
        <v>41</v>
      </c>
      <c r="C3387" s="26">
        <v>43982</v>
      </c>
      <c r="D3387" s="4">
        <v>0</v>
      </c>
      <c r="E3387" s="29">
        <v>8</v>
      </c>
      <c r="G3387" s="4"/>
      <c r="H3387" s="93">
        <f t="shared" si="182"/>
        <v>8</v>
      </c>
      <c r="I3387" s="93">
        <f t="shared" si="183"/>
        <v>2.0794415416798357</v>
      </c>
      <c r="J3387" s="158">
        <f t="shared" si="184"/>
        <v>36.336251487791053</v>
      </c>
    </row>
    <row r="3388" spans="1:10" hidden="1" x14ac:dyDescent="0.25">
      <c r="A3388" s="93">
        <v>91</v>
      </c>
      <c r="B3388" s="5" t="s">
        <v>41</v>
      </c>
      <c r="C3388" s="26">
        <v>43983</v>
      </c>
      <c r="D3388" s="4">
        <v>3</v>
      </c>
      <c r="E3388" s="29">
        <v>11</v>
      </c>
      <c r="G3388" s="4"/>
      <c r="H3388" s="93">
        <f t="shared" si="182"/>
        <v>11</v>
      </c>
      <c r="I3388" s="93">
        <f t="shared" si="183"/>
        <v>2.3978952727983707</v>
      </c>
      <c r="J3388" s="158">
        <f t="shared" si="184"/>
        <v>13.757641941079468</v>
      </c>
    </row>
    <row r="3389" spans="1:10" hidden="1" x14ac:dyDescent="0.25">
      <c r="A3389" s="93">
        <v>92</v>
      </c>
      <c r="B3389" s="5" t="s">
        <v>41</v>
      </c>
      <c r="C3389" s="26">
        <v>43984</v>
      </c>
      <c r="D3389" s="4">
        <v>4</v>
      </c>
      <c r="E3389" s="29">
        <v>15</v>
      </c>
      <c r="G3389" s="4"/>
      <c r="H3389" s="93">
        <f t="shared" si="182"/>
        <v>15</v>
      </c>
      <c r="I3389" s="93">
        <f t="shared" si="183"/>
        <v>2.7080502011022101</v>
      </c>
      <c r="J3389" s="158">
        <f t="shared" si="184"/>
        <v>7.1625214865438958</v>
      </c>
    </row>
    <row r="3390" spans="1:10" hidden="1" x14ac:dyDescent="0.25">
      <c r="A3390" s="93">
        <v>93</v>
      </c>
      <c r="B3390" s="5" t="s">
        <v>41</v>
      </c>
      <c r="C3390" s="26">
        <v>43985</v>
      </c>
      <c r="D3390" s="4">
        <v>0</v>
      </c>
      <c r="E3390" s="29">
        <v>15</v>
      </c>
      <c r="G3390" s="4"/>
      <c r="H3390" s="93">
        <f t="shared" si="182"/>
        <v>15</v>
      </c>
      <c r="I3390" s="93">
        <f t="shared" si="183"/>
        <v>2.7080502011022101</v>
      </c>
      <c r="J3390" s="158">
        <f t="shared" si="184"/>
        <v>5.5443135898412628</v>
      </c>
    </row>
    <row r="3391" spans="1:10" hidden="1" x14ac:dyDescent="0.25">
      <c r="A3391" s="93">
        <v>94</v>
      </c>
      <c r="B3391" s="5" t="s">
        <v>41</v>
      </c>
      <c r="C3391" s="26">
        <v>43986</v>
      </c>
      <c r="D3391" s="4">
        <v>0</v>
      </c>
      <c r="E3391" s="29">
        <v>15</v>
      </c>
      <c r="G3391" s="4"/>
      <c r="H3391" s="93">
        <f t="shared" si="182"/>
        <v>15</v>
      </c>
      <c r="I3391" s="93">
        <f t="shared" si="183"/>
        <v>2.7080502011022101</v>
      </c>
      <c r="J3391" s="158">
        <f t="shared" si="184"/>
        <v>5.1299177665742848</v>
      </c>
    </row>
    <row r="3392" spans="1:10" hidden="1" x14ac:dyDescent="0.25">
      <c r="A3392" s="93">
        <v>95</v>
      </c>
      <c r="B3392" s="5" t="s">
        <v>41</v>
      </c>
      <c r="C3392" s="26">
        <v>43987</v>
      </c>
      <c r="D3392" s="4">
        <v>0</v>
      </c>
      <c r="E3392" s="29">
        <v>15</v>
      </c>
      <c r="G3392" s="4"/>
      <c r="H3392" s="93">
        <f t="shared" si="182"/>
        <v>15</v>
      </c>
      <c r="I3392" s="93">
        <f t="shared" si="183"/>
        <v>2.7080502011022101</v>
      </c>
      <c r="J3392" s="158">
        <f t="shared" si="184"/>
        <v>5.4547815485790396</v>
      </c>
    </row>
    <row r="3393" spans="1:10" hidden="1" x14ac:dyDescent="0.25">
      <c r="A3393" s="93">
        <v>96</v>
      </c>
      <c r="B3393" s="5" t="s">
        <v>41</v>
      </c>
      <c r="C3393" s="26">
        <v>43988</v>
      </c>
      <c r="D3393" s="4">
        <v>0</v>
      </c>
      <c r="E3393" s="29">
        <v>15</v>
      </c>
      <c r="G3393" s="4"/>
      <c r="H3393" s="93">
        <f t="shared" si="182"/>
        <v>15</v>
      </c>
      <c r="I3393" s="93">
        <f t="shared" si="183"/>
        <v>2.7080502011022101</v>
      </c>
      <c r="J3393" s="158">
        <f t="shared" si="184"/>
        <v>6.8711296286521275</v>
      </c>
    </row>
    <row r="3394" spans="1:10" hidden="1" x14ac:dyDescent="0.25">
      <c r="A3394" s="93">
        <v>97</v>
      </c>
      <c r="B3394" s="5" t="s">
        <v>41</v>
      </c>
      <c r="C3394" s="26">
        <v>43989</v>
      </c>
      <c r="D3394" s="4">
        <v>1</v>
      </c>
      <c r="E3394" s="29">
        <v>16</v>
      </c>
      <c r="G3394" s="4"/>
      <c r="H3394" s="93">
        <f t="shared" si="182"/>
        <v>16</v>
      </c>
      <c r="I3394" s="93">
        <f t="shared" si="183"/>
        <v>2.7725887222397811</v>
      </c>
      <c r="J3394" s="158">
        <f t="shared" si="184"/>
        <v>9.0935713373957636</v>
      </c>
    </row>
    <row r="3395" spans="1:10" hidden="1" x14ac:dyDescent="0.25">
      <c r="A3395" s="93">
        <v>98</v>
      </c>
      <c r="B3395" s="5" t="s">
        <v>41</v>
      </c>
      <c r="C3395" s="26">
        <v>43990</v>
      </c>
      <c r="D3395" s="4">
        <v>0</v>
      </c>
      <c r="E3395" s="29">
        <v>16</v>
      </c>
      <c r="G3395" s="4"/>
      <c r="H3395" s="93">
        <f t="shared" ref="H3395:H3458" si="185">IF(EXACT(B3395,B3394),D3395+E3394,E3395)</f>
        <v>16</v>
      </c>
      <c r="I3395" s="93">
        <f t="shared" si="183"/>
        <v>2.7725887222397811</v>
      </c>
      <c r="J3395" s="158">
        <f t="shared" si="184"/>
        <v>19.766911909272938</v>
      </c>
    </row>
    <row r="3396" spans="1:10" hidden="1" x14ac:dyDescent="0.25">
      <c r="A3396" s="93">
        <v>99</v>
      </c>
      <c r="B3396" s="5" t="s">
        <v>41</v>
      </c>
      <c r="C3396" s="26">
        <v>43991</v>
      </c>
      <c r="D3396" s="4">
        <v>0</v>
      </c>
      <c r="E3396" s="29">
        <v>16</v>
      </c>
      <c r="G3396" s="4"/>
      <c r="H3396" s="93">
        <f t="shared" si="185"/>
        <v>16</v>
      </c>
      <c r="I3396" s="93">
        <f t="shared" si="183"/>
        <v>2.7725887222397811</v>
      </c>
      <c r="J3396" s="158">
        <f t="shared" si="184"/>
        <v>60.144300531175439</v>
      </c>
    </row>
    <row r="3397" spans="1:10" hidden="1" x14ac:dyDescent="0.25">
      <c r="A3397" s="93">
        <v>100</v>
      </c>
      <c r="B3397" s="5" t="s">
        <v>41</v>
      </c>
      <c r="C3397" s="26">
        <v>43992</v>
      </c>
      <c r="D3397" s="4">
        <v>3</v>
      </c>
      <c r="E3397" s="29">
        <v>19</v>
      </c>
      <c r="G3397" s="4"/>
      <c r="H3397" s="93">
        <f t="shared" si="185"/>
        <v>19</v>
      </c>
      <c r="I3397" s="93">
        <f t="shared" si="183"/>
        <v>2.9444389791664403</v>
      </c>
      <c r="J3397" s="158">
        <f t="shared" si="184"/>
        <v>26.04454868161676</v>
      </c>
    </row>
    <row r="3398" spans="1:10" hidden="1" x14ac:dyDescent="0.25">
      <c r="A3398" s="93">
        <v>101</v>
      </c>
      <c r="B3398" s="5" t="s">
        <v>41</v>
      </c>
      <c r="C3398" s="26">
        <v>43993</v>
      </c>
      <c r="D3398" s="4">
        <v>-2</v>
      </c>
      <c r="E3398" s="29">
        <v>17</v>
      </c>
      <c r="G3398" s="4"/>
      <c r="H3398" s="93">
        <f t="shared" si="185"/>
        <v>17</v>
      </c>
      <c r="I3398" s="93">
        <f t="shared" si="183"/>
        <v>2.8332133440562162</v>
      </c>
      <c r="J3398" s="158">
        <f t="shared" si="184"/>
        <v>25.857940915281009</v>
      </c>
    </row>
    <row r="3399" spans="1:10" hidden="1" x14ac:dyDescent="0.25">
      <c r="A3399" s="93">
        <v>102</v>
      </c>
      <c r="B3399" s="5" t="s">
        <v>41</v>
      </c>
      <c r="C3399" s="26">
        <v>43994</v>
      </c>
      <c r="D3399" s="4">
        <v>0</v>
      </c>
      <c r="E3399" s="29">
        <v>17</v>
      </c>
      <c r="G3399" s="4"/>
      <c r="H3399" s="93">
        <f t="shared" si="185"/>
        <v>17</v>
      </c>
      <c r="I3399" s="93">
        <f t="shared" si="183"/>
        <v>2.8332133440562162</v>
      </c>
      <c r="J3399" s="158">
        <f t="shared" si="184"/>
        <v>28.859538170217132</v>
      </c>
    </row>
    <row r="3400" spans="1:10" hidden="1" x14ac:dyDescent="0.25">
      <c r="A3400" s="93">
        <v>103</v>
      </c>
      <c r="B3400" s="5" t="s">
        <v>41</v>
      </c>
      <c r="C3400" s="26">
        <v>43995</v>
      </c>
      <c r="D3400" s="4">
        <v>2</v>
      </c>
      <c r="E3400" s="29">
        <v>19</v>
      </c>
      <c r="G3400" s="4"/>
      <c r="H3400" s="93">
        <f t="shared" si="185"/>
        <v>19</v>
      </c>
      <c r="I3400" s="93">
        <f t="shared" si="183"/>
        <v>2.9444389791664403</v>
      </c>
      <c r="J3400" s="158">
        <f t="shared" si="184"/>
        <v>25.188247151599015</v>
      </c>
    </row>
    <row r="3401" spans="1:10" hidden="1" x14ac:dyDescent="0.25">
      <c r="A3401" s="93">
        <v>104</v>
      </c>
      <c r="B3401" s="5" t="s">
        <v>41</v>
      </c>
      <c r="C3401" s="26">
        <v>43996</v>
      </c>
      <c r="D3401" s="4">
        <v>2</v>
      </c>
      <c r="E3401" s="29">
        <v>21</v>
      </c>
      <c r="G3401" s="4"/>
      <c r="H3401" s="93">
        <f t="shared" si="185"/>
        <v>21</v>
      </c>
      <c r="I3401" s="93">
        <f t="shared" si="183"/>
        <v>3.044522437723423</v>
      </c>
      <c r="J3401" s="158">
        <f t="shared" si="184"/>
        <v>20.549034092024947</v>
      </c>
    </row>
    <row r="3402" spans="1:10" hidden="1" x14ac:dyDescent="0.25">
      <c r="A3402" s="93">
        <v>105</v>
      </c>
      <c r="B3402" s="5" t="s">
        <v>41</v>
      </c>
      <c r="C3402" s="26">
        <v>43997</v>
      </c>
      <c r="D3402" s="4">
        <v>0</v>
      </c>
      <c r="E3402" s="29">
        <v>21</v>
      </c>
      <c r="G3402" s="4"/>
      <c r="H3402" s="93">
        <f t="shared" si="185"/>
        <v>21</v>
      </c>
      <c r="I3402" s="93">
        <f t="shared" si="183"/>
        <v>3.044522437723423</v>
      </c>
      <c r="J3402" s="158">
        <f t="shared" si="184"/>
        <v>17.842694699662903</v>
      </c>
    </row>
    <row r="3403" spans="1:10" hidden="1" x14ac:dyDescent="0.25">
      <c r="A3403" s="93">
        <v>106</v>
      </c>
      <c r="B3403" s="5" t="s">
        <v>41</v>
      </c>
      <c r="C3403" s="26">
        <v>43998</v>
      </c>
      <c r="D3403" s="4">
        <v>-1</v>
      </c>
      <c r="E3403" s="29">
        <v>20</v>
      </c>
      <c r="G3403" s="4"/>
      <c r="H3403" s="93">
        <f t="shared" si="185"/>
        <v>20</v>
      </c>
      <c r="I3403" s="93">
        <f t="shared" si="183"/>
        <v>2.9957322735539909</v>
      </c>
      <c r="J3403" s="158">
        <f t="shared" si="184"/>
        <v>20.738310376333573</v>
      </c>
    </row>
    <row r="3404" spans="1:10" hidden="1" x14ac:dyDescent="0.25">
      <c r="A3404" s="93">
        <v>107</v>
      </c>
      <c r="B3404" s="5" t="s">
        <v>41</v>
      </c>
      <c r="C3404" s="26">
        <v>43999</v>
      </c>
      <c r="D3404" s="4">
        <v>1</v>
      </c>
      <c r="E3404" s="29">
        <v>21</v>
      </c>
      <c r="G3404" s="4"/>
      <c r="H3404" s="93">
        <f t="shared" si="185"/>
        <v>21</v>
      </c>
      <c r="I3404" s="93">
        <f t="shared" si="183"/>
        <v>3.044522437723423</v>
      </c>
      <c r="J3404" s="158">
        <f t="shared" si="184"/>
        <v>25.909857915929695</v>
      </c>
    </row>
    <row r="3405" spans="1:10" hidden="1" x14ac:dyDescent="0.25">
      <c r="A3405" s="93">
        <v>108</v>
      </c>
      <c r="B3405" s="5" t="s">
        <v>41</v>
      </c>
      <c r="C3405" s="26">
        <v>44000</v>
      </c>
      <c r="D3405" s="4">
        <v>0</v>
      </c>
      <c r="E3405" s="29">
        <v>21</v>
      </c>
      <c r="G3405" s="4"/>
      <c r="H3405" s="93">
        <f t="shared" si="185"/>
        <v>21</v>
      </c>
      <c r="I3405" s="93">
        <f t="shared" si="183"/>
        <v>3.044522437723423</v>
      </c>
      <c r="J3405" s="158">
        <f t="shared" si="184"/>
        <v>21.64805217891567</v>
      </c>
    </row>
    <row r="3406" spans="1:10" hidden="1" x14ac:dyDescent="0.25">
      <c r="A3406" s="93">
        <v>109</v>
      </c>
      <c r="B3406" s="5" t="s">
        <v>41</v>
      </c>
      <c r="C3406" s="26">
        <v>44001</v>
      </c>
      <c r="D3406" s="4">
        <v>0</v>
      </c>
      <c r="E3406" s="29">
        <v>21</v>
      </c>
      <c r="G3406" s="4"/>
      <c r="H3406" s="93">
        <f t="shared" si="185"/>
        <v>21</v>
      </c>
      <c r="I3406" s="93">
        <f t="shared" si="183"/>
        <v>3.044522437723423</v>
      </c>
      <c r="J3406" s="158">
        <f t="shared" si="184"/>
        <v>30.155708034710091</v>
      </c>
    </row>
    <row r="3407" spans="1:10" hidden="1" x14ac:dyDescent="0.25">
      <c r="A3407" s="93">
        <v>110</v>
      </c>
      <c r="B3407" s="5" t="s">
        <v>41</v>
      </c>
      <c r="C3407" s="26">
        <v>44002</v>
      </c>
      <c r="D3407" s="4">
        <v>0</v>
      </c>
      <c r="E3407" s="29">
        <v>21</v>
      </c>
      <c r="G3407" s="4"/>
      <c r="H3407" s="93">
        <f t="shared" si="185"/>
        <v>21</v>
      </c>
      <c r="I3407" s="93">
        <f t="shared" si="183"/>
        <v>3.044522437723423</v>
      </c>
      <c r="J3407" s="158">
        <f t="shared" si="184"/>
        <v>77.697296814326066</v>
      </c>
    </row>
    <row r="3408" spans="1:10" hidden="1" x14ac:dyDescent="0.25">
      <c r="A3408" s="93">
        <v>111</v>
      </c>
      <c r="B3408" s="5" t="s">
        <v>41</v>
      </c>
      <c r="C3408" s="26">
        <v>44003</v>
      </c>
      <c r="D3408" s="4">
        <v>0</v>
      </c>
      <c r="E3408" s="29">
        <v>21</v>
      </c>
      <c r="G3408" s="4"/>
      <c r="H3408" s="93">
        <f t="shared" si="185"/>
        <v>21</v>
      </c>
      <c r="I3408" s="93">
        <f t="shared" si="183"/>
        <v>3.044522437723423</v>
      </c>
      <c r="J3408" s="158">
        <f t="shared" si="184"/>
        <v>397.78757432093198</v>
      </c>
    </row>
    <row r="3409" spans="1:10" hidden="1" x14ac:dyDescent="0.25">
      <c r="A3409" s="93">
        <v>112</v>
      </c>
      <c r="B3409" s="5" t="s">
        <v>41</v>
      </c>
      <c r="C3409" s="26">
        <v>44004</v>
      </c>
      <c r="D3409" s="4">
        <v>1</v>
      </c>
      <c r="E3409" s="29">
        <v>22</v>
      </c>
      <c r="G3409" s="4"/>
      <c r="H3409" s="93">
        <f t="shared" si="185"/>
        <v>22</v>
      </c>
      <c r="I3409" s="93">
        <f t="shared" ref="I3409:I3472" si="186">LN(H3409)</f>
        <v>3.0910424533583161</v>
      </c>
      <c r="J3409" s="158">
        <f t="shared" si="184"/>
        <v>102.22136637120758</v>
      </c>
    </row>
    <row r="3410" spans="1:10" hidden="1" x14ac:dyDescent="0.25">
      <c r="A3410" s="93">
        <v>113</v>
      </c>
      <c r="B3410" s="5" t="s">
        <v>41</v>
      </c>
      <c r="C3410" s="26">
        <v>44005</v>
      </c>
      <c r="D3410" s="4">
        <v>0</v>
      </c>
      <c r="E3410" s="29">
        <v>22</v>
      </c>
      <c r="G3410" s="4"/>
      <c r="H3410" s="93">
        <f t="shared" si="185"/>
        <v>22</v>
      </c>
      <c r="I3410" s="93">
        <f t="shared" si="186"/>
        <v>3.0910424533583161</v>
      </c>
      <c r="J3410" s="158">
        <f t="shared" si="184"/>
        <v>64.710177781169534</v>
      </c>
    </row>
    <row r="3411" spans="1:10" hidden="1" x14ac:dyDescent="0.25">
      <c r="A3411" s="93">
        <v>114</v>
      </c>
      <c r="B3411" s="5" t="s">
        <v>41</v>
      </c>
      <c r="C3411" s="26">
        <v>44006</v>
      </c>
      <c r="D3411" s="4">
        <v>3</v>
      </c>
      <c r="E3411" s="29">
        <v>25</v>
      </c>
      <c r="G3411" s="4"/>
      <c r="H3411" s="93">
        <f t="shared" si="185"/>
        <v>25</v>
      </c>
      <c r="I3411" s="93">
        <f t="shared" si="186"/>
        <v>3.2188758248682006</v>
      </c>
      <c r="J3411" s="158">
        <f t="shared" si="184"/>
        <v>36.558537112612925</v>
      </c>
    </row>
    <row r="3412" spans="1:10" hidden="1" x14ac:dyDescent="0.25">
      <c r="A3412" s="93">
        <v>115</v>
      </c>
      <c r="B3412" s="5" t="s">
        <v>41</v>
      </c>
      <c r="C3412" s="26">
        <v>44007</v>
      </c>
      <c r="D3412" s="4">
        <v>0</v>
      </c>
      <c r="E3412" s="29">
        <v>25</v>
      </c>
      <c r="G3412" s="4"/>
      <c r="H3412" s="93">
        <f t="shared" si="185"/>
        <v>25</v>
      </c>
      <c r="I3412" s="93">
        <f t="shared" si="186"/>
        <v>3.2188758248682006</v>
      </c>
      <c r="J3412" s="158">
        <f t="shared" si="184"/>
        <v>25.555824057391188</v>
      </c>
    </row>
    <row r="3413" spans="1:10" hidden="1" x14ac:dyDescent="0.25">
      <c r="A3413" s="93">
        <v>116</v>
      </c>
      <c r="B3413" s="5" t="s">
        <v>41</v>
      </c>
      <c r="C3413" s="26">
        <v>44008</v>
      </c>
      <c r="D3413" s="4">
        <v>0</v>
      </c>
      <c r="E3413" s="29">
        <v>25</v>
      </c>
      <c r="G3413" s="4"/>
      <c r="H3413" s="93">
        <f t="shared" si="185"/>
        <v>25</v>
      </c>
      <c r="I3413" s="93">
        <f t="shared" si="186"/>
        <v>3.2188758248682006</v>
      </c>
      <c r="J3413" s="158">
        <f t="shared" si="184"/>
        <v>22.262969906701699</v>
      </c>
    </row>
    <row r="3414" spans="1:10" hidden="1" x14ac:dyDescent="0.25">
      <c r="A3414" s="93">
        <v>117</v>
      </c>
      <c r="B3414" s="5" t="s">
        <v>41</v>
      </c>
      <c r="C3414" s="26">
        <v>44009</v>
      </c>
      <c r="D3414" s="4">
        <v>2</v>
      </c>
      <c r="E3414" s="29">
        <v>27</v>
      </c>
      <c r="G3414" s="4"/>
      <c r="H3414" s="93">
        <f t="shared" si="185"/>
        <v>27</v>
      </c>
      <c r="I3414" s="93">
        <f t="shared" si="186"/>
        <v>3.2958368660043291</v>
      </c>
      <c r="J3414" s="158">
        <f t="shared" si="184"/>
        <v>18.52921008833156</v>
      </c>
    </row>
    <row r="3415" spans="1:10" hidden="1" x14ac:dyDescent="0.25">
      <c r="A3415" s="93">
        <v>118</v>
      </c>
      <c r="B3415" s="5" t="s">
        <v>41</v>
      </c>
      <c r="C3415" s="26">
        <v>44010</v>
      </c>
      <c r="D3415" s="4">
        <v>0</v>
      </c>
      <c r="E3415" s="29">
        <v>27</v>
      </c>
      <c r="G3415" s="4"/>
      <c r="H3415" s="93">
        <f t="shared" si="185"/>
        <v>27</v>
      </c>
      <c r="I3415" s="93">
        <f t="shared" si="186"/>
        <v>3.2958368660043291</v>
      </c>
      <c r="J3415" s="158">
        <f t="shared" si="184"/>
        <v>18.386603206592547</v>
      </c>
    </row>
    <row r="3416" spans="1:10" hidden="1" x14ac:dyDescent="0.25">
      <c r="A3416" s="93">
        <v>119</v>
      </c>
      <c r="B3416" s="5" t="s">
        <v>41</v>
      </c>
      <c r="C3416" s="26">
        <v>44011</v>
      </c>
      <c r="D3416" s="4">
        <v>3</v>
      </c>
      <c r="E3416" s="29">
        <v>30</v>
      </c>
      <c r="G3416" s="4"/>
      <c r="H3416" s="93">
        <f t="shared" si="185"/>
        <v>30</v>
      </c>
      <c r="I3416" s="93">
        <f t="shared" si="186"/>
        <v>3.4011973816621555</v>
      </c>
      <c r="J3416" s="158">
        <f t="shared" si="184"/>
        <v>16.995151264907253</v>
      </c>
    </row>
    <row r="3417" spans="1:10" hidden="1" x14ac:dyDescent="0.25">
      <c r="A3417" s="93">
        <v>120</v>
      </c>
      <c r="B3417" s="5" t="s">
        <v>41</v>
      </c>
      <c r="C3417" s="26">
        <v>44012</v>
      </c>
      <c r="D3417" s="4">
        <v>1</v>
      </c>
      <c r="E3417" s="29">
        <v>31</v>
      </c>
      <c r="G3417" s="4"/>
      <c r="H3417" s="93">
        <f t="shared" si="185"/>
        <v>31</v>
      </c>
      <c r="I3417" s="93">
        <f t="shared" si="186"/>
        <v>3.4339872044851463</v>
      </c>
      <c r="J3417" s="158">
        <f t="shared" si="184"/>
        <v>16.083788508578625</v>
      </c>
    </row>
    <row r="3418" spans="1:10" hidden="1" x14ac:dyDescent="0.25">
      <c r="A3418" s="93">
        <v>121</v>
      </c>
      <c r="B3418" s="5" t="s">
        <v>41</v>
      </c>
      <c r="C3418" s="26">
        <v>44013</v>
      </c>
      <c r="D3418" s="4">
        <v>2</v>
      </c>
      <c r="E3418" s="29">
        <v>33</v>
      </c>
      <c r="G3418" s="4"/>
      <c r="H3418" s="93">
        <f t="shared" si="185"/>
        <v>33</v>
      </c>
      <c r="I3418" s="93">
        <f t="shared" si="186"/>
        <v>3.4965075614664802</v>
      </c>
      <c r="J3418" s="158">
        <f t="shared" si="184"/>
        <v>16.327897371032087</v>
      </c>
    </row>
    <row r="3419" spans="1:10" hidden="1" x14ac:dyDescent="0.25">
      <c r="A3419" s="93">
        <v>122</v>
      </c>
      <c r="B3419" s="5" t="s">
        <v>41</v>
      </c>
      <c r="C3419" s="26">
        <v>44014</v>
      </c>
      <c r="D3419" s="4">
        <v>0</v>
      </c>
      <c r="E3419" s="29">
        <v>33</v>
      </c>
      <c r="G3419" s="4"/>
      <c r="H3419" s="93">
        <f t="shared" si="185"/>
        <v>33</v>
      </c>
      <c r="I3419" s="93">
        <f t="shared" si="186"/>
        <v>3.4965075614664802</v>
      </c>
      <c r="J3419" s="158">
        <f t="shared" si="184"/>
        <v>15.117743810352923</v>
      </c>
    </row>
    <row r="3420" spans="1:10" hidden="1" x14ac:dyDescent="0.25">
      <c r="A3420" s="93">
        <v>123</v>
      </c>
      <c r="B3420" s="5" t="s">
        <v>41</v>
      </c>
      <c r="C3420" s="26">
        <v>44015</v>
      </c>
      <c r="D3420" s="4">
        <v>8</v>
      </c>
      <c r="E3420" s="29">
        <v>41</v>
      </c>
      <c r="G3420" s="4"/>
      <c r="H3420" s="93">
        <f t="shared" si="185"/>
        <v>41</v>
      </c>
      <c r="I3420" s="93">
        <f t="shared" si="186"/>
        <v>3.713572066704308</v>
      </c>
      <c r="J3420" s="158">
        <f t="shared" si="184"/>
        <v>11.414238629314516</v>
      </c>
    </row>
    <row r="3421" spans="1:10" hidden="1" x14ac:dyDescent="0.25">
      <c r="A3421" s="93">
        <v>124</v>
      </c>
      <c r="B3421" s="5" t="s">
        <v>41</v>
      </c>
      <c r="C3421" s="26">
        <v>44016</v>
      </c>
      <c r="D3421" s="4">
        <v>16</v>
      </c>
      <c r="E3421" s="29">
        <v>57</v>
      </c>
      <c r="G3421" s="4"/>
      <c r="H3421" s="93">
        <f t="shared" si="185"/>
        <v>57</v>
      </c>
      <c r="I3421" s="93">
        <f t="shared" si="186"/>
        <v>4.0430512678345503</v>
      </c>
      <c r="J3421" s="158">
        <f t="shared" si="184"/>
        <v>7.5935302741099324</v>
      </c>
    </row>
    <row r="3422" spans="1:10" hidden="1" x14ac:dyDescent="0.25">
      <c r="A3422" s="93">
        <v>125</v>
      </c>
      <c r="B3422" s="5" t="s">
        <v>41</v>
      </c>
      <c r="C3422" s="26">
        <v>44017</v>
      </c>
      <c r="D3422" s="4">
        <v>2</v>
      </c>
      <c r="E3422" s="29">
        <v>59</v>
      </c>
      <c r="G3422" s="4"/>
      <c r="H3422" s="93">
        <f t="shared" si="185"/>
        <v>59</v>
      </c>
      <c r="I3422" s="93">
        <f t="shared" si="186"/>
        <v>4.0775374439057197</v>
      </c>
      <c r="J3422" s="158">
        <f t="shared" si="184"/>
        <v>6.1160507498343346</v>
      </c>
    </row>
    <row r="3423" spans="1:10" hidden="1" x14ac:dyDescent="0.25">
      <c r="A3423" s="93">
        <v>126</v>
      </c>
      <c r="B3423" s="5" t="s">
        <v>41</v>
      </c>
      <c r="C3423" s="26">
        <v>44018</v>
      </c>
      <c r="D3423" s="4">
        <v>2</v>
      </c>
      <c r="E3423" s="29">
        <v>61</v>
      </c>
      <c r="F3423" s="4">
        <v>1</v>
      </c>
      <c r="G3423" s="4"/>
      <c r="H3423" s="93">
        <f t="shared" si="185"/>
        <v>61</v>
      </c>
      <c r="I3423" s="93">
        <f t="shared" si="186"/>
        <v>4.1108738641733114</v>
      </c>
      <c r="J3423" s="158">
        <f t="shared" si="184"/>
        <v>5.7979791655941124</v>
      </c>
    </row>
    <row r="3424" spans="1:10" hidden="1" x14ac:dyDescent="0.25">
      <c r="A3424" s="93">
        <v>127</v>
      </c>
      <c r="B3424" s="5" t="s">
        <v>41</v>
      </c>
      <c r="C3424" s="26">
        <v>44019</v>
      </c>
      <c r="D3424" s="4">
        <v>8</v>
      </c>
      <c r="E3424" s="29">
        <v>69</v>
      </c>
      <c r="F3424" s="4">
        <v>1</v>
      </c>
      <c r="G3424" s="4"/>
      <c r="H3424" s="93">
        <f t="shared" si="185"/>
        <v>69</v>
      </c>
      <c r="I3424" s="93">
        <f t="shared" si="186"/>
        <v>4.2341065045972597</v>
      </c>
      <c r="J3424" s="158">
        <f t="shared" si="184"/>
        <v>5.4186214316835981</v>
      </c>
    </row>
    <row r="3425" spans="1:10" hidden="1" x14ac:dyDescent="0.25">
      <c r="A3425" s="93">
        <v>128</v>
      </c>
      <c r="B3425" s="5" t="s">
        <v>41</v>
      </c>
      <c r="C3425" s="26">
        <v>44020</v>
      </c>
      <c r="D3425" s="4">
        <v>6</v>
      </c>
      <c r="E3425" s="29">
        <v>75</v>
      </c>
      <c r="G3425" s="4"/>
      <c r="H3425" s="93">
        <f t="shared" si="185"/>
        <v>75</v>
      </c>
      <c r="I3425" s="93">
        <f t="shared" si="186"/>
        <v>4.3174881135363101</v>
      </c>
      <c r="J3425" s="158">
        <f t="shared" si="184"/>
        <v>5.4613072909247107</v>
      </c>
    </row>
    <row r="3426" spans="1:10" hidden="1" x14ac:dyDescent="0.25">
      <c r="A3426" s="93">
        <v>129</v>
      </c>
      <c r="B3426" s="5" t="s">
        <v>41</v>
      </c>
      <c r="C3426" s="26">
        <v>44021</v>
      </c>
      <c r="D3426" s="4">
        <v>9</v>
      </c>
      <c r="E3426" s="29">
        <v>84</v>
      </c>
      <c r="F3426" s="4">
        <v>1</v>
      </c>
      <c r="G3426" s="4"/>
      <c r="H3426" s="93">
        <f t="shared" si="185"/>
        <v>84</v>
      </c>
      <c r="I3426" s="93">
        <f t="shared" si="186"/>
        <v>4.4308167988433134</v>
      </c>
      <c r="J3426" s="158">
        <f t="shared" si="184"/>
        <v>5.72722293842582</v>
      </c>
    </row>
    <row r="3427" spans="1:10" hidden="1" x14ac:dyDescent="0.25">
      <c r="A3427" s="93">
        <v>130</v>
      </c>
      <c r="B3427" s="5" t="s">
        <v>41</v>
      </c>
      <c r="C3427" s="26">
        <v>44022</v>
      </c>
      <c r="D3427" s="4">
        <v>2</v>
      </c>
      <c r="E3427" s="29">
        <v>86</v>
      </c>
      <c r="G3427" s="4"/>
      <c r="H3427" s="93">
        <f t="shared" si="185"/>
        <v>86</v>
      </c>
      <c r="I3427" s="93">
        <f t="shared" si="186"/>
        <v>4.4543472962535073</v>
      </c>
      <c r="J3427" s="158">
        <f t="shared" si="184"/>
        <v>7.3078808139011651</v>
      </c>
    </row>
    <row r="3428" spans="1:10" hidden="1" x14ac:dyDescent="0.25">
      <c r="A3428" s="93">
        <v>131</v>
      </c>
      <c r="B3428" s="5" t="s">
        <v>41</v>
      </c>
      <c r="C3428" s="26">
        <v>44023</v>
      </c>
      <c r="D3428" s="4">
        <v>21</v>
      </c>
      <c r="E3428" s="29">
        <v>107</v>
      </c>
      <c r="G3428" s="4"/>
      <c r="H3428" s="93">
        <f t="shared" si="185"/>
        <v>107</v>
      </c>
      <c r="I3428" s="93">
        <f t="shared" si="186"/>
        <v>4.6728288344619058</v>
      </c>
      <c r="J3428" s="158">
        <f t="shared" si="184"/>
        <v>7.9371215023060717</v>
      </c>
    </row>
    <row r="3429" spans="1:10" hidden="1" x14ac:dyDescent="0.25">
      <c r="A3429" s="93">
        <v>132</v>
      </c>
      <c r="B3429" s="5" t="s">
        <v>41</v>
      </c>
      <c r="C3429" s="26">
        <v>44024</v>
      </c>
      <c r="D3429" s="4">
        <v>2</v>
      </c>
      <c r="E3429" s="29">
        <v>109</v>
      </c>
      <c r="G3429" s="4"/>
      <c r="H3429" s="93">
        <f t="shared" si="185"/>
        <v>109</v>
      </c>
      <c r="I3429" s="93">
        <f t="shared" si="186"/>
        <v>4.6913478822291435</v>
      </c>
      <c r="J3429" s="158">
        <f t="shared" si="184"/>
        <v>7.388410723094001</v>
      </c>
    </row>
    <row r="3430" spans="1:10" hidden="1" x14ac:dyDescent="0.25">
      <c r="A3430" s="93">
        <v>133</v>
      </c>
      <c r="B3430" s="5" t="s">
        <v>41</v>
      </c>
      <c r="C3430" s="26">
        <v>44025</v>
      </c>
      <c r="D3430" s="4">
        <v>8</v>
      </c>
      <c r="E3430" s="29">
        <v>117</v>
      </c>
      <c r="G3430" s="4"/>
      <c r="H3430" s="93">
        <f t="shared" si="185"/>
        <v>117</v>
      </c>
      <c r="I3430" s="93">
        <f t="shared" si="186"/>
        <v>4.7621739347977563</v>
      </c>
      <c r="J3430" s="158">
        <f t="shared" si="184"/>
        <v>7.3377933389603731</v>
      </c>
    </row>
    <row r="3431" spans="1:10" hidden="1" x14ac:dyDescent="0.25">
      <c r="A3431" s="93">
        <v>134</v>
      </c>
      <c r="B3431" s="5" t="s">
        <v>41</v>
      </c>
      <c r="C3431" s="26">
        <v>44026</v>
      </c>
      <c r="D3431" s="4">
        <v>9</v>
      </c>
      <c r="E3431" s="29">
        <v>126</v>
      </c>
      <c r="G3431" s="4"/>
      <c r="H3431" s="93">
        <f t="shared" si="185"/>
        <v>126</v>
      </c>
      <c r="I3431" s="93">
        <f t="shared" si="186"/>
        <v>4.836281906951478</v>
      </c>
      <c r="J3431" s="158">
        <f t="shared" si="184"/>
        <v>7.8271895570237486</v>
      </c>
    </row>
    <row r="3432" spans="1:10" hidden="1" x14ac:dyDescent="0.25">
      <c r="A3432" s="93">
        <v>135</v>
      </c>
      <c r="B3432" s="5" t="s">
        <v>41</v>
      </c>
      <c r="C3432" s="26">
        <v>44027</v>
      </c>
      <c r="D3432" s="4">
        <v>2</v>
      </c>
      <c r="E3432" s="29">
        <v>128</v>
      </c>
      <c r="G3432" s="4"/>
      <c r="H3432" s="93">
        <f t="shared" si="185"/>
        <v>128</v>
      </c>
      <c r="I3432" s="93">
        <f t="shared" si="186"/>
        <v>4.8520302639196169</v>
      </c>
      <c r="J3432" s="158">
        <f t="shared" si="184"/>
        <v>8.6758047857405938</v>
      </c>
    </row>
    <row r="3433" spans="1:10" hidden="1" x14ac:dyDescent="0.25">
      <c r="A3433" s="93">
        <v>136</v>
      </c>
      <c r="B3433" s="5" t="s">
        <v>41</v>
      </c>
      <c r="C3433" s="26">
        <v>44028</v>
      </c>
      <c r="D3433" s="4">
        <v>17</v>
      </c>
      <c r="E3433" s="29">
        <v>145</v>
      </c>
      <c r="G3433" s="4"/>
      <c r="H3433" s="93">
        <f t="shared" si="185"/>
        <v>145</v>
      </c>
      <c r="I3433" s="93">
        <f t="shared" si="186"/>
        <v>4.9767337424205742</v>
      </c>
      <c r="J3433" s="158">
        <f t="shared" si="184"/>
        <v>9.1389408485795318</v>
      </c>
    </row>
    <row r="3434" spans="1:10" hidden="1" x14ac:dyDescent="0.25">
      <c r="A3434" s="93">
        <v>137</v>
      </c>
      <c r="B3434" s="5" t="s">
        <v>41</v>
      </c>
      <c r="C3434" s="26">
        <v>44029</v>
      </c>
      <c r="D3434" s="4">
        <v>0</v>
      </c>
      <c r="E3434" s="29">
        <v>145</v>
      </c>
      <c r="G3434" s="4"/>
      <c r="H3434" s="93">
        <f t="shared" si="185"/>
        <v>145</v>
      </c>
      <c r="I3434" s="93">
        <f t="shared" si="186"/>
        <v>4.9767337424205742</v>
      </c>
      <c r="J3434" s="158">
        <f t="shared" si="184"/>
        <v>10.157092623696197</v>
      </c>
    </row>
    <row r="3435" spans="1:10" hidden="1" x14ac:dyDescent="0.25">
      <c r="A3435" s="93">
        <v>138</v>
      </c>
      <c r="B3435" s="5" t="s">
        <v>41</v>
      </c>
      <c r="C3435" s="26">
        <v>44030</v>
      </c>
      <c r="D3435" s="4">
        <v>7</v>
      </c>
      <c r="E3435" s="29">
        <v>152</v>
      </c>
      <c r="G3435" s="4"/>
      <c r="H3435" s="93">
        <f t="shared" si="185"/>
        <v>152</v>
      </c>
      <c r="I3435" s="93">
        <f t="shared" si="186"/>
        <v>5.0238805208462765</v>
      </c>
      <c r="J3435" s="158">
        <f t="shared" si="184"/>
        <v>12.814252957647254</v>
      </c>
    </row>
    <row r="3436" spans="1:10" hidden="1" x14ac:dyDescent="0.25">
      <c r="A3436" s="93">
        <v>139</v>
      </c>
      <c r="B3436" s="5" t="s">
        <v>41</v>
      </c>
      <c r="C3436" s="26">
        <v>44031</v>
      </c>
      <c r="D3436" s="4">
        <v>23</v>
      </c>
      <c r="E3436" s="29">
        <v>175</v>
      </c>
      <c r="G3436" s="4"/>
      <c r="H3436" s="93">
        <f t="shared" si="185"/>
        <v>175</v>
      </c>
      <c r="I3436" s="93">
        <f t="shared" si="186"/>
        <v>5.1647859739235145</v>
      </c>
      <c r="J3436" s="158">
        <f t="shared" si="184"/>
        <v>11.264888660144182</v>
      </c>
    </row>
    <row r="3437" spans="1:10" hidden="1" x14ac:dyDescent="0.25">
      <c r="A3437" s="93">
        <v>140</v>
      </c>
      <c r="B3437" s="5" t="s">
        <v>41</v>
      </c>
      <c r="C3437" s="26">
        <v>44032</v>
      </c>
      <c r="D3437" s="4">
        <v>1</v>
      </c>
      <c r="E3437" s="29">
        <v>176</v>
      </c>
      <c r="G3437" s="4"/>
      <c r="H3437" s="93">
        <f t="shared" si="185"/>
        <v>176</v>
      </c>
      <c r="I3437" s="93">
        <f t="shared" si="186"/>
        <v>5.1704839950381514</v>
      </c>
      <c r="J3437" s="158">
        <f t="shared" si="184"/>
        <v>11.607169002906573</v>
      </c>
    </row>
    <row r="3438" spans="1:10" hidden="1" x14ac:dyDescent="0.25">
      <c r="A3438" s="93">
        <v>141</v>
      </c>
      <c r="B3438" s="5" t="s">
        <v>41</v>
      </c>
      <c r="C3438" s="26">
        <v>44033</v>
      </c>
      <c r="D3438" s="4">
        <v>5</v>
      </c>
      <c r="E3438" s="29">
        <v>181</v>
      </c>
      <c r="G3438" s="4"/>
      <c r="H3438" s="93">
        <f t="shared" si="185"/>
        <v>181</v>
      </c>
      <c r="I3438" s="93">
        <f t="shared" si="186"/>
        <v>5.1984970312658261</v>
      </c>
      <c r="J3438" s="158">
        <f t="shared" si="184"/>
        <v>12.286010735140406</v>
      </c>
    </row>
    <row r="3439" spans="1:10" hidden="1" x14ac:dyDescent="0.25">
      <c r="A3439" s="93">
        <v>142</v>
      </c>
      <c r="B3439" s="5" t="s">
        <v>41</v>
      </c>
      <c r="C3439" s="26">
        <v>44034</v>
      </c>
      <c r="D3439" s="4">
        <v>19</v>
      </c>
      <c r="E3439" s="29">
        <v>200</v>
      </c>
      <c r="G3439" s="4"/>
      <c r="H3439" s="93">
        <f t="shared" si="185"/>
        <v>200</v>
      </c>
      <c r="I3439" s="93">
        <f t="shared" si="186"/>
        <v>5.2983173665480363</v>
      </c>
      <c r="J3439" s="158">
        <f t="shared" si="184"/>
        <v>11.750670088713118</v>
      </c>
    </row>
    <row r="3440" spans="1:10" hidden="1" x14ac:dyDescent="0.25">
      <c r="A3440" s="93">
        <v>143</v>
      </c>
      <c r="B3440" s="5" t="s">
        <v>41</v>
      </c>
      <c r="C3440" s="26">
        <v>44035</v>
      </c>
      <c r="D3440" s="4">
        <v>1</v>
      </c>
      <c r="E3440" s="29">
        <v>201</v>
      </c>
      <c r="G3440" s="4"/>
      <c r="H3440" s="93">
        <f t="shared" si="185"/>
        <v>201</v>
      </c>
      <c r="I3440" s="93">
        <f t="shared" si="186"/>
        <v>5.3033049080590757</v>
      </c>
      <c r="J3440" s="158">
        <f t="shared" si="184"/>
        <v>13.162617661641578</v>
      </c>
    </row>
    <row r="3441" spans="1:10" hidden="1" x14ac:dyDescent="0.25">
      <c r="A3441" s="93">
        <v>144</v>
      </c>
      <c r="B3441" s="5" t="s">
        <v>41</v>
      </c>
      <c r="C3441" s="26">
        <v>44036</v>
      </c>
      <c r="D3441" s="4">
        <v>13</v>
      </c>
      <c r="E3441" s="29">
        <v>214</v>
      </c>
      <c r="G3441" s="4"/>
      <c r="H3441" s="93">
        <f t="shared" si="185"/>
        <v>214</v>
      </c>
      <c r="I3441" s="93">
        <f t="shared" si="186"/>
        <v>5.3659760150218512</v>
      </c>
      <c r="J3441" s="158">
        <f t="shared" ref="J3441:J3503" si="187">LN(2)/SLOPE(I3434:I3441,A3434:A3441)</f>
        <v>12.795367997520309</v>
      </c>
    </row>
    <row r="3442" spans="1:10" hidden="1" x14ac:dyDescent="0.25">
      <c r="A3442" s="93">
        <v>145</v>
      </c>
      <c r="B3442" s="5" t="s">
        <v>41</v>
      </c>
      <c r="C3442" s="26">
        <v>44037</v>
      </c>
      <c r="D3442" s="4">
        <v>29</v>
      </c>
      <c r="E3442" s="29">
        <v>243</v>
      </c>
      <c r="G3442" s="4"/>
      <c r="H3442" s="93">
        <f t="shared" si="185"/>
        <v>243</v>
      </c>
      <c r="I3442" s="93">
        <f t="shared" si="186"/>
        <v>5.4930614433405482</v>
      </c>
      <c r="J3442" s="158">
        <f t="shared" si="187"/>
        <v>12.159207760530647</v>
      </c>
    </row>
    <row r="3443" spans="1:10" hidden="1" x14ac:dyDescent="0.25">
      <c r="A3443" s="93">
        <v>146</v>
      </c>
      <c r="B3443" s="5" t="s">
        <v>41</v>
      </c>
      <c r="C3443" s="26">
        <v>44038</v>
      </c>
      <c r="D3443" s="4">
        <v>0</v>
      </c>
      <c r="E3443" s="29">
        <v>243</v>
      </c>
      <c r="G3443" s="4"/>
      <c r="H3443" s="93">
        <f t="shared" si="185"/>
        <v>243</v>
      </c>
      <c r="I3443" s="93">
        <f t="shared" si="186"/>
        <v>5.4930614433405482</v>
      </c>
      <c r="J3443" s="158">
        <f t="shared" si="187"/>
        <v>13.178180203135176</v>
      </c>
    </row>
    <row r="3444" spans="1:10" hidden="1" x14ac:dyDescent="0.25">
      <c r="A3444" s="93">
        <v>147</v>
      </c>
      <c r="B3444" s="5" t="s">
        <v>41</v>
      </c>
      <c r="C3444" s="26">
        <v>44039</v>
      </c>
      <c r="D3444" s="4">
        <v>-15</v>
      </c>
      <c r="E3444" s="29">
        <v>228</v>
      </c>
      <c r="G3444" s="4"/>
      <c r="H3444" s="93">
        <f t="shared" si="185"/>
        <v>228</v>
      </c>
      <c r="I3444" s="93">
        <f t="shared" si="186"/>
        <v>5.4293456289544411</v>
      </c>
      <c r="J3444" s="158">
        <f t="shared" si="187"/>
        <v>14.808739606385304</v>
      </c>
    </row>
    <row r="3445" spans="1:10" hidden="1" x14ac:dyDescent="0.25">
      <c r="A3445" s="93">
        <v>148</v>
      </c>
      <c r="B3445" s="5" t="s">
        <v>41</v>
      </c>
      <c r="C3445" s="26">
        <v>44040</v>
      </c>
      <c r="D3445" s="4">
        <v>8</v>
      </c>
      <c r="E3445" s="29">
        <v>236</v>
      </c>
      <c r="G3445" s="4"/>
      <c r="H3445" s="93">
        <f t="shared" si="185"/>
        <v>236</v>
      </c>
      <c r="I3445" s="93">
        <f t="shared" si="186"/>
        <v>5.4638318050256105</v>
      </c>
      <c r="J3445" s="158">
        <f t="shared" si="187"/>
        <v>18.144989303369147</v>
      </c>
    </row>
    <row r="3446" spans="1:10" hidden="1" x14ac:dyDescent="0.25">
      <c r="A3446" s="93">
        <v>149</v>
      </c>
      <c r="B3446" s="5" t="s">
        <v>41</v>
      </c>
      <c r="C3446" s="26">
        <v>44041</v>
      </c>
      <c r="D3446" s="4">
        <v>9</v>
      </c>
      <c r="E3446" s="29">
        <v>245</v>
      </c>
      <c r="G3446" s="4"/>
      <c r="H3446" s="93">
        <f t="shared" si="185"/>
        <v>245</v>
      </c>
      <c r="I3446" s="93">
        <f t="shared" si="186"/>
        <v>5.5012582105447274</v>
      </c>
      <c r="J3446" s="158">
        <f t="shared" si="187"/>
        <v>24.126158309481632</v>
      </c>
    </row>
    <row r="3447" spans="1:10" hidden="1" x14ac:dyDescent="0.25">
      <c r="A3447" s="93">
        <v>150</v>
      </c>
      <c r="B3447" s="5" t="s">
        <v>41</v>
      </c>
      <c r="C3447" s="26">
        <v>44042</v>
      </c>
      <c r="D3447" s="4">
        <v>11</v>
      </c>
      <c r="E3447" s="29">
        <v>256</v>
      </c>
      <c r="G3447" s="4"/>
      <c r="H3447" s="93">
        <f t="shared" si="185"/>
        <v>256</v>
      </c>
      <c r="I3447" s="93">
        <f t="shared" si="186"/>
        <v>5.5451774444795623</v>
      </c>
      <c r="J3447" s="158">
        <f t="shared" si="187"/>
        <v>26.249490820729591</v>
      </c>
    </row>
    <row r="3448" spans="1:10" hidden="1" x14ac:dyDescent="0.25">
      <c r="A3448" s="93">
        <v>151</v>
      </c>
      <c r="B3448" s="5" t="s">
        <v>41</v>
      </c>
      <c r="C3448" s="26">
        <v>44043</v>
      </c>
      <c r="D3448" s="4">
        <v>7</v>
      </c>
      <c r="E3448" s="29">
        <v>263</v>
      </c>
      <c r="G3448" s="4"/>
      <c r="H3448" s="93">
        <f t="shared" si="185"/>
        <v>263</v>
      </c>
      <c r="I3448" s="93">
        <f t="shared" si="186"/>
        <v>5.5721540321777647</v>
      </c>
      <c r="J3448" s="158">
        <f t="shared" si="187"/>
        <v>33.027555267332474</v>
      </c>
    </row>
    <row r="3449" spans="1:10" hidden="1" x14ac:dyDescent="0.25">
      <c r="A3449" s="93">
        <v>152</v>
      </c>
      <c r="B3449" s="5" t="s">
        <v>41</v>
      </c>
      <c r="C3449" s="26">
        <v>44044</v>
      </c>
      <c r="D3449" s="4">
        <v>22</v>
      </c>
      <c r="E3449" s="29">
        <v>285</v>
      </c>
      <c r="G3449" s="4"/>
      <c r="H3449" s="93">
        <f t="shared" si="185"/>
        <v>285</v>
      </c>
      <c r="I3449" s="93">
        <f t="shared" si="186"/>
        <v>5.6524891802686508</v>
      </c>
      <c r="J3449" s="158">
        <f t="shared" si="187"/>
        <v>30.702915691169721</v>
      </c>
    </row>
    <row r="3450" spans="1:10" hidden="1" x14ac:dyDescent="0.25">
      <c r="A3450" s="93">
        <v>153</v>
      </c>
      <c r="B3450" s="5" t="s">
        <v>41</v>
      </c>
      <c r="C3450" s="26">
        <v>44045</v>
      </c>
      <c r="D3450" s="4">
        <v>17</v>
      </c>
      <c r="E3450" s="29">
        <v>302</v>
      </c>
      <c r="G3450" s="4"/>
      <c r="H3450" s="93">
        <f t="shared" si="185"/>
        <v>302</v>
      </c>
      <c r="I3450" s="93">
        <f t="shared" si="186"/>
        <v>5.7104270173748697</v>
      </c>
      <c r="J3450" s="158">
        <f t="shared" si="187"/>
        <v>19.368334041532346</v>
      </c>
    </row>
    <row r="3451" spans="1:10" hidden="1" x14ac:dyDescent="0.25">
      <c r="A3451" s="93">
        <v>154</v>
      </c>
      <c r="B3451" s="5" t="s">
        <v>41</v>
      </c>
      <c r="C3451" s="26">
        <v>44046</v>
      </c>
      <c r="D3451" s="4">
        <v>1</v>
      </c>
      <c r="E3451" s="29">
        <v>303</v>
      </c>
      <c r="G3451" s="4"/>
      <c r="H3451" s="93">
        <f t="shared" si="185"/>
        <v>303</v>
      </c>
      <c r="I3451" s="93">
        <f t="shared" si="186"/>
        <v>5.7137328055093688</v>
      </c>
      <c r="J3451" s="158">
        <f t="shared" si="187"/>
        <v>15.717810706377442</v>
      </c>
    </row>
    <row r="3452" spans="1:10" hidden="1" x14ac:dyDescent="0.25">
      <c r="A3452" s="93">
        <v>155</v>
      </c>
      <c r="B3452" s="5" t="s">
        <v>41</v>
      </c>
      <c r="C3452" s="26">
        <v>44047</v>
      </c>
      <c r="D3452" s="4">
        <v>42</v>
      </c>
      <c r="E3452" s="29">
        <v>345</v>
      </c>
      <c r="G3452" s="4"/>
      <c r="H3452" s="93">
        <f t="shared" si="185"/>
        <v>345</v>
      </c>
      <c r="I3452" s="93">
        <f t="shared" si="186"/>
        <v>5.8435444170313602</v>
      </c>
      <c r="J3452" s="158">
        <f t="shared" si="187"/>
        <v>13.55175301077742</v>
      </c>
    </row>
    <row r="3453" spans="1:10" hidden="1" x14ac:dyDescent="0.25">
      <c r="A3453" s="93">
        <v>156</v>
      </c>
      <c r="B3453" s="5" t="s">
        <v>41</v>
      </c>
      <c r="C3453" s="26">
        <v>44048</v>
      </c>
      <c r="D3453" s="4">
        <v>34</v>
      </c>
      <c r="E3453" s="29">
        <v>379</v>
      </c>
      <c r="G3453" s="4"/>
      <c r="H3453" s="93">
        <f t="shared" si="185"/>
        <v>379</v>
      </c>
      <c r="I3453" s="93">
        <f t="shared" si="186"/>
        <v>5.9375362050824263</v>
      </c>
      <c r="J3453" s="158">
        <f t="shared" si="187"/>
        <v>11.578976719451937</v>
      </c>
    </row>
    <row r="3454" spans="1:10" hidden="1" x14ac:dyDescent="0.25">
      <c r="A3454" s="93">
        <v>157</v>
      </c>
      <c r="B3454" s="5" t="s">
        <v>41</v>
      </c>
      <c r="C3454" s="26">
        <v>44049</v>
      </c>
      <c r="D3454" s="4">
        <v>42</v>
      </c>
      <c r="E3454" s="29">
        <v>421</v>
      </c>
      <c r="G3454" s="4"/>
      <c r="H3454" s="93">
        <f t="shared" si="185"/>
        <v>421</v>
      </c>
      <c r="I3454" s="93">
        <f t="shared" si="186"/>
        <v>6.0426328336823811</v>
      </c>
      <c r="J3454" s="158">
        <f t="shared" si="187"/>
        <v>9.8927312567432448</v>
      </c>
    </row>
    <row r="3455" spans="1:10" hidden="1" x14ac:dyDescent="0.25">
      <c r="A3455" s="93">
        <v>158</v>
      </c>
      <c r="B3455" s="5" t="s">
        <v>41</v>
      </c>
      <c r="C3455" s="26">
        <v>44050</v>
      </c>
      <c r="D3455" s="4">
        <v>54</v>
      </c>
      <c r="E3455" s="29">
        <v>475</v>
      </c>
      <c r="F3455" s="4">
        <f>2+2</f>
        <v>4</v>
      </c>
      <c r="G3455" s="4"/>
      <c r="H3455" s="93">
        <f t="shared" si="185"/>
        <v>475</v>
      </c>
      <c r="I3455" s="93">
        <f t="shared" si="186"/>
        <v>6.1633148040346413</v>
      </c>
      <c r="J3455" s="158">
        <f t="shared" si="187"/>
        <v>8.4383344824780213</v>
      </c>
    </row>
    <row r="3456" spans="1:10" hidden="1" x14ac:dyDescent="0.25">
      <c r="A3456" s="93">
        <v>159</v>
      </c>
      <c r="B3456" s="5" t="s">
        <v>41</v>
      </c>
      <c r="C3456" s="26">
        <v>44051</v>
      </c>
      <c r="D3456" s="4">
        <v>68</v>
      </c>
      <c r="E3456" s="29">
        <v>543</v>
      </c>
      <c r="G3456" s="4"/>
      <c r="H3456" s="93">
        <f t="shared" si="185"/>
        <v>543</v>
      </c>
      <c r="I3456" s="93">
        <f t="shared" si="186"/>
        <v>6.2971093199339352</v>
      </c>
      <c r="J3456" s="158">
        <f t="shared" si="187"/>
        <v>7.4100632838553926</v>
      </c>
    </row>
    <row r="3457" spans="1:10" hidden="1" x14ac:dyDescent="0.25">
      <c r="A3457" s="93">
        <v>160</v>
      </c>
      <c r="B3457" s="5" t="s">
        <v>41</v>
      </c>
      <c r="C3457" s="26">
        <v>44052</v>
      </c>
      <c r="D3457" s="4">
        <v>46</v>
      </c>
      <c r="E3457" s="29">
        <v>589</v>
      </c>
      <c r="G3457" s="4"/>
      <c r="H3457" s="93">
        <f t="shared" si="185"/>
        <v>589</v>
      </c>
      <c r="I3457" s="93">
        <f t="shared" si="186"/>
        <v>6.3784261836515865</v>
      </c>
      <c r="J3457" s="158">
        <f t="shared" si="187"/>
        <v>6.7254764463839418</v>
      </c>
    </row>
    <row r="3458" spans="1:10" hidden="1" x14ac:dyDescent="0.25">
      <c r="A3458" s="93">
        <v>161</v>
      </c>
      <c r="B3458" s="5" t="s">
        <v>41</v>
      </c>
      <c r="C3458" s="26">
        <v>44053</v>
      </c>
      <c r="D3458" s="4">
        <v>22</v>
      </c>
      <c r="E3458" s="29">
        <v>611</v>
      </c>
      <c r="G3458" s="4"/>
      <c r="H3458" s="93">
        <f t="shared" si="185"/>
        <v>611</v>
      </c>
      <c r="I3458" s="93">
        <f t="shared" si="186"/>
        <v>6.4150969591715956</v>
      </c>
      <c r="J3458" s="158">
        <f t="shared" si="187"/>
        <v>6.6289402134782343</v>
      </c>
    </row>
    <row r="3459" spans="1:10" hidden="1" x14ac:dyDescent="0.25">
      <c r="A3459" s="93">
        <v>162</v>
      </c>
      <c r="B3459" s="5" t="s">
        <v>41</v>
      </c>
      <c r="C3459" s="26">
        <v>44054</v>
      </c>
      <c r="D3459" s="4">
        <v>72</v>
      </c>
      <c r="E3459" s="29">
        <v>683</v>
      </c>
      <c r="G3459" s="4"/>
      <c r="H3459" s="93">
        <f t="shared" ref="H3459:H3522" si="188">IF(EXACT(B3459,B3458),D3459+E3458,E3459)</f>
        <v>683</v>
      </c>
      <c r="I3459" s="93">
        <f t="shared" si="186"/>
        <v>6.5264948595707901</v>
      </c>
      <c r="J3459" s="158">
        <f t="shared" si="187"/>
        <v>7.0068526660040362</v>
      </c>
    </row>
    <row r="3460" spans="1:10" hidden="1" x14ac:dyDescent="0.25">
      <c r="A3460" s="93">
        <v>163</v>
      </c>
      <c r="B3460" s="5" t="s">
        <v>41</v>
      </c>
      <c r="C3460" s="26">
        <v>44055</v>
      </c>
      <c r="D3460" s="4">
        <v>67</v>
      </c>
      <c r="E3460" s="29">
        <f t="shared" ref="E3460:E3465" si="189">D3460+E3436</f>
        <v>242</v>
      </c>
      <c r="G3460" s="4"/>
      <c r="H3460" s="93">
        <f t="shared" si="188"/>
        <v>750</v>
      </c>
      <c r="I3460" s="93">
        <f t="shared" si="186"/>
        <v>6.620073206530356</v>
      </c>
      <c r="J3460" s="158">
        <f t="shared" si="187"/>
        <v>7.247485946767303</v>
      </c>
    </row>
    <row r="3461" spans="1:10" hidden="1" x14ac:dyDescent="0.25">
      <c r="A3461" s="93">
        <v>164</v>
      </c>
      <c r="B3461" s="5" t="s">
        <v>41</v>
      </c>
      <c r="C3461" s="26">
        <v>44056</v>
      </c>
      <c r="D3461" s="4">
        <v>78</v>
      </c>
      <c r="E3461" s="29">
        <f t="shared" si="189"/>
        <v>254</v>
      </c>
      <c r="G3461" s="4"/>
      <c r="H3461" s="93">
        <f t="shared" si="188"/>
        <v>320</v>
      </c>
      <c r="I3461" s="93">
        <f t="shared" si="186"/>
        <v>5.768320995793772</v>
      </c>
      <c r="J3461" s="158">
        <f t="shared" si="187"/>
        <v>53.493576278402941</v>
      </c>
    </row>
    <row r="3462" spans="1:10" hidden="1" x14ac:dyDescent="0.25">
      <c r="A3462" s="93">
        <v>165</v>
      </c>
      <c r="B3462" s="5" t="s">
        <v>41</v>
      </c>
      <c r="C3462" s="26">
        <v>44057</v>
      </c>
      <c r="D3462" s="4">
        <f>106+3</f>
        <v>109</v>
      </c>
      <c r="E3462" s="29">
        <f t="shared" si="189"/>
        <v>290</v>
      </c>
      <c r="F3462" s="4">
        <v>2</v>
      </c>
      <c r="G3462" s="4"/>
      <c r="H3462" s="93">
        <f t="shared" si="188"/>
        <v>363</v>
      </c>
      <c r="I3462" s="93">
        <f t="shared" si="186"/>
        <v>5.8944028342648505</v>
      </c>
      <c r="J3462" s="158">
        <f t="shared" si="187"/>
        <v>-15.779018192323147</v>
      </c>
    </row>
    <row r="3463" spans="1:10" hidden="1" x14ac:dyDescent="0.25">
      <c r="A3463" s="93">
        <v>166</v>
      </c>
      <c r="B3463" s="5" t="s">
        <v>41</v>
      </c>
      <c r="C3463" s="26">
        <v>44058</v>
      </c>
      <c r="D3463" s="4">
        <v>66</v>
      </c>
      <c r="E3463" s="29">
        <f t="shared" si="189"/>
        <v>266</v>
      </c>
      <c r="F3463" s="4">
        <v>3</v>
      </c>
      <c r="G3463" s="4"/>
      <c r="H3463" s="93">
        <f t="shared" si="188"/>
        <v>356</v>
      </c>
      <c r="I3463" s="93">
        <f t="shared" si="186"/>
        <v>5.8749307308520304</v>
      </c>
      <c r="J3463" s="158">
        <f t="shared" si="187"/>
        <v>-8.0619530109955697</v>
      </c>
    </row>
    <row r="3464" spans="1:10" hidden="1" x14ac:dyDescent="0.25">
      <c r="A3464" s="93">
        <v>167</v>
      </c>
      <c r="B3464" s="5" t="s">
        <v>41</v>
      </c>
      <c r="C3464" s="26">
        <v>44059</v>
      </c>
      <c r="D3464" s="4">
        <v>92</v>
      </c>
      <c r="E3464" s="29">
        <f t="shared" si="189"/>
        <v>293</v>
      </c>
      <c r="F3464" s="4">
        <v>2</v>
      </c>
      <c r="G3464" s="4"/>
      <c r="H3464" s="93">
        <f t="shared" si="188"/>
        <v>358</v>
      </c>
      <c r="I3464" s="93">
        <f t="shared" si="186"/>
        <v>5.8805329864007003</v>
      </c>
      <c r="J3464" s="158">
        <f t="shared" si="187"/>
        <v>-6.517084676321903</v>
      </c>
    </row>
    <row r="3465" spans="1:10" hidden="1" x14ac:dyDescent="0.25">
      <c r="A3465" s="93">
        <v>168</v>
      </c>
      <c r="B3465" s="5" t="s">
        <v>41</v>
      </c>
      <c r="C3465" s="26">
        <v>44060</v>
      </c>
      <c r="D3465" s="4">
        <v>88</v>
      </c>
      <c r="E3465" s="29">
        <f t="shared" si="189"/>
        <v>302</v>
      </c>
      <c r="F3465" s="4">
        <f>1+2+2</f>
        <v>5</v>
      </c>
      <c r="G3465" s="4"/>
      <c r="H3465" s="93">
        <f t="shared" si="188"/>
        <v>381</v>
      </c>
      <c r="I3465" s="93">
        <f t="shared" si="186"/>
        <v>5.9427993751267012</v>
      </c>
      <c r="J3465" s="158">
        <f t="shared" si="187"/>
        <v>-6.7348478872721298</v>
      </c>
    </row>
    <row r="3466" spans="1:10" hidden="1" x14ac:dyDescent="0.25">
      <c r="A3466" s="93">
        <v>169</v>
      </c>
      <c r="B3466" s="5" t="s">
        <v>41</v>
      </c>
      <c r="C3466" s="26">
        <v>44061</v>
      </c>
      <c r="D3466" s="4">
        <v>111</v>
      </c>
      <c r="E3466" s="29">
        <v>1287</v>
      </c>
      <c r="F3466" s="4">
        <v>1</v>
      </c>
      <c r="G3466" s="4"/>
      <c r="H3466" s="93">
        <f t="shared" si="188"/>
        <v>413</v>
      </c>
      <c r="I3466" s="93">
        <f t="shared" si="186"/>
        <v>6.0234475929610332</v>
      </c>
      <c r="J3466" s="158">
        <f t="shared" si="187"/>
        <v>-8.8345411964601901</v>
      </c>
    </row>
    <row r="3467" spans="1:10" hidden="1" x14ac:dyDescent="0.25">
      <c r="A3467" s="93">
        <v>170</v>
      </c>
      <c r="B3467" s="5" t="s">
        <v>41</v>
      </c>
      <c r="C3467" s="26">
        <v>44062</v>
      </c>
      <c r="D3467" s="4">
        <v>114</v>
      </c>
      <c r="E3467" s="29">
        <f t="shared" ref="E3467:E3503" si="190">D3467+E3443</f>
        <v>357</v>
      </c>
      <c r="F3467" s="4">
        <v>2</v>
      </c>
      <c r="G3467" s="4"/>
      <c r="H3467" s="93">
        <f t="shared" si="188"/>
        <v>1401</v>
      </c>
      <c r="I3467" s="93">
        <f t="shared" si="186"/>
        <v>7.2449415463370066</v>
      </c>
      <c r="J3467" s="158">
        <f t="shared" si="187"/>
        <v>10.037812364150257</v>
      </c>
    </row>
    <row r="3468" spans="1:10" hidden="1" x14ac:dyDescent="0.25">
      <c r="A3468" s="93">
        <v>171</v>
      </c>
      <c r="B3468" s="5" t="s">
        <v>41</v>
      </c>
      <c r="C3468" s="26">
        <v>44063</v>
      </c>
      <c r="D3468" s="4">
        <v>99</v>
      </c>
      <c r="E3468" s="29">
        <f t="shared" si="190"/>
        <v>327</v>
      </c>
      <c r="F3468" s="4">
        <v>2</v>
      </c>
      <c r="G3468" s="4"/>
      <c r="H3468" s="93">
        <f t="shared" si="188"/>
        <v>456</v>
      </c>
      <c r="I3468" s="93">
        <f t="shared" si="186"/>
        <v>6.1224928095143865</v>
      </c>
      <c r="J3468" s="158">
        <f t="shared" si="187"/>
        <v>5.9780367022488701</v>
      </c>
    </row>
    <row r="3469" spans="1:10" hidden="1" x14ac:dyDescent="0.25">
      <c r="A3469" s="93">
        <v>172</v>
      </c>
      <c r="B3469" s="5" t="s">
        <v>41</v>
      </c>
      <c r="C3469" s="26">
        <v>44064</v>
      </c>
      <c r="D3469" s="4">
        <v>90</v>
      </c>
      <c r="E3469" s="29">
        <f t="shared" si="190"/>
        <v>326</v>
      </c>
      <c r="F3469" s="4">
        <f>1+1+1</f>
        <v>3</v>
      </c>
      <c r="G3469" s="4"/>
      <c r="H3469" s="93">
        <f t="shared" si="188"/>
        <v>417</v>
      </c>
      <c r="I3469" s="93">
        <f t="shared" si="186"/>
        <v>6.0330862217988015</v>
      </c>
      <c r="J3469" s="158">
        <f t="shared" si="187"/>
        <v>9.1225468162705514</v>
      </c>
    </row>
    <row r="3470" spans="1:10" hidden="1" x14ac:dyDescent="0.25">
      <c r="A3470" s="93">
        <v>173</v>
      </c>
      <c r="B3470" s="5" t="s">
        <v>41</v>
      </c>
      <c r="C3470" s="26">
        <v>44065</v>
      </c>
      <c r="D3470" s="4">
        <v>150</v>
      </c>
      <c r="E3470" s="29">
        <f t="shared" si="190"/>
        <v>395</v>
      </c>
      <c r="F3470" s="4">
        <f>2+1</f>
        <v>3</v>
      </c>
      <c r="G3470" s="4"/>
      <c r="H3470" s="93">
        <f t="shared" si="188"/>
        <v>476</v>
      </c>
      <c r="I3470" s="93">
        <f t="shared" si="186"/>
        <v>6.1654178542314204</v>
      </c>
      <c r="J3470" s="158">
        <f t="shared" si="187"/>
        <v>12.777606708667134</v>
      </c>
    </row>
    <row r="3471" spans="1:10" hidden="1" x14ac:dyDescent="0.25">
      <c r="A3471" s="93">
        <v>174</v>
      </c>
      <c r="B3471" s="5" t="s">
        <v>41</v>
      </c>
      <c r="C3471" s="26">
        <v>44066</v>
      </c>
      <c r="D3471" s="4">
        <v>97</v>
      </c>
      <c r="E3471" s="29">
        <f t="shared" si="190"/>
        <v>353</v>
      </c>
      <c r="F3471" s="4">
        <f>1</f>
        <v>1</v>
      </c>
      <c r="G3471" s="4"/>
      <c r="H3471" s="93">
        <f t="shared" si="188"/>
        <v>492</v>
      </c>
      <c r="I3471" s="93">
        <f t="shared" si="186"/>
        <v>6.1984787164923079</v>
      </c>
      <c r="J3471" s="158">
        <f t="shared" si="187"/>
        <v>25.933053070022055</v>
      </c>
    </row>
    <row r="3472" spans="1:10" hidden="1" x14ac:dyDescent="0.25">
      <c r="A3472" s="93">
        <v>175</v>
      </c>
      <c r="B3472" s="5" t="s">
        <v>41</v>
      </c>
      <c r="C3472" s="26">
        <v>44067</v>
      </c>
      <c r="D3472" s="4">
        <v>95</v>
      </c>
      <c r="E3472" s="29">
        <f t="shared" si="190"/>
        <v>358</v>
      </c>
      <c r="F3472" s="4">
        <f>1</f>
        <v>1</v>
      </c>
      <c r="G3472" s="4"/>
      <c r="H3472" s="93">
        <f t="shared" si="188"/>
        <v>448</v>
      </c>
      <c r="I3472" s="93">
        <f t="shared" si="186"/>
        <v>6.1047932324149849</v>
      </c>
      <c r="J3472" s="158">
        <f t="shared" si="187"/>
        <v>-44.147324528743859</v>
      </c>
    </row>
    <row r="3473" spans="1:10" hidden="1" x14ac:dyDescent="0.25">
      <c r="A3473" s="93">
        <v>176</v>
      </c>
      <c r="B3473" s="5" t="s">
        <v>41</v>
      </c>
      <c r="C3473" s="26">
        <v>44068</v>
      </c>
      <c r="D3473" s="4">
        <v>177</v>
      </c>
      <c r="E3473" s="29">
        <f t="shared" si="190"/>
        <v>462</v>
      </c>
      <c r="F3473" s="4">
        <f>2</f>
        <v>2</v>
      </c>
      <c r="G3473" s="4"/>
      <c r="H3473" s="93">
        <f t="shared" si="188"/>
        <v>535</v>
      </c>
      <c r="I3473" s="93">
        <f t="shared" ref="I3473:I3536" si="191">LN(H3473)</f>
        <v>6.2822667468960063</v>
      </c>
      <c r="J3473" s="158">
        <f t="shared" si="187"/>
        <v>-16.500145627529072</v>
      </c>
    </row>
    <row r="3474" spans="1:10" hidden="1" x14ac:dyDescent="0.25">
      <c r="A3474" s="93">
        <v>177</v>
      </c>
      <c r="B3474" s="5" t="s">
        <v>41</v>
      </c>
      <c r="C3474" s="26">
        <v>44069</v>
      </c>
      <c r="D3474" s="4">
        <v>176</v>
      </c>
      <c r="E3474" s="29">
        <f t="shared" si="190"/>
        <v>478</v>
      </c>
      <c r="F3474" s="4">
        <f>4+1</f>
        <v>5</v>
      </c>
      <c r="G3474" s="4"/>
      <c r="H3474" s="93">
        <f t="shared" si="188"/>
        <v>638</v>
      </c>
      <c r="I3474" s="93">
        <f t="shared" si="191"/>
        <v>6.4583382833447898</v>
      </c>
      <c r="J3474" s="158">
        <f t="shared" si="187"/>
        <v>-13.057216189533786</v>
      </c>
    </row>
    <row r="3475" spans="1:10" hidden="1" x14ac:dyDescent="0.25">
      <c r="A3475" s="93">
        <v>178</v>
      </c>
      <c r="B3475" s="5" t="s">
        <v>41</v>
      </c>
      <c r="C3475" s="26">
        <v>44070</v>
      </c>
      <c r="D3475" s="4">
        <v>179</v>
      </c>
      <c r="E3475" s="29">
        <f t="shared" si="190"/>
        <v>482</v>
      </c>
      <c r="F3475" s="4">
        <f>1</f>
        <v>1</v>
      </c>
      <c r="G3475" s="4"/>
      <c r="H3475" s="93">
        <f t="shared" si="188"/>
        <v>657</v>
      </c>
      <c r="I3475" s="93">
        <f t="shared" si="191"/>
        <v>6.4876840184846101</v>
      </c>
      <c r="J3475" s="158">
        <f t="shared" si="187"/>
        <v>11.787596941007036</v>
      </c>
    </row>
    <row r="3476" spans="1:10" hidden="1" x14ac:dyDescent="0.25">
      <c r="A3476" s="93">
        <v>179</v>
      </c>
      <c r="B3476" s="5" t="s">
        <v>41</v>
      </c>
      <c r="C3476" s="26">
        <v>44071</v>
      </c>
      <c r="D3476" s="4">
        <v>265</v>
      </c>
      <c r="E3476" s="29">
        <f t="shared" si="190"/>
        <v>610</v>
      </c>
      <c r="F3476" s="4">
        <f>1</f>
        <v>1</v>
      </c>
      <c r="G3476" s="4"/>
      <c r="H3476" s="93">
        <f t="shared" si="188"/>
        <v>747</v>
      </c>
      <c r="I3476" s="93">
        <f t="shared" si="191"/>
        <v>6.6160651851328174</v>
      </c>
      <c r="J3476" s="158">
        <f t="shared" si="187"/>
        <v>8.7565496391775781</v>
      </c>
    </row>
    <row r="3477" spans="1:10" hidden="1" x14ac:dyDescent="0.25">
      <c r="A3477" s="93">
        <v>180</v>
      </c>
      <c r="B3477" s="5" t="s">
        <v>41</v>
      </c>
      <c r="C3477" s="26">
        <v>44072</v>
      </c>
      <c r="D3477" s="4">
        <v>182</v>
      </c>
      <c r="E3477" s="29">
        <f t="shared" si="190"/>
        <v>561</v>
      </c>
      <c r="G3477" s="4"/>
      <c r="H3477" s="93">
        <f t="shared" si="188"/>
        <v>792</v>
      </c>
      <c r="I3477" s="93">
        <f t="shared" si="191"/>
        <v>6.674561391814426</v>
      </c>
      <c r="J3477" s="158">
        <f t="shared" si="187"/>
        <v>8.3455676358400481</v>
      </c>
    </row>
    <row r="3478" spans="1:10" hidden="1" x14ac:dyDescent="0.25">
      <c r="A3478" s="93">
        <v>181</v>
      </c>
      <c r="B3478" s="5" t="s">
        <v>41</v>
      </c>
      <c r="C3478" s="26">
        <v>44073</v>
      </c>
      <c r="D3478" s="4">
        <v>250</v>
      </c>
      <c r="E3478" s="29">
        <f t="shared" si="190"/>
        <v>671</v>
      </c>
      <c r="F3478" s="4">
        <f>2</f>
        <v>2</v>
      </c>
      <c r="G3478" s="4"/>
      <c r="H3478" s="93">
        <f t="shared" si="188"/>
        <v>811</v>
      </c>
      <c r="I3478" s="93">
        <f t="shared" si="191"/>
        <v>6.6982680541154132</v>
      </c>
      <c r="J3478" s="158">
        <f t="shared" si="187"/>
        <v>7.8915040820319726</v>
      </c>
    </row>
    <row r="3479" spans="1:10" hidden="1" x14ac:dyDescent="0.25">
      <c r="A3479" s="93">
        <v>182</v>
      </c>
      <c r="B3479" s="5" t="s">
        <v>41</v>
      </c>
      <c r="C3479" s="26">
        <v>44074</v>
      </c>
      <c r="D3479" s="4">
        <v>159</v>
      </c>
      <c r="E3479" s="29">
        <f t="shared" si="190"/>
        <v>634</v>
      </c>
      <c r="F3479" s="4">
        <f>1+2+1</f>
        <v>4</v>
      </c>
      <c r="G3479" s="4"/>
      <c r="H3479" s="93">
        <f t="shared" si="188"/>
        <v>830</v>
      </c>
      <c r="I3479" s="93">
        <f t="shared" si="191"/>
        <v>6.7214257007906433</v>
      </c>
      <c r="J3479" s="158">
        <f t="shared" si="187"/>
        <v>8.1166084258348885</v>
      </c>
    </row>
    <row r="3480" spans="1:10" hidden="1" x14ac:dyDescent="0.25">
      <c r="A3480" s="93">
        <v>183</v>
      </c>
      <c r="B3480" s="5" t="s">
        <v>41</v>
      </c>
      <c r="C3480" s="26">
        <v>44075</v>
      </c>
      <c r="D3480" s="4">
        <v>183</v>
      </c>
      <c r="E3480" s="29">
        <f t="shared" si="190"/>
        <v>726</v>
      </c>
      <c r="G3480" s="4"/>
      <c r="H3480" s="93">
        <f t="shared" si="188"/>
        <v>817</v>
      </c>
      <c r="I3480" s="93">
        <f t="shared" si="191"/>
        <v>6.7056390948600031</v>
      </c>
      <c r="J3480" s="158">
        <f t="shared" si="187"/>
        <v>11.71683311870926</v>
      </c>
    </row>
    <row r="3481" spans="1:10" hidden="1" x14ac:dyDescent="0.25">
      <c r="A3481" s="93">
        <v>184</v>
      </c>
      <c r="B3481" s="5" t="s">
        <v>41</v>
      </c>
      <c r="C3481" s="26">
        <v>44076</v>
      </c>
      <c r="D3481" s="4">
        <v>184</v>
      </c>
      <c r="E3481" s="29">
        <f t="shared" si="190"/>
        <v>773</v>
      </c>
      <c r="F3481" s="4">
        <f>1</f>
        <v>1</v>
      </c>
      <c r="G3481" s="4"/>
      <c r="H3481" s="93">
        <f t="shared" si="188"/>
        <v>910</v>
      </c>
      <c r="I3481" s="93">
        <f t="shared" si="191"/>
        <v>6.8134445995108956</v>
      </c>
      <c r="J3481" s="158">
        <f t="shared" si="187"/>
        <v>14.870954233248167</v>
      </c>
    </row>
    <row r="3482" spans="1:10" hidden="1" x14ac:dyDescent="0.25">
      <c r="A3482" s="93">
        <v>185</v>
      </c>
      <c r="B3482" s="5" t="s">
        <v>41</v>
      </c>
      <c r="C3482" s="26">
        <v>44077</v>
      </c>
      <c r="D3482" s="4">
        <v>241</v>
      </c>
      <c r="E3482" s="29">
        <f t="shared" si="190"/>
        <v>852</v>
      </c>
      <c r="F3482" s="4">
        <f>1</f>
        <v>1</v>
      </c>
      <c r="G3482" s="4"/>
      <c r="H3482" s="93">
        <f t="shared" si="188"/>
        <v>1014</v>
      </c>
      <c r="I3482" s="93">
        <f t="shared" si="191"/>
        <v>6.9216581841511289</v>
      </c>
      <c r="J3482" s="158">
        <f t="shared" si="187"/>
        <v>14.060096332850796</v>
      </c>
    </row>
    <row r="3483" spans="1:10" hidden="1" x14ac:dyDescent="0.25">
      <c r="A3483" s="93">
        <v>186</v>
      </c>
      <c r="B3483" s="5" t="s">
        <v>41</v>
      </c>
      <c r="C3483" s="26">
        <v>44078</v>
      </c>
      <c r="D3483" s="4">
        <v>269</v>
      </c>
      <c r="E3483" s="29">
        <f t="shared" si="190"/>
        <v>952</v>
      </c>
      <c r="F3483" s="4">
        <f>5+3</f>
        <v>8</v>
      </c>
      <c r="G3483" s="4"/>
      <c r="H3483" s="93">
        <f t="shared" si="188"/>
        <v>1121</v>
      </c>
      <c r="I3483" s="93">
        <f t="shared" si="191"/>
        <v>7.02197642307216</v>
      </c>
      <c r="J3483" s="158">
        <f t="shared" si="187"/>
        <v>13.212973361422439</v>
      </c>
    </row>
    <row r="3484" spans="1:10" hidden="1" x14ac:dyDescent="0.25">
      <c r="A3484" s="93">
        <v>187</v>
      </c>
      <c r="B3484" s="5" t="s">
        <v>41</v>
      </c>
      <c r="C3484" s="26">
        <v>44079</v>
      </c>
      <c r="D3484" s="4">
        <v>279</v>
      </c>
      <c r="E3484" s="29">
        <f t="shared" si="190"/>
        <v>521</v>
      </c>
      <c r="F3484" s="4">
        <f>1</f>
        <v>1</v>
      </c>
      <c r="G3484" s="4"/>
      <c r="H3484" s="93">
        <f t="shared" si="188"/>
        <v>1231</v>
      </c>
      <c r="I3484" s="93">
        <f t="shared" si="191"/>
        <v>7.1155821261844538</v>
      </c>
      <c r="J3484" s="158">
        <f t="shared" si="187"/>
        <v>10.754030392567365</v>
      </c>
    </row>
    <row r="3485" spans="1:10" hidden="1" x14ac:dyDescent="0.25">
      <c r="A3485" s="93">
        <v>188</v>
      </c>
      <c r="B3485" s="5" t="s">
        <v>41</v>
      </c>
      <c r="C3485" s="26">
        <v>44080</v>
      </c>
      <c r="D3485" s="4">
        <v>156</v>
      </c>
      <c r="E3485" s="29">
        <f t="shared" si="190"/>
        <v>410</v>
      </c>
      <c r="F3485" s="4">
        <f>1+2</f>
        <v>3</v>
      </c>
      <c r="G3485" s="4"/>
      <c r="H3485" s="93">
        <f t="shared" si="188"/>
        <v>677</v>
      </c>
      <c r="I3485" s="93">
        <f t="shared" si="191"/>
        <v>6.517671272912275</v>
      </c>
      <c r="J3485" s="158">
        <f t="shared" si="187"/>
        <v>33.010185588480653</v>
      </c>
    </row>
    <row r="3486" spans="1:10" hidden="1" x14ac:dyDescent="0.25">
      <c r="A3486" s="93">
        <v>189</v>
      </c>
      <c r="B3486" s="5" t="s">
        <v>41</v>
      </c>
      <c r="C3486" s="26">
        <v>44081</v>
      </c>
      <c r="D3486" s="4">
        <v>195</v>
      </c>
      <c r="E3486" s="29">
        <f t="shared" si="190"/>
        <v>485</v>
      </c>
      <c r="F3486" s="4">
        <f>2+2</f>
        <v>4</v>
      </c>
      <c r="G3486" s="4"/>
      <c r="H3486" s="93">
        <f t="shared" si="188"/>
        <v>605</v>
      </c>
      <c r="I3486" s="93">
        <f t="shared" si="191"/>
        <v>6.4052284580308418</v>
      </c>
      <c r="J3486" s="158">
        <f t="shared" si="187"/>
        <v>-27.125395674124189</v>
      </c>
    </row>
    <row r="3487" spans="1:10" hidden="1" x14ac:dyDescent="0.25">
      <c r="A3487" s="93">
        <v>190</v>
      </c>
      <c r="B3487" s="5" t="s">
        <v>41</v>
      </c>
      <c r="C3487" s="26">
        <v>44082</v>
      </c>
      <c r="D3487" s="4">
        <v>282</v>
      </c>
      <c r="E3487" s="29">
        <f t="shared" si="190"/>
        <v>548</v>
      </c>
      <c r="G3487" s="4"/>
      <c r="H3487" s="93">
        <f t="shared" si="188"/>
        <v>767</v>
      </c>
      <c r="I3487" s="93">
        <f t="shared" si="191"/>
        <v>6.642486801367256</v>
      </c>
      <c r="J3487" s="158">
        <f t="shared" si="187"/>
        <v>-16.166690042757445</v>
      </c>
    </row>
    <row r="3488" spans="1:10" hidden="1" x14ac:dyDescent="0.25">
      <c r="A3488" s="93">
        <v>191</v>
      </c>
      <c r="B3488" s="5" t="s">
        <v>41</v>
      </c>
      <c r="C3488" s="26">
        <v>44083</v>
      </c>
      <c r="D3488" s="4">
        <v>361</v>
      </c>
      <c r="E3488" s="29">
        <f t="shared" si="190"/>
        <v>654</v>
      </c>
      <c r="F3488" s="4">
        <f>7+1</f>
        <v>8</v>
      </c>
      <c r="G3488" s="4"/>
      <c r="H3488" s="93">
        <f t="shared" si="188"/>
        <v>909</v>
      </c>
      <c r="I3488" s="93">
        <f t="shared" si="191"/>
        <v>6.8123450941774788</v>
      </c>
      <c r="J3488" s="158">
        <f t="shared" si="187"/>
        <v>-15.116504197367552</v>
      </c>
    </row>
    <row r="3489" spans="1:10" hidden="1" x14ac:dyDescent="0.25">
      <c r="A3489" s="93">
        <v>192</v>
      </c>
      <c r="B3489" s="5" t="s">
        <v>41</v>
      </c>
      <c r="C3489" s="26">
        <v>44084</v>
      </c>
      <c r="D3489" s="1">
        <v>367</v>
      </c>
      <c r="E3489" s="29">
        <f t="shared" si="190"/>
        <v>669</v>
      </c>
      <c r="F3489" s="4">
        <f>3+6</f>
        <v>9</v>
      </c>
      <c r="G3489" s="4"/>
      <c r="H3489" s="93">
        <f t="shared" si="188"/>
        <v>1021</v>
      </c>
      <c r="I3489" s="93">
        <f t="shared" si="191"/>
        <v>6.9285378181646653</v>
      </c>
      <c r="J3489" s="158">
        <f t="shared" si="187"/>
        <v>-22.99787467913524</v>
      </c>
    </row>
    <row r="3490" spans="1:10" hidden="1" x14ac:dyDescent="0.25">
      <c r="A3490" s="93">
        <v>193</v>
      </c>
      <c r="B3490" s="5" t="s">
        <v>41</v>
      </c>
      <c r="C3490" s="26">
        <v>44085</v>
      </c>
      <c r="D3490" s="4">
        <v>322</v>
      </c>
      <c r="E3490" s="29">
        <f t="shared" si="190"/>
        <v>1609</v>
      </c>
      <c r="F3490" s="4">
        <f>1+2+2</f>
        <v>5</v>
      </c>
      <c r="G3490" s="4"/>
      <c r="H3490" s="93">
        <f t="shared" si="188"/>
        <v>991</v>
      </c>
      <c r="I3490" s="93">
        <f t="shared" si="191"/>
        <v>6.8987145343299883</v>
      </c>
      <c r="J3490" s="158">
        <f t="shared" si="187"/>
        <v>-86.032089114645274</v>
      </c>
    </row>
    <row r="3491" spans="1:10" hidden="1" x14ac:dyDescent="0.25">
      <c r="A3491" s="93">
        <v>194</v>
      </c>
      <c r="B3491" s="5" t="s">
        <v>41</v>
      </c>
      <c r="C3491" s="26">
        <v>44086</v>
      </c>
      <c r="D3491" s="4">
        <v>266</v>
      </c>
      <c r="E3491" s="29">
        <f t="shared" si="190"/>
        <v>623</v>
      </c>
      <c r="F3491" s="4">
        <f>2</f>
        <v>2</v>
      </c>
      <c r="G3491" s="4"/>
      <c r="H3491" s="93">
        <f t="shared" si="188"/>
        <v>1875</v>
      </c>
      <c r="I3491" s="93">
        <f t="shared" si="191"/>
        <v>7.5363639384045111</v>
      </c>
      <c r="J3491" s="158">
        <f t="shared" si="187"/>
        <v>8.8346226842482825</v>
      </c>
    </row>
    <row r="3492" spans="1:10" hidden="1" x14ac:dyDescent="0.25">
      <c r="A3492" s="93">
        <v>195</v>
      </c>
      <c r="B3492" s="5" t="s">
        <v>41</v>
      </c>
      <c r="C3492" s="26">
        <v>44087</v>
      </c>
      <c r="D3492" s="4">
        <v>340</v>
      </c>
      <c r="E3492" s="29">
        <f t="shared" si="190"/>
        <v>667</v>
      </c>
      <c r="F3492" s="4">
        <f>1+1</f>
        <v>2</v>
      </c>
      <c r="G3492" s="4"/>
      <c r="H3492" s="93">
        <f t="shared" si="188"/>
        <v>963</v>
      </c>
      <c r="I3492" s="93">
        <f t="shared" si="191"/>
        <v>6.8700534117981258</v>
      </c>
      <c r="J3492" s="158">
        <f t="shared" si="187"/>
        <v>6.4641820155469487</v>
      </c>
    </row>
    <row r="3493" spans="1:10" hidden="1" x14ac:dyDescent="0.25">
      <c r="A3493" s="93">
        <v>196</v>
      </c>
      <c r="B3493" s="5" t="s">
        <v>41</v>
      </c>
      <c r="C3493" s="26">
        <v>44088</v>
      </c>
      <c r="D3493" s="4">
        <v>229</v>
      </c>
      <c r="E3493" s="29">
        <f t="shared" si="190"/>
        <v>555</v>
      </c>
      <c r="F3493" s="4">
        <f>4+1</f>
        <v>5</v>
      </c>
      <c r="G3493" s="4"/>
      <c r="H3493" s="93">
        <f t="shared" si="188"/>
        <v>896</v>
      </c>
      <c r="I3493" s="93">
        <f t="shared" si="191"/>
        <v>6.7979404129749303</v>
      </c>
      <c r="J3493" s="158">
        <f t="shared" si="187"/>
        <v>9.6573031084515648</v>
      </c>
    </row>
    <row r="3494" spans="1:10" hidden="1" x14ac:dyDescent="0.25">
      <c r="A3494" s="93">
        <v>197</v>
      </c>
      <c r="B3494" s="62" t="s">
        <v>41</v>
      </c>
      <c r="C3494" s="26">
        <v>44089</v>
      </c>
      <c r="D3494" s="4">
        <v>309</v>
      </c>
      <c r="E3494" s="29">
        <f t="shared" si="190"/>
        <v>704</v>
      </c>
      <c r="F3494" s="4">
        <f>1+1+3</f>
        <v>5</v>
      </c>
      <c r="G3494" s="4"/>
      <c r="H3494" s="93">
        <f t="shared" si="188"/>
        <v>864</v>
      </c>
      <c r="I3494" s="93">
        <f t="shared" si="191"/>
        <v>6.7615727688040552</v>
      </c>
      <c r="J3494" s="158">
        <f t="shared" si="187"/>
        <v>47.577687506671666</v>
      </c>
    </row>
    <row r="3495" spans="1:10" hidden="1" x14ac:dyDescent="0.25">
      <c r="A3495" s="93">
        <v>198</v>
      </c>
      <c r="B3495" s="62" t="s">
        <v>41</v>
      </c>
      <c r="C3495" s="26">
        <v>44090</v>
      </c>
      <c r="D3495" s="4">
        <v>319</v>
      </c>
      <c r="E3495" s="29">
        <f t="shared" si="190"/>
        <v>672</v>
      </c>
      <c r="F3495" s="4">
        <f>1+1</f>
        <v>2</v>
      </c>
      <c r="G3495" s="4"/>
      <c r="H3495" s="93">
        <f t="shared" si="188"/>
        <v>1023</v>
      </c>
      <c r="I3495" s="93">
        <f t="shared" si="191"/>
        <v>6.9304947659516261</v>
      </c>
      <c r="J3495" s="158">
        <f t="shared" si="187"/>
        <v>-59.631033299763118</v>
      </c>
    </row>
    <row r="3496" spans="1:10" hidden="1" x14ac:dyDescent="0.25">
      <c r="A3496" s="93">
        <v>199</v>
      </c>
      <c r="B3496" s="62" t="s">
        <v>41</v>
      </c>
      <c r="C3496" s="26">
        <v>44091</v>
      </c>
      <c r="D3496" s="4">
        <v>419</v>
      </c>
      <c r="E3496" s="29">
        <f t="shared" si="190"/>
        <v>777</v>
      </c>
      <c r="F3496" s="4">
        <f>2+5+8</f>
        <v>15</v>
      </c>
      <c r="G3496" s="4"/>
      <c r="H3496" s="93">
        <f t="shared" si="188"/>
        <v>1091</v>
      </c>
      <c r="I3496" s="93">
        <f t="shared" si="191"/>
        <v>6.9948499858330706</v>
      </c>
      <c r="J3496" s="158">
        <f t="shared" si="187"/>
        <v>-32.832049957104211</v>
      </c>
    </row>
    <row r="3497" spans="1:10" hidden="1" x14ac:dyDescent="0.25">
      <c r="A3497" s="93">
        <v>200</v>
      </c>
      <c r="B3497" s="62" t="s">
        <v>41</v>
      </c>
      <c r="C3497" s="26">
        <v>44092</v>
      </c>
      <c r="D3497" s="4">
        <v>450</v>
      </c>
      <c r="E3497" s="29">
        <f t="shared" si="190"/>
        <v>912</v>
      </c>
      <c r="F3497" s="4">
        <f>2+4+8+4</f>
        <v>18</v>
      </c>
      <c r="G3497" s="4"/>
      <c r="H3497" s="93">
        <f t="shared" si="188"/>
        <v>1227</v>
      </c>
      <c r="I3497" s="93">
        <f t="shared" si="191"/>
        <v>7.1123274447109113</v>
      </c>
      <c r="J3497" s="158">
        <f t="shared" si="187"/>
        <v>-54.551775516764295</v>
      </c>
    </row>
    <row r="3498" spans="1:10" hidden="1" x14ac:dyDescent="0.25">
      <c r="A3498" s="93">
        <v>201</v>
      </c>
      <c r="B3498" s="62" t="s">
        <v>41</v>
      </c>
      <c r="C3498" s="26">
        <v>44093</v>
      </c>
      <c r="D3498" s="4">
        <v>438</v>
      </c>
      <c r="E3498" s="29">
        <f t="shared" si="190"/>
        <v>916</v>
      </c>
      <c r="F3498" s="4">
        <f>1+12+8</f>
        <v>21</v>
      </c>
      <c r="G3498" s="4"/>
      <c r="H3498" s="93">
        <f t="shared" si="188"/>
        <v>1350</v>
      </c>
      <c r="I3498" s="93">
        <f t="shared" si="191"/>
        <v>7.2078598714324755</v>
      </c>
      <c r="J3498" s="158">
        <f t="shared" si="187"/>
        <v>-177.23902035153927</v>
      </c>
    </row>
    <row r="3499" spans="1:10" hidden="1" x14ac:dyDescent="0.25">
      <c r="A3499" s="93">
        <v>202</v>
      </c>
      <c r="B3499" s="62" t="s">
        <v>41</v>
      </c>
      <c r="C3499" s="26">
        <v>44094</v>
      </c>
      <c r="D3499" s="4">
        <v>339</v>
      </c>
      <c r="E3499" s="29">
        <f t="shared" si="190"/>
        <v>821</v>
      </c>
      <c r="F3499" s="4">
        <f>2+3+8+3</f>
        <v>16</v>
      </c>
      <c r="G3499" s="4"/>
      <c r="H3499" s="93">
        <f t="shared" si="188"/>
        <v>1255</v>
      </c>
      <c r="I3499" s="93">
        <f t="shared" si="191"/>
        <v>7.134890851565884</v>
      </c>
      <c r="J3499" s="158">
        <f t="shared" si="187"/>
        <v>11.598297077500654</v>
      </c>
    </row>
    <row r="3500" spans="1:10" hidden="1" x14ac:dyDescent="0.25">
      <c r="A3500" s="93">
        <v>203</v>
      </c>
      <c r="B3500" s="62" t="s">
        <v>41</v>
      </c>
      <c r="C3500" s="26">
        <v>44095</v>
      </c>
      <c r="D3500" s="4">
        <v>138</v>
      </c>
      <c r="E3500" s="29">
        <f t="shared" si="190"/>
        <v>748</v>
      </c>
      <c r="F3500" s="4">
        <v>23</v>
      </c>
      <c r="G3500" s="4"/>
      <c r="H3500" s="93">
        <f t="shared" si="188"/>
        <v>959</v>
      </c>
      <c r="I3500" s="93">
        <f t="shared" si="191"/>
        <v>6.8658910748834385</v>
      </c>
      <c r="J3500" s="158">
        <f t="shared" si="187"/>
        <v>17.687601898640118</v>
      </c>
    </row>
    <row r="3501" spans="1:10" hidden="1" x14ac:dyDescent="0.25">
      <c r="A3501" s="93">
        <v>204</v>
      </c>
      <c r="B3501" s="62" t="s">
        <v>41</v>
      </c>
      <c r="C3501" s="26">
        <v>44096</v>
      </c>
      <c r="D3501" s="4">
        <v>444</v>
      </c>
      <c r="E3501" s="29">
        <f t="shared" si="190"/>
        <v>1005</v>
      </c>
      <c r="F3501" s="4">
        <f>6+6</f>
        <v>12</v>
      </c>
      <c r="G3501" s="4"/>
      <c r="H3501" s="93">
        <f t="shared" si="188"/>
        <v>1192</v>
      </c>
      <c r="I3501" s="93">
        <f t="shared" si="191"/>
        <v>7.0833878476252954</v>
      </c>
      <c r="J3501" s="158">
        <f t="shared" si="187"/>
        <v>23.810313772876746</v>
      </c>
    </row>
    <row r="3502" spans="1:10" hidden="1" x14ac:dyDescent="0.25">
      <c r="A3502" s="93">
        <v>205</v>
      </c>
      <c r="B3502" s="62" t="s">
        <v>41</v>
      </c>
      <c r="C3502" s="26">
        <v>44097</v>
      </c>
      <c r="D3502" s="4">
        <v>347</v>
      </c>
      <c r="E3502" s="29">
        <f t="shared" si="190"/>
        <v>1018</v>
      </c>
      <c r="F3502" s="4">
        <f>12+3</f>
        <v>15</v>
      </c>
      <c r="G3502" s="4"/>
      <c r="H3502" s="93">
        <f t="shared" si="188"/>
        <v>1352</v>
      </c>
      <c r="I3502" s="93">
        <f t="shared" si="191"/>
        <v>7.2093402566029097</v>
      </c>
      <c r="J3502" s="158">
        <f t="shared" si="187"/>
        <v>36.796608396624201</v>
      </c>
    </row>
    <row r="3503" spans="1:10" hidden="1" x14ac:dyDescent="0.25">
      <c r="A3503" s="93">
        <v>206</v>
      </c>
      <c r="B3503" s="62" t="s">
        <v>41</v>
      </c>
      <c r="C3503" s="26">
        <v>44098</v>
      </c>
      <c r="D3503" s="4">
        <v>286</v>
      </c>
      <c r="E3503" s="29">
        <f t="shared" si="190"/>
        <v>920</v>
      </c>
      <c r="F3503" s="4">
        <f>10+4</f>
        <v>14</v>
      </c>
      <c r="G3503" s="4"/>
      <c r="H3503" s="93">
        <f t="shared" si="188"/>
        <v>1304</v>
      </c>
      <c r="I3503" s="93">
        <f t="shared" si="191"/>
        <v>7.1731917424865985</v>
      </c>
      <c r="J3503" s="158">
        <f t="shared" si="187"/>
        <v>53.365904147285406</v>
      </c>
    </row>
    <row r="3504" spans="1:10" hidden="1" x14ac:dyDescent="0.25">
      <c r="A3504" s="93">
        <v>1</v>
      </c>
      <c r="B3504" s="5" t="s">
        <v>42</v>
      </c>
      <c r="C3504" s="26">
        <v>43893</v>
      </c>
      <c r="D3504" s="4">
        <v>0</v>
      </c>
      <c r="E3504" s="29">
        <v>0</v>
      </c>
      <c r="G3504" s="4"/>
      <c r="H3504" s="93">
        <f t="shared" si="188"/>
        <v>0</v>
      </c>
      <c r="I3504" s="93" t="e">
        <f t="shared" si="191"/>
        <v>#NUM!</v>
      </c>
    </row>
    <row r="3505" spans="1:10" hidden="1" x14ac:dyDescent="0.25">
      <c r="A3505" s="93">
        <v>2</v>
      </c>
      <c r="B3505" s="5" t="s">
        <v>42</v>
      </c>
      <c r="C3505" s="26">
        <v>43894</v>
      </c>
      <c r="D3505" s="4">
        <v>0</v>
      </c>
      <c r="E3505" s="29">
        <v>0</v>
      </c>
      <c r="G3505" s="4"/>
      <c r="H3505" s="93">
        <f t="shared" si="188"/>
        <v>0</v>
      </c>
      <c r="I3505" s="93" t="e">
        <f t="shared" si="191"/>
        <v>#NUM!</v>
      </c>
    </row>
    <row r="3506" spans="1:10" hidden="1" x14ac:dyDescent="0.25">
      <c r="A3506" s="93">
        <v>3</v>
      </c>
      <c r="B3506" s="5" t="s">
        <v>42</v>
      </c>
      <c r="C3506" s="26">
        <v>43895</v>
      </c>
      <c r="D3506" s="4">
        <v>0</v>
      </c>
      <c r="E3506" s="29">
        <v>0</v>
      </c>
      <c r="G3506" s="4"/>
      <c r="H3506" s="93">
        <f t="shared" si="188"/>
        <v>0</v>
      </c>
      <c r="I3506" s="93" t="e">
        <f t="shared" si="191"/>
        <v>#NUM!</v>
      </c>
    </row>
    <row r="3507" spans="1:10" hidden="1" x14ac:dyDescent="0.25">
      <c r="A3507" s="93">
        <v>4</v>
      </c>
      <c r="B3507" s="5" t="s">
        <v>42</v>
      </c>
      <c r="C3507" s="26">
        <v>43896</v>
      </c>
      <c r="D3507" s="4">
        <v>0</v>
      </c>
      <c r="E3507" s="29">
        <v>0</v>
      </c>
      <c r="G3507" s="4"/>
      <c r="H3507" s="93">
        <f t="shared" si="188"/>
        <v>0</v>
      </c>
      <c r="I3507" s="93" t="e">
        <f t="shared" si="191"/>
        <v>#NUM!</v>
      </c>
    </row>
    <row r="3508" spans="1:10" hidden="1" x14ac:dyDescent="0.25">
      <c r="A3508" s="93">
        <v>5</v>
      </c>
      <c r="B3508" s="5" t="s">
        <v>42</v>
      </c>
      <c r="C3508" s="26">
        <v>43897</v>
      </c>
      <c r="D3508" s="4">
        <v>0</v>
      </c>
      <c r="E3508" s="29">
        <v>0</v>
      </c>
      <c r="G3508" s="4"/>
      <c r="H3508" s="93">
        <f t="shared" si="188"/>
        <v>0</v>
      </c>
      <c r="I3508" s="93" t="e">
        <f t="shared" si="191"/>
        <v>#NUM!</v>
      </c>
    </row>
    <row r="3509" spans="1:10" hidden="1" x14ac:dyDescent="0.25">
      <c r="A3509" s="93">
        <v>6</v>
      </c>
      <c r="B3509" s="5" t="s">
        <v>42</v>
      </c>
      <c r="C3509" s="26">
        <v>43898</v>
      </c>
      <c r="D3509" s="4">
        <v>0</v>
      </c>
      <c r="E3509" s="29">
        <v>0</v>
      </c>
      <c r="G3509" s="4"/>
      <c r="H3509" s="93">
        <f t="shared" si="188"/>
        <v>0</v>
      </c>
      <c r="I3509" s="93" t="e">
        <f t="shared" si="191"/>
        <v>#NUM!</v>
      </c>
    </row>
    <row r="3510" spans="1:10" hidden="1" x14ac:dyDescent="0.25">
      <c r="A3510" s="93">
        <v>7</v>
      </c>
      <c r="B3510" s="5" t="s">
        <v>42</v>
      </c>
      <c r="C3510" s="26">
        <v>43899</v>
      </c>
      <c r="D3510" s="4">
        <v>0</v>
      </c>
      <c r="E3510" s="29">
        <v>0</v>
      </c>
      <c r="G3510" s="4"/>
      <c r="H3510" s="93">
        <f t="shared" si="188"/>
        <v>0</v>
      </c>
      <c r="I3510" s="93" t="e">
        <f t="shared" si="191"/>
        <v>#NUM!</v>
      </c>
    </row>
    <row r="3511" spans="1:10" hidden="1" x14ac:dyDescent="0.25">
      <c r="A3511" s="93">
        <v>8</v>
      </c>
      <c r="B3511" s="5" t="s">
        <v>42</v>
      </c>
      <c r="C3511" s="26">
        <v>43900</v>
      </c>
      <c r="D3511" s="4">
        <v>0</v>
      </c>
      <c r="E3511" s="29">
        <v>0</v>
      </c>
      <c r="G3511" s="4"/>
      <c r="H3511" s="93">
        <f t="shared" si="188"/>
        <v>0</v>
      </c>
      <c r="I3511" s="93" t="e">
        <f t="shared" si="191"/>
        <v>#NUM!</v>
      </c>
    </row>
    <row r="3512" spans="1:10" hidden="1" x14ac:dyDescent="0.25">
      <c r="A3512" s="93">
        <v>9</v>
      </c>
      <c r="B3512" s="5" t="s">
        <v>42</v>
      </c>
      <c r="C3512" s="26">
        <v>43901</v>
      </c>
      <c r="D3512" s="4">
        <v>0</v>
      </c>
      <c r="E3512" s="29">
        <v>0</v>
      </c>
      <c r="G3512" s="4"/>
      <c r="H3512" s="93">
        <f t="shared" si="188"/>
        <v>0</v>
      </c>
      <c r="I3512" s="93" t="e">
        <f t="shared" si="191"/>
        <v>#NUM!</v>
      </c>
    </row>
    <row r="3513" spans="1:10" hidden="1" x14ac:dyDescent="0.25">
      <c r="A3513" s="93">
        <v>10</v>
      </c>
      <c r="B3513" s="5" t="s">
        <v>42</v>
      </c>
      <c r="C3513" s="26">
        <v>43902</v>
      </c>
      <c r="D3513" s="4">
        <v>0</v>
      </c>
      <c r="E3513" s="29">
        <v>0</v>
      </c>
      <c r="G3513" s="4"/>
      <c r="H3513" s="93">
        <f t="shared" si="188"/>
        <v>0</v>
      </c>
      <c r="I3513" s="93" t="e">
        <f t="shared" si="191"/>
        <v>#NUM!</v>
      </c>
    </row>
    <row r="3514" spans="1:10" hidden="1" x14ac:dyDescent="0.25">
      <c r="A3514" s="93">
        <v>11</v>
      </c>
      <c r="B3514" s="5" t="s">
        <v>42</v>
      </c>
      <c r="C3514" s="26">
        <v>43903</v>
      </c>
      <c r="D3514" s="4">
        <v>0</v>
      </c>
      <c r="E3514" s="29">
        <v>0</v>
      </c>
      <c r="G3514" s="4"/>
      <c r="H3514" s="93">
        <f t="shared" si="188"/>
        <v>0</v>
      </c>
      <c r="I3514" s="93" t="e">
        <f t="shared" si="191"/>
        <v>#NUM!</v>
      </c>
    </row>
    <row r="3515" spans="1:10" hidden="1" x14ac:dyDescent="0.25">
      <c r="A3515" s="93">
        <v>12</v>
      </c>
      <c r="B3515" s="5" t="s">
        <v>42</v>
      </c>
      <c r="C3515" s="26">
        <v>43904</v>
      </c>
      <c r="D3515" s="4">
        <v>0</v>
      </c>
      <c r="E3515" s="29">
        <v>0</v>
      </c>
      <c r="G3515" s="4"/>
      <c r="H3515" s="93">
        <f t="shared" si="188"/>
        <v>0</v>
      </c>
      <c r="I3515" s="93" t="e">
        <f t="shared" si="191"/>
        <v>#NUM!</v>
      </c>
    </row>
    <row r="3516" spans="1:10" hidden="1" x14ac:dyDescent="0.25">
      <c r="A3516" s="93">
        <v>13</v>
      </c>
      <c r="B3516" s="5" t="s">
        <v>42</v>
      </c>
      <c r="C3516" s="26">
        <v>43905</v>
      </c>
      <c r="D3516" s="4">
        <v>0</v>
      </c>
      <c r="E3516" s="29">
        <v>0</v>
      </c>
      <c r="G3516" s="4"/>
      <c r="H3516" s="93">
        <f t="shared" si="188"/>
        <v>0</v>
      </c>
      <c r="I3516" s="93" t="e">
        <f t="shared" si="191"/>
        <v>#NUM!</v>
      </c>
    </row>
    <row r="3517" spans="1:10" hidden="1" x14ac:dyDescent="0.25">
      <c r="A3517" s="93">
        <v>14</v>
      </c>
      <c r="B3517" s="5" t="s">
        <v>42</v>
      </c>
      <c r="C3517" s="26">
        <v>43906</v>
      </c>
      <c r="D3517" s="4">
        <v>0</v>
      </c>
      <c r="E3517" s="29">
        <v>0</v>
      </c>
      <c r="G3517" s="4"/>
      <c r="H3517" s="93">
        <f t="shared" si="188"/>
        <v>0</v>
      </c>
      <c r="I3517" s="93" t="e">
        <f t="shared" si="191"/>
        <v>#NUM!</v>
      </c>
    </row>
    <row r="3518" spans="1:10" hidden="1" x14ac:dyDescent="0.25">
      <c r="A3518" s="93">
        <v>15</v>
      </c>
      <c r="B3518" s="5" t="s">
        <v>42</v>
      </c>
      <c r="C3518" s="26">
        <v>43907</v>
      </c>
      <c r="D3518" s="4">
        <v>0</v>
      </c>
      <c r="E3518" s="29">
        <v>0</v>
      </c>
      <c r="G3518" s="4"/>
      <c r="H3518" s="93">
        <f t="shared" si="188"/>
        <v>0</v>
      </c>
      <c r="I3518" s="93" t="e">
        <f t="shared" si="191"/>
        <v>#NUM!</v>
      </c>
      <c r="J3518" s="158" t="e">
        <f>LN(2)/SLOPE(I3511:I3518,A3511:A3518)</f>
        <v>#NUM!</v>
      </c>
    </row>
    <row r="3519" spans="1:10" hidden="1" x14ac:dyDescent="0.25">
      <c r="A3519" s="93">
        <v>16</v>
      </c>
      <c r="B3519" s="5" t="s">
        <v>42</v>
      </c>
      <c r="C3519" s="26">
        <v>43908</v>
      </c>
      <c r="D3519" s="4">
        <v>0</v>
      </c>
      <c r="E3519" s="29">
        <v>0</v>
      </c>
      <c r="G3519" s="4"/>
      <c r="H3519" s="93">
        <f t="shared" si="188"/>
        <v>0</v>
      </c>
      <c r="I3519" s="93" t="e">
        <f t="shared" si="191"/>
        <v>#NUM!</v>
      </c>
      <c r="J3519" s="158" t="e">
        <f t="shared" ref="J3519:J3582" si="192">LN(2)/SLOPE(I3512:I3519,A3512:A3519)</f>
        <v>#NUM!</v>
      </c>
    </row>
    <row r="3520" spans="1:10" hidden="1" x14ac:dyDescent="0.25">
      <c r="A3520" s="93">
        <v>17</v>
      </c>
      <c r="B3520" s="5" t="s">
        <v>42</v>
      </c>
      <c r="C3520" s="26">
        <v>43909</v>
      </c>
      <c r="D3520" s="4">
        <v>0</v>
      </c>
      <c r="E3520" s="29">
        <v>0</v>
      </c>
      <c r="G3520" s="4"/>
      <c r="H3520" s="93">
        <f t="shared" si="188"/>
        <v>0</v>
      </c>
      <c r="I3520" s="93" t="e">
        <f t="shared" si="191"/>
        <v>#NUM!</v>
      </c>
      <c r="J3520" s="158" t="e">
        <f t="shared" si="192"/>
        <v>#NUM!</v>
      </c>
    </row>
    <row r="3521" spans="1:10" hidden="1" x14ac:dyDescent="0.25">
      <c r="A3521" s="93">
        <v>18</v>
      </c>
      <c r="B3521" s="5" t="s">
        <v>42</v>
      </c>
      <c r="C3521" s="26">
        <v>43910</v>
      </c>
      <c r="D3521" s="4">
        <v>0</v>
      </c>
      <c r="E3521" s="29">
        <v>0</v>
      </c>
      <c r="G3521" s="4"/>
      <c r="H3521" s="93">
        <f t="shared" si="188"/>
        <v>0</v>
      </c>
      <c r="I3521" s="93" t="e">
        <f t="shared" si="191"/>
        <v>#NUM!</v>
      </c>
      <c r="J3521" s="158" t="e">
        <f t="shared" si="192"/>
        <v>#NUM!</v>
      </c>
    </row>
    <row r="3522" spans="1:10" hidden="1" x14ac:dyDescent="0.25">
      <c r="A3522" s="93">
        <v>19</v>
      </c>
      <c r="B3522" s="5" t="s">
        <v>42</v>
      </c>
      <c r="C3522" s="26">
        <v>43911</v>
      </c>
      <c r="D3522" s="4">
        <v>0</v>
      </c>
      <c r="E3522" s="29">
        <v>0</v>
      </c>
      <c r="G3522" s="4"/>
      <c r="H3522" s="93">
        <f t="shared" si="188"/>
        <v>0</v>
      </c>
      <c r="I3522" s="93" t="e">
        <f t="shared" si="191"/>
        <v>#NUM!</v>
      </c>
      <c r="J3522" s="158" t="e">
        <f t="shared" si="192"/>
        <v>#NUM!</v>
      </c>
    </row>
    <row r="3523" spans="1:10" hidden="1" x14ac:dyDescent="0.25">
      <c r="A3523" s="93">
        <v>20</v>
      </c>
      <c r="B3523" s="5" t="s">
        <v>42</v>
      </c>
      <c r="C3523" s="26">
        <v>43912</v>
      </c>
      <c r="D3523" s="4">
        <v>0</v>
      </c>
      <c r="E3523" s="29">
        <v>0</v>
      </c>
      <c r="G3523" s="4"/>
      <c r="H3523" s="93">
        <f t="shared" ref="H3523:H3586" si="193">IF(EXACT(B3523,B3522),D3523+E3522,E3523)</f>
        <v>0</v>
      </c>
      <c r="I3523" s="93" t="e">
        <f t="shared" si="191"/>
        <v>#NUM!</v>
      </c>
      <c r="J3523" s="158" t="e">
        <f t="shared" si="192"/>
        <v>#NUM!</v>
      </c>
    </row>
    <row r="3524" spans="1:10" hidden="1" x14ac:dyDescent="0.25">
      <c r="A3524" s="93">
        <v>21</v>
      </c>
      <c r="B3524" s="5" t="s">
        <v>42</v>
      </c>
      <c r="C3524" s="26">
        <v>43913</v>
      </c>
      <c r="D3524" s="4">
        <v>0</v>
      </c>
      <c r="E3524" s="29">
        <v>0</v>
      </c>
      <c r="G3524" s="4"/>
      <c r="H3524" s="93">
        <f t="shared" si="193"/>
        <v>0</v>
      </c>
      <c r="I3524" s="93" t="e">
        <f t="shared" si="191"/>
        <v>#NUM!</v>
      </c>
      <c r="J3524" s="158" t="e">
        <f t="shared" si="192"/>
        <v>#NUM!</v>
      </c>
    </row>
    <row r="3525" spans="1:10" hidden="1" x14ac:dyDescent="0.25">
      <c r="A3525" s="93">
        <v>22</v>
      </c>
      <c r="B3525" s="5" t="s">
        <v>42</v>
      </c>
      <c r="C3525" s="26">
        <v>43914</v>
      </c>
      <c r="D3525" s="4">
        <v>0</v>
      </c>
      <c r="E3525" s="29">
        <v>0</v>
      </c>
      <c r="G3525" s="4"/>
      <c r="H3525" s="93">
        <f t="shared" si="193"/>
        <v>0</v>
      </c>
      <c r="I3525" s="93" t="e">
        <f t="shared" si="191"/>
        <v>#NUM!</v>
      </c>
      <c r="J3525" s="158" t="e">
        <f t="shared" si="192"/>
        <v>#NUM!</v>
      </c>
    </row>
    <row r="3526" spans="1:10" hidden="1" x14ac:dyDescent="0.25">
      <c r="A3526" s="93">
        <v>23</v>
      </c>
      <c r="B3526" s="5" t="s">
        <v>42</v>
      </c>
      <c r="C3526" s="26">
        <v>43915</v>
      </c>
      <c r="D3526" s="4">
        <v>0</v>
      </c>
      <c r="E3526" s="29">
        <v>0</v>
      </c>
      <c r="G3526" s="4"/>
      <c r="H3526" s="93">
        <f t="shared" si="193"/>
        <v>0</v>
      </c>
      <c r="I3526" s="93" t="e">
        <f t="shared" si="191"/>
        <v>#NUM!</v>
      </c>
      <c r="J3526" s="158" t="e">
        <f t="shared" si="192"/>
        <v>#NUM!</v>
      </c>
    </row>
    <row r="3527" spans="1:10" hidden="1" x14ac:dyDescent="0.25">
      <c r="A3527" s="93">
        <v>24</v>
      </c>
      <c r="B3527" s="5" t="s">
        <v>42</v>
      </c>
      <c r="C3527" s="26">
        <v>43916</v>
      </c>
      <c r="D3527" s="4">
        <v>0</v>
      </c>
      <c r="E3527" s="29">
        <v>0</v>
      </c>
      <c r="G3527" s="4"/>
      <c r="H3527" s="93">
        <f t="shared" si="193"/>
        <v>0</v>
      </c>
      <c r="I3527" s="93" t="e">
        <f t="shared" si="191"/>
        <v>#NUM!</v>
      </c>
      <c r="J3527" s="158" t="e">
        <f t="shared" si="192"/>
        <v>#NUM!</v>
      </c>
    </row>
    <row r="3528" spans="1:10" hidden="1" x14ac:dyDescent="0.25">
      <c r="A3528" s="93">
        <v>25</v>
      </c>
      <c r="B3528" s="5" t="s">
        <v>42</v>
      </c>
      <c r="C3528" s="26">
        <v>43917</v>
      </c>
      <c r="D3528" s="4">
        <v>0</v>
      </c>
      <c r="E3528" s="29">
        <v>0</v>
      </c>
      <c r="G3528" s="4"/>
      <c r="H3528" s="93">
        <f t="shared" si="193"/>
        <v>0</v>
      </c>
      <c r="I3528" s="93" t="e">
        <f t="shared" si="191"/>
        <v>#NUM!</v>
      </c>
      <c r="J3528" s="158" t="e">
        <f t="shared" si="192"/>
        <v>#NUM!</v>
      </c>
    </row>
    <row r="3529" spans="1:10" hidden="1" x14ac:dyDescent="0.25">
      <c r="A3529" s="93">
        <v>26</v>
      </c>
      <c r="B3529" s="5" t="s">
        <v>42</v>
      </c>
      <c r="C3529" s="26">
        <v>43918</v>
      </c>
      <c r="D3529" s="4">
        <v>0</v>
      </c>
      <c r="E3529" s="29">
        <v>0</v>
      </c>
      <c r="G3529" s="4"/>
      <c r="H3529" s="93">
        <f t="shared" si="193"/>
        <v>0</v>
      </c>
      <c r="I3529" s="93" t="e">
        <f t="shared" si="191"/>
        <v>#NUM!</v>
      </c>
      <c r="J3529" s="158" t="e">
        <f t="shared" si="192"/>
        <v>#NUM!</v>
      </c>
    </row>
    <row r="3530" spans="1:10" hidden="1" x14ac:dyDescent="0.25">
      <c r="A3530" s="93">
        <v>27</v>
      </c>
      <c r="B3530" s="5" t="s">
        <v>42</v>
      </c>
      <c r="C3530" s="26">
        <v>43919</v>
      </c>
      <c r="D3530" s="4">
        <v>1</v>
      </c>
      <c r="E3530" s="29">
        <v>1</v>
      </c>
      <c r="G3530" s="4"/>
      <c r="H3530" s="93">
        <f t="shared" si="193"/>
        <v>1</v>
      </c>
      <c r="I3530" s="93">
        <f t="shared" si="191"/>
        <v>0</v>
      </c>
      <c r="J3530" s="158" t="e">
        <f t="shared" si="192"/>
        <v>#NUM!</v>
      </c>
    </row>
    <row r="3531" spans="1:10" hidden="1" x14ac:dyDescent="0.25">
      <c r="A3531" s="93">
        <v>28</v>
      </c>
      <c r="B3531" s="5" t="s">
        <v>42</v>
      </c>
      <c r="C3531" s="26">
        <v>43920</v>
      </c>
      <c r="D3531" s="4">
        <v>0</v>
      </c>
      <c r="E3531" s="29">
        <v>1</v>
      </c>
      <c r="G3531" s="4"/>
      <c r="H3531" s="93">
        <f t="shared" si="193"/>
        <v>1</v>
      </c>
      <c r="I3531" s="93">
        <f t="shared" si="191"/>
        <v>0</v>
      </c>
      <c r="J3531" s="158" t="e">
        <f t="shared" si="192"/>
        <v>#NUM!</v>
      </c>
    </row>
    <row r="3532" spans="1:10" hidden="1" x14ac:dyDescent="0.25">
      <c r="A3532" s="93">
        <v>29</v>
      </c>
      <c r="B3532" s="5" t="s">
        <v>42</v>
      </c>
      <c r="C3532" s="26">
        <v>43921</v>
      </c>
      <c r="D3532" s="4">
        <v>0</v>
      </c>
      <c r="E3532" s="29">
        <v>1</v>
      </c>
      <c r="G3532" s="4"/>
      <c r="H3532" s="93">
        <f t="shared" si="193"/>
        <v>1</v>
      </c>
      <c r="I3532" s="93">
        <f t="shared" si="191"/>
        <v>0</v>
      </c>
      <c r="J3532" s="158" t="e">
        <f t="shared" si="192"/>
        <v>#NUM!</v>
      </c>
    </row>
    <row r="3533" spans="1:10" hidden="1" x14ac:dyDescent="0.25">
      <c r="A3533" s="93">
        <v>30</v>
      </c>
      <c r="B3533" s="5" t="s">
        <v>42</v>
      </c>
      <c r="C3533" s="26">
        <v>43922</v>
      </c>
      <c r="D3533" s="4">
        <v>0</v>
      </c>
      <c r="E3533" s="29">
        <v>1</v>
      </c>
      <c r="G3533" s="4"/>
      <c r="H3533" s="93">
        <f t="shared" si="193"/>
        <v>1</v>
      </c>
      <c r="I3533" s="93">
        <f t="shared" si="191"/>
        <v>0</v>
      </c>
      <c r="J3533" s="158" t="e">
        <f t="shared" si="192"/>
        <v>#NUM!</v>
      </c>
    </row>
    <row r="3534" spans="1:10" hidden="1" x14ac:dyDescent="0.25">
      <c r="A3534" s="93">
        <v>31</v>
      </c>
      <c r="B3534" s="5" t="s">
        <v>42</v>
      </c>
      <c r="C3534" s="26">
        <v>43923</v>
      </c>
      <c r="D3534" s="4">
        <v>0</v>
      </c>
      <c r="E3534" s="29">
        <v>1</v>
      </c>
      <c r="G3534" s="4"/>
      <c r="H3534" s="93">
        <f t="shared" si="193"/>
        <v>1</v>
      </c>
      <c r="I3534" s="93">
        <f t="shared" si="191"/>
        <v>0</v>
      </c>
      <c r="J3534" s="158" t="e">
        <f t="shared" si="192"/>
        <v>#NUM!</v>
      </c>
    </row>
    <row r="3535" spans="1:10" hidden="1" x14ac:dyDescent="0.25">
      <c r="A3535" s="93">
        <v>32</v>
      </c>
      <c r="B3535" s="5" t="s">
        <v>42</v>
      </c>
      <c r="C3535" s="26">
        <v>43924</v>
      </c>
      <c r="D3535" s="4">
        <v>0</v>
      </c>
      <c r="E3535" s="29">
        <v>1</v>
      </c>
      <c r="G3535" s="4"/>
      <c r="H3535" s="93">
        <f t="shared" si="193"/>
        <v>1</v>
      </c>
      <c r="I3535" s="93">
        <f t="shared" si="191"/>
        <v>0</v>
      </c>
      <c r="J3535" s="158" t="e">
        <f t="shared" si="192"/>
        <v>#NUM!</v>
      </c>
    </row>
    <row r="3536" spans="1:10" hidden="1" x14ac:dyDescent="0.25">
      <c r="A3536" s="93">
        <v>33</v>
      </c>
      <c r="B3536" s="5" t="s">
        <v>42</v>
      </c>
      <c r="C3536" s="26">
        <v>43925</v>
      </c>
      <c r="D3536" s="4">
        <v>0</v>
      </c>
      <c r="E3536" s="29">
        <v>1</v>
      </c>
      <c r="G3536" s="4"/>
      <c r="H3536" s="93">
        <f t="shared" si="193"/>
        <v>1</v>
      </c>
      <c r="I3536" s="93">
        <f t="shared" si="191"/>
        <v>0</v>
      </c>
      <c r="J3536" s="158" t="e">
        <f t="shared" si="192"/>
        <v>#NUM!</v>
      </c>
    </row>
    <row r="3537" spans="1:10" hidden="1" x14ac:dyDescent="0.25">
      <c r="A3537" s="93">
        <v>34</v>
      </c>
      <c r="B3537" s="5" t="s">
        <v>42</v>
      </c>
      <c r="C3537" s="26">
        <v>43926</v>
      </c>
      <c r="D3537" s="4">
        <v>0</v>
      </c>
      <c r="E3537" s="29">
        <v>1</v>
      </c>
      <c r="G3537" s="4"/>
      <c r="H3537" s="93">
        <f t="shared" si="193"/>
        <v>1</v>
      </c>
      <c r="I3537" s="93">
        <f t="shared" ref="I3537:I3600" si="194">LN(H3537)</f>
        <v>0</v>
      </c>
      <c r="J3537" s="158" t="e">
        <f t="shared" si="192"/>
        <v>#DIV/0!</v>
      </c>
    </row>
    <row r="3538" spans="1:10" hidden="1" x14ac:dyDescent="0.25">
      <c r="A3538" s="93">
        <v>35</v>
      </c>
      <c r="B3538" s="5" t="s">
        <v>42</v>
      </c>
      <c r="C3538" s="26">
        <v>43927</v>
      </c>
      <c r="D3538" s="4">
        <v>0</v>
      </c>
      <c r="E3538" s="29">
        <v>1</v>
      </c>
      <c r="G3538" s="4"/>
      <c r="H3538" s="93">
        <f t="shared" si="193"/>
        <v>1</v>
      </c>
      <c r="I3538" s="93">
        <f t="shared" si="194"/>
        <v>0</v>
      </c>
      <c r="J3538" s="158" t="e">
        <f t="shared" si="192"/>
        <v>#DIV/0!</v>
      </c>
    </row>
    <row r="3539" spans="1:10" hidden="1" x14ac:dyDescent="0.25">
      <c r="A3539" s="93">
        <v>36</v>
      </c>
      <c r="B3539" s="5" t="s">
        <v>42</v>
      </c>
      <c r="C3539" s="26">
        <v>43928</v>
      </c>
      <c r="D3539" s="4">
        <v>0</v>
      </c>
      <c r="E3539" s="29">
        <v>1</v>
      </c>
      <c r="G3539" s="4"/>
      <c r="H3539" s="93">
        <f t="shared" si="193"/>
        <v>1</v>
      </c>
      <c r="I3539" s="93">
        <f t="shared" si="194"/>
        <v>0</v>
      </c>
      <c r="J3539" s="158" t="e">
        <f t="shared" si="192"/>
        <v>#DIV/0!</v>
      </c>
    </row>
    <row r="3540" spans="1:10" hidden="1" x14ac:dyDescent="0.25">
      <c r="A3540" s="93">
        <v>37</v>
      </c>
      <c r="B3540" s="5" t="s">
        <v>42</v>
      </c>
      <c r="C3540" s="26">
        <v>43929</v>
      </c>
      <c r="D3540" s="4">
        <v>0</v>
      </c>
      <c r="E3540" s="29">
        <v>1</v>
      </c>
      <c r="G3540" s="4"/>
      <c r="H3540" s="93">
        <f t="shared" si="193"/>
        <v>1</v>
      </c>
      <c r="I3540" s="93">
        <f t="shared" si="194"/>
        <v>0</v>
      </c>
      <c r="J3540" s="158" t="e">
        <f t="shared" si="192"/>
        <v>#DIV/0!</v>
      </c>
    </row>
    <row r="3541" spans="1:10" hidden="1" x14ac:dyDescent="0.25">
      <c r="A3541" s="93">
        <v>38</v>
      </c>
      <c r="B3541" s="5" t="s">
        <v>42</v>
      </c>
      <c r="C3541" s="26">
        <v>43930</v>
      </c>
      <c r="D3541" s="4">
        <v>0</v>
      </c>
      <c r="E3541" s="29">
        <v>1</v>
      </c>
      <c r="G3541" s="4"/>
      <c r="H3541" s="93">
        <f t="shared" si="193"/>
        <v>1</v>
      </c>
      <c r="I3541" s="93">
        <f t="shared" si="194"/>
        <v>0</v>
      </c>
      <c r="J3541" s="158" t="e">
        <f t="shared" si="192"/>
        <v>#DIV/0!</v>
      </c>
    </row>
    <row r="3542" spans="1:10" hidden="1" x14ac:dyDescent="0.25">
      <c r="A3542" s="93">
        <v>39</v>
      </c>
      <c r="B3542" s="5" t="s">
        <v>42</v>
      </c>
      <c r="C3542" s="26">
        <v>43931</v>
      </c>
      <c r="D3542" s="4">
        <v>0</v>
      </c>
      <c r="E3542" s="29">
        <v>1</v>
      </c>
      <c r="G3542" s="4"/>
      <c r="H3542" s="93">
        <f t="shared" si="193"/>
        <v>1</v>
      </c>
      <c r="I3542" s="93">
        <f t="shared" si="194"/>
        <v>0</v>
      </c>
      <c r="J3542" s="158" t="e">
        <f t="shared" si="192"/>
        <v>#DIV/0!</v>
      </c>
    </row>
    <row r="3543" spans="1:10" hidden="1" x14ac:dyDescent="0.25">
      <c r="A3543" s="93">
        <v>40</v>
      </c>
      <c r="B3543" s="5" t="s">
        <v>42</v>
      </c>
      <c r="C3543" s="26">
        <v>43932</v>
      </c>
      <c r="D3543" s="4">
        <v>1</v>
      </c>
      <c r="E3543" s="29">
        <v>2</v>
      </c>
      <c r="G3543" s="4"/>
      <c r="H3543" s="93">
        <f t="shared" si="193"/>
        <v>2</v>
      </c>
      <c r="I3543" s="93">
        <f t="shared" si="194"/>
        <v>0.69314718055994529</v>
      </c>
      <c r="J3543" s="158">
        <f t="shared" si="192"/>
        <v>12</v>
      </c>
    </row>
    <row r="3544" spans="1:10" hidden="1" x14ac:dyDescent="0.25">
      <c r="A3544" s="93">
        <v>41</v>
      </c>
      <c r="B3544" s="5" t="s">
        <v>42</v>
      </c>
      <c r="C3544" s="26">
        <v>43933</v>
      </c>
      <c r="D3544" s="4">
        <v>0</v>
      </c>
      <c r="E3544" s="29">
        <v>2</v>
      </c>
      <c r="G3544" s="4"/>
      <c r="H3544" s="93">
        <f t="shared" si="193"/>
        <v>2</v>
      </c>
      <c r="I3544" s="93">
        <f t="shared" si="194"/>
        <v>0.69314718055994529</v>
      </c>
      <c r="J3544" s="158">
        <f t="shared" si="192"/>
        <v>7</v>
      </c>
    </row>
    <row r="3545" spans="1:10" hidden="1" x14ac:dyDescent="0.25">
      <c r="A3545" s="93">
        <v>42</v>
      </c>
      <c r="B3545" s="5" t="s">
        <v>42</v>
      </c>
      <c r="C3545" s="26">
        <v>43934</v>
      </c>
      <c r="D3545" s="4">
        <v>0</v>
      </c>
      <c r="E3545" s="29">
        <v>2</v>
      </c>
      <c r="G3545" s="4"/>
      <c r="H3545" s="93">
        <f t="shared" si="193"/>
        <v>2</v>
      </c>
      <c r="I3545" s="93">
        <f t="shared" si="194"/>
        <v>0.69314718055994529</v>
      </c>
      <c r="J3545" s="158">
        <f t="shared" si="192"/>
        <v>5.6000000000000005</v>
      </c>
    </row>
    <row r="3546" spans="1:10" hidden="1" x14ac:dyDescent="0.25">
      <c r="A3546" s="93">
        <v>43</v>
      </c>
      <c r="B3546" s="5" t="s">
        <v>42</v>
      </c>
      <c r="C3546" s="26">
        <v>43935</v>
      </c>
      <c r="D3546" s="4">
        <v>0</v>
      </c>
      <c r="E3546" s="29">
        <v>2</v>
      </c>
      <c r="G3546" s="4"/>
      <c r="H3546" s="93">
        <f t="shared" si="193"/>
        <v>2</v>
      </c>
      <c r="I3546" s="93">
        <f t="shared" si="194"/>
        <v>0.69314718055994529</v>
      </c>
      <c r="J3546" s="158">
        <f t="shared" si="192"/>
        <v>5.25</v>
      </c>
    </row>
    <row r="3547" spans="1:10" hidden="1" x14ac:dyDescent="0.25">
      <c r="A3547" s="93">
        <v>44</v>
      </c>
      <c r="B3547" s="5" t="s">
        <v>42</v>
      </c>
      <c r="C3547" s="26">
        <v>43936</v>
      </c>
      <c r="D3547" s="4">
        <v>0</v>
      </c>
      <c r="E3547" s="29">
        <v>2</v>
      </c>
      <c r="G3547" s="4"/>
      <c r="H3547" s="93">
        <f t="shared" si="193"/>
        <v>2</v>
      </c>
      <c r="I3547" s="93">
        <f t="shared" si="194"/>
        <v>0.69314718055994529</v>
      </c>
      <c r="J3547" s="158">
        <f t="shared" si="192"/>
        <v>5.6000000000000005</v>
      </c>
    </row>
    <row r="3548" spans="1:10" hidden="1" x14ac:dyDescent="0.25">
      <c r="A3548" s="93">
        <v>45</v>
      </c>
      <c r="B3548" s="5" t="s">
        <v>42</v>
      </c>
      <c r="C3548" s="26">
        <v>43937</v>
      </c>
      <c r="D3548" s="4">
        <v>0</v>
      </c>
      <c r="E3548" s="29">
        <v>2</v>
      </c>
      <c r="G3548" s="4"/>
      <c r="H3548" s="93">
        <f t="shared" si="193"/>
        <v>2</v>
      </c>
      <c r="I3548" s="93">
        <f t="shared" si="194"/>
        <v>0.69314718055994529</v>
      </c>
      <c r="J3548" s="158">
        <f t="shared" si="192"/>
        <v>7</v>
      </c>
    </row>
    <row r="3549" spans="1:10" hidden="1" x14ac:dyDescent="0.25">
      <c r="A3549" s="93">
        <v>46</v>
      </c>
      <c r="B3549" s="5" t="s">
        <v>42</v>
      </c>
      <c r="C3549" s="26">
        <v>43938</v>
      </c>
      <c r="D3549" s="4">
        <v>0</v>
      </c>
      <c r="E3549" s="29">
        <v>2</v>
      </c>
      <c r="G3549" s="4"/>
      <c r="H3549" s="93">
        <f t="shared" si="193"/>
        <v>2</v>
      </c>
      <c r="I3549" s="93">
        <f t="shared" si="194"/>
        <v>0.69314718055994529</v>
      </c>
      <c r="J3549" s="158">
        <f t="shared" si="192"/>
        <v>12</v>
      </c>
    </row>
    <row r="3550" spans="1:10" hidden="1" x14ac:dyDescent="0.25">
      <c r="A3550" s="93">
        <v>47</v>
      </c>
      <c r="B3550" s="5" t="s">
        <v>42</v>
      </c>
      <c r="C3550" s="26">
        <v>43939</v>
      </c>
      <c r="D3550" s="4">
        <v>0</v>
      </c>
      <c r="E3550" s="29">
        <v>2</v>
      </c>
      <c r="G3550" s="4"/>
      <c r="H3550" s="93">
        <f t="shared" si="193"/>
        <v>2</v>
      </c>
      <c r="I3550" s="93">
        <f t="shared" si="194"/>
        <v>0.69314718055994529</v>
      </c>
      <c r="J3550" s="158" t="e">
        <f t="shared" si="192"/>
        <v>#DIV/0!</v>
      </c>
    </row>
    <row r="3551" spans="1:10" hidden="1" x14ac:dyDescent="0.25">
      <c r="A3551" s="93">
        <v>48</v>
      </c>
      <c r="B3551" s="5" t="s">
        <v>42</v>
      </c>
      <c r="C3551" s="26">
        <v>43940</v>
      </c>
      <c r="D3551" s="4">
        <v>0</v>
      </c>
      <c r="E3551" s="29">
        <v>2</v>
      </c>
      <c r="G3551" s="4"/>
      <c r="H3551" s="93">
        <f t="shared" si="193"/>
        <v>2</v>
      </c>
      <c r="I3551" s="93">
        <f t="shared" si="194"/>
        <v>0.69314718055994529</v>
      </c>
      <c r="J3551" s="158" t="e">
        <f t="shared" si="192"/>
        <v>#DIV/0!</v>
      </c>
    </row>
    <row r="3552" spans="1:10" hidden="1" x14ac:dyDescent="0.25">
      <c r="A3552" s="93">
        <v>49</v>
      </c>
      <c r="B3552" s="5" t="s">
        <v>42</v>
      </c>
      <c r="C3552" s="26">
        <v>43941</v>
      </c>
      <c r="D3552" s="4">
        <v>0</v>
      </c>
      <c r="E3552" s="29">
        <v>2</v>
      </c>
      <c r="G3552" s="4"/>
      <c r="H3552" s="93">
        <f t="shared" si="193"/>
        <v>2</v>
      </c>
      <c r="I3552" s="93">
        <f t="shared" si="194"/>
        <v>0.69314718055994529</v>
      </c>
      <c r="J3552" s="158" t="e">
        <f t="shared" si="192"/>
        <v>#DIV/0!</v>
      </c>
    </row>
    <row r="3553" spans="1:10" hidden="1" x14ac:dyDescent="0.25">
      <c r="A3553" s="93">
        <v>50</v>
      </c>
      <c r="B3553" s="5" t="s">
        <v>42</v>
      </c>
      <c r="C3553" s="26">
        <v>43942</v>
      </c>
      <c r="D3553" s="4">
        <v>0</v>
      </c>
      <c r="E3553" s="29">
        <v>2</v>
      </c>
      <c r="G3553" s="4"/>
      <c r="H3553" s="93">
        <f t="shared" si="193"/>
        <v>2</v>
      </c>
      <c r="I3553" s="93">
        <f t="shared" si="194"/>
        <v>0.69314718055994529</v>
      </c>
      <c r="J3553" s="158" t="e">
        <f t="shared" si="192"/>
        <v>#DIV/0!</v>
      </c>
    </row>
    <row r="3554" spans="1:10" hidden="1" x14ac:dyDescent="0.25">
      <c r="A3554" s="93">
        <v>51</v>
      </c>
      <c r="B3554" s="5" t="s">
        <v>42</v>
      </c>
      <c r="C3554" s="26">
        <v>43943</v>
      </c>
      <c r="D3554" s="4">
        <v>0</v>
      </c>
      <c r="E3554" s="29">
        <v>2</v>
      </c>
      <c r="G3554" s="4"/>
      <c r="H3554" s="93">
        <f t="shared" si="193"/>
        <v>2</v>
      </c>
      <c r="I3554" s="93">
        <f t="shared" si="194"/>
        <v>0.69314718055994529</v>
      </c>
      <c r="J3554" s="158" t="e">
        <f t="shared" si="192"/>
        <v>#DIV/0!</v>
      </c>
    </row>
    <row r="3555" spans="1:10" hidden="1" x14ac:dyDescent="0.25">
      <c r="A3555" s="93">
        <v>52</v>
      </c>
      <c r="B3555" s="5" t="s">
        <v>42</v>
      </c>
      <c r="C3555" s="26">
        <v>43944</v>
      </c>
      <c r="D3555" s="4">
        <v>0</v>
      </c>
      <c r="E3555" s="29">
        <v>2</v>
      </c>
      <c r="G3555" s="4"/>
      <c r="H3555" s="93">
        <f t="shared" si="193"/>
        <v>2</v>
      </c>
      <c r="I3555" s="93">
        <f t="shared" si="194"/>
        <v>0.69314718055994529</v>
      </c>
      <c r="J3555" s="158" t="e">
        <f t="shared" si="192"/>
        <v>#DIV/0!</v>
      </c>
    </row>
    <row r="3556" spans="1:10" hidden="1" x14ac:dyDescent="0.25">
      <c r="A3556" s="93">
        <v>53</v>
      </c>
      <c r="B3556" s="5" t="s">
        <v>42</v>
      </c>
      <c r="C3556" s="26">
        <v>43945</v>
      </c>
      <c r="D3556" s="4">
        <v>0</v>
      </c>
      <c r="E3556" s="29">
        <v>2</v>
      </c>
      <c r="G3556" s="4"/>
      <c r="H3556" s="93">
        <f t="shared" si="193"/>
        <v>2</v>
      </c>
      <c r="I3556" s="93">
        <f t="shared" si="194"/>
        <v>0.69314718055994529</v>
      </c>
      <c r="J3556" s="158" t="e">
        <f t="shared" si="192"/>
        <v>#DIV/0!</v>
      </c>
    </row>
    <row r="3557" spans="1:10" hidden="1" x14ac:dyDescent="0.25">
      <c r="A3557" s="93">
        <v>54</v>
      </c>
      <c r="B3557" s="5" t="s">
        <v>42</v>
      </c>
      <c r="C3557" s="26">
        <v>43946</v>
      </c>
      <c r="D3557" s="4">
        <v>0</v>
      </c>
      <c r="E3557" s="29">
        <v>2</v>
      </c>
      <c r="G3557" s="4"/>
      <c r="H3557" s="93">
        <f t="shared" si="193"/>
        <v>2</v>
      </c>
      <c r="I3557" s="93">
        <f t="shared" si="194"/>
        <v>0.69314718055994529</v>
      </c>
      <c r="J3557" s="158" t="e">
        <f t="shared" si="192"/>
        <v>#DIV/0!</v>
      </c>
    </row>
    <row r="3558" spans="1:10" hidden="1" x14ac:dyDescent="0.25">
      <c r="A3558" s="93">
        <v>55</v>
      </c>
      <c r="B3558" s="5" t="s">
        <v>42</v>
      </c>
      <c r="C3558" s="26">
        <v>43947</v>
      </c>
      <c r="D3558" s="4">
        <v>0</v>
      </c>
      <c r="E3558" s="29">
        <v>2</v>
      </c>
      <c r="G3558" s="4"/>
      <c r="H3558" s="93">
        <f t="shared" si="193"/>
        <v>2</v>
      </c>
      <c r="I3558" s="93">
        <f t="shared" si="194"/>
        <v>0.69314718055994529</v>
      </c>
      <c r="J3558" s="158" t="e">
        <f t="shared" si="192"/>
        <v>#DIV/0!</v>
      </c>
    </row>
    <row r="3559" spans="1:10" hidden="1" x14ac:dyDescent="0.25">
      <c r="A3559" s="93">
        <v>56</v>
      </c>
      <c r="B3559" s="5" t="s">
        <v>42</v>
      </c>
      <c r="C3559" s="26">
        <v>43948</v>
      </c>
      <c r="D3559" s="4">
        <v>0</v>
      </c>
      <c r="E3559" s="29">
        <v>2</v>
      </c>
      <c r="G3559" s="4"/>
      <c r="H3559" s="93">
        <f t="shared" si="193"/>
        <v>2</v>
      </c>
      <c r="I3559" s="93">
        <f t="shared" si="194"/>
        <v>0.69314718055994529</v>
      </c>
      <c r="J3559" s="158" t="e">
        <f t="shared" si="192"/>
        <v>#DIV/0!</v>
      </c>
    </row>
    <row r="3560" spans="1:10" hidden="1" x14ac:dyDescent="0.25">
      <c r="A3560" s="93">
        <v>57</v>
      </c>
      <c r="B3560" s="5" t="s">
        <v>42</v>
      </c>
      <c r="C3560" s="26">
        <v>43949</v>
      </c>
      <c r="D3560" s="4">
        <v>0</v>
      </c>
      <c r="E3560" s="29">
        <v>2</v>
      </c>
      <c r="G3560" s="4"/>
      <c r="H3560" s="93">
        <f t="shared" si="193"/>
        <v>2</v>
      </c>
      <c r="I3560" s="93">
        <f t="shared" si="194"/>
        <v>0.69314718055994529</v>
      </c>
      <c r="J3560" s="158" t="e">
        <f t="shared" si="192"/>
        <v>#DIV/0!</v>
      </c>
    </row>
    <row r="3561" spans="1:10" hidden="1" x14ac:dyDescent="0.25">
      <c r="A3561" s="93">
        <v>58</v>
      </c>
      <c r="B3561" s="5" t="s">
        <v>42</v>
      </c>
      <c r="C3561" s="26">
        <v>43950</v>
      </c>
      <c r="D3561" s="4">
        <v>0</v>
      </c>
      <c r="E3561" s="29">
        <v>2</v>
      </c>
      <c r="G3561" s="4"/>
      <c r="H3561" s="93">
        <f t="shared" si="193"/>
        <v>2</v>
      </c>
      <c r="I3561" s="93">
        <f t="shared" si="194"/>
        <v>0.69314718055994529</v>
      </c>
      <c r="J3561" s="158" t="e">
        <f t="shared" si="192"/>
        <v>#DIV/0!</v>
      </c>
    </row>
    <row r="3562" spans="1:10" hidden="1" x14ac:dyDescent="0.25">
      <c r="A3562" s="93">
        <v>59</v>
      </c>
      <c r="B3562" s="5" t="s">
        <v>42</v>
      </c>
      <c r="C3562" s="26">
        <v>43951</v>
      </c>
      <c r="D3562" s="4">
        <v>0</v>
      </c>
      <c r="E3562" s="29">
        <v>2</v>
      </c>
      <c r="G3562" s="4"/>
      <c r="H3562" s="93">
        <f t="shared" si="193"/>
        <v>2</v>
      </c>
      <c r="I3562" s="93">
        <f t="shared" si="194"/>
        <v>0.69314718055994529</v>
      </c>
      <c r="J3562" s="158" t="e">
        <f t="shared" si="192"/>
        <v>#DIV/0!</v>
      </c>
    </row>
    <row r="3563" spans="1:10" hidden="1" x14ac:dyDescent="0.25">
      <c r="A3563" s="93">
        <v>60</v>
      </c>
      <c r="B3563" s="5" t="s">
        <v>42</v>
      </c>
      <c r="C3563" s="26">
        <v>43952</v>
      </c>
      <c r="D3563" s="4">
        <v>0</v>
      </c>
      <c r="E3563" s="29">
        <v>2</v>
      </c>
      <c r="G3563" s="4"/>
      <c r="H3563" s="93">
        <f t="shared" si="193"/>
        <v>2</v>
      </c>
      <c r="I3563" s="93">
        <f t="shared" si="194"/>
        <v>0.69314718055994529</v>
      </c>
      <c r="J3563" s="158" t="e">
        <f t="shared" si="192"/>
        <v>#DIV/0!</v>
      </c>
    </row>
    <row r="3564" spans="1:10" hidden="1" x14ac:dyDescent="0.25">
      <c r="A3564" s="93">
        <v>61</v>
      </c>
      <c r="B3564" s="5" t="s">
        <v>42</v>
      </c>
      <c r="C3564" s="26">
        <v>43953</v>
      </c>
      <c r="D3564" s="4">
        <v>0</v>
      </c>
      <c r="E3564" s="29">
        <v>2</v>
      </c>
      <c r="G3564" s="4"/>
      <c r="H3564" s="93">
        <f t="shared" si="193"/>
        <v>2</v>
      </c>
      <c r="I3564" s="93">
        <f t="shared" si="194"/>
        <v>0.69314718055994529</v>
      </c>
      <c r="J3564" s="158" t="e">
        <f t="shared" si="192"/>
        <v>#DIV/0!</v>
      </c>
    </row>
    <row r="3565" spans="1:10" hidden="1" x14ac:dyDescent="0.25">
      <c r="A3565" s="93">
        <v>62</v>
      </c>
      <c r="B3565" s="5" t="s">
        <v>42</v>
      </c>
      <c r="C3565" s="26">
        <v>43954</v>
      </c>
      <c r="D3565" s="4">
        <v>0</v>
      </c>
      <c r="E3565" s="29">
        <v>2</v>
      </c>
      <c r="G3565" s="4"/>
      <c r="H3565" s="93">
        <f t="shared" si="193"/>
        <v>2</v>
      </c>
      <c r="I3565" s="93">
        <f t="shared" si="194"/>
        <v>0.69314718055994529</v>
      </c>
      <c r="J3565" s="158" t="e">
        <f t="shared" si="192"/>
        <v>#DIV/0!</v>
      </c>
    </row>
    <row r="3566" spans="1:10" hidden="1" x14ac:dyDescent="0.25">
      <c r="A3566" s="93">
        <v>63</v>
      </c>
      <c r="B3566" s="5" t="s">
        <v>42</v>
      </c>
      <c r="C3566" s="26">
        <v>43955</v>
      </c>
      <c r="D3566" s="4">
        <v>0</v>
      </c>
      <c r="E3566" s="29">
        <v>2</v>
      </c>
      <c r="G3566" s="4"/>
      <c r="H3566" s="93">
        <f t="shared" si="193"/>
        <v>2</v>
      </c>
      <c r="I3566" s="93">
        <f t="shared" si="194"/>
        <v>0.69314718055994529</v>
      </c>
      <c r="J3566" s="158" t="e">
        <f t="shared" si="192"/>
        <v>#DIV/0!</v>
      </c>
    </row>
    <row r="3567" spans="1:10" hidden="1" x14ac:dyDescent="0.25">
      <c r="A3567" s="93">
        <v>64</v>
      </c>
      <c r="B3567" s="5" t="s">
        <v>42</v>
      </c>
      <c r="C3567" s="26">
        <v>43956</v>
      </c>
      <c r="D3567" s="4">
        <v>0</v>
      </c>
      <c r="E3567" s="29">
        <v>2</v>
      </c>
      <c r="G3567" s="4"/>
      <c r="H3567" s="93">
        <f t="shared" si="193"/>
        <v>2</v>
      </c>
      <c r="I3567" s="93">
        <f t="shared" si="194"/>
        <v>0.69314718055994529</v>
      </c>
      <c r="J3567" s="158" t="e">
        <f t="shared" si="192"/>
        <v>#DIV/0!</v>
      </c>
    </row>
    <row r="3568" spans="1:10" hidden="1" x14ac:dyDescent="0.25">
      <c r="A3568" s="93">
        <v>65</v>
      </c>
      <c r="B3568" s="5" t="s">
        <v>42</v>
      </c>
      <c r="C3568" s="26">
        <v>43957</v>
      </c>
      <c r="D3568" s="4">
        <v>0</v>
      </c>
      <c r="E3568" s="29">
        <v>2</v>
      </c>
      <c r="G3568" s="4"/>
      <c r="H3568" s="93">
        <f t="shared" si="193"/>
        <v>2</v>
      </c>
      <c r="I3568" s="93">
        <f t="shared" si="194"/>
        <v>0.69314718055994529</v>
      </c>
      <c r="J3568" s="158" t="e">
        <f t="shared" si="192"/>
        <v>#DIV/0!</v>
      </c>
    </row>
    <row r="3569" spans="1:10" hidden="1" x14ac:dyDescent="0.25">
      <c r="A3569" s="93">
        <v>66</v>
      </c>
      <c r="B3569" s="5" t="s">
        <v>42</v>
      </c>
      <c r="C3569" s="26">
        <v>43958</v>
      </c>
      <c r="D3569" s="4">
        <v>1</v>
      </c>
      <c r="E3569" s="29">
        <v>3</v>
      </c>
      <c r="G3569" s="4"/>
      <c r="H3569" s="93">
        <f t="shared" si="193"/>
        <v>3</v>
      </c>
      <c r="I3569" s="93">
        <f t="shared" si="194"/>
        <v>1.0986122886681098</v>
      </c>
      <c r="J3569" s="158">
        <f t="shared" si="192"/>
        <v>20.514135496217445</v>
      </c>
    </row>
    <row r="3570" spans="1:10" hidden="1" x14ac:dyDescent="0.25">
      <c r="A3570" s="93">
        <v>67</v>
      </c>
      <c r="B3570" s="5" t="s">
        <v>42</v>
      </c>
      <c r="C3570" s="26">
        <v>43959</v>
      </c>
      <c r="D3570" s="4">
        <v>0</v>
      </c>
      <c r="E3570" s="29">
        <v>3</v>
      </c>
      <c r="G3570" s="4"/>
      <c r="H3570" s="93">
        <f t="shared" si="193"/>
        <v>3</v>
      </c>
      <c r="I3570" s="93">
        <f t="shared" si="194"/>
        <v>1.0986122886681098</v>
      </c>
      <c r="J3570" s="158">
        <f t="shared" si="192"/>
        <v>11.96657903946018</v>
      </c>
    </row>
    <row r="3571" spans="1:10" hidden="1" x14ac:dyDescent="0.25">
      <c r="A3571" s="93">
        <v>68</v>
      </c>
      <c r="B3571" s="5" t="s">
        <v>42</v>
      </c>
      <c r="C3571" s="26">
        <v>43960</v>
      </c>
      <c r="D3571" s="4">
        <v>0</v>
      </c>
      <c r="E3571" s="29">
        <v>3</v>
      </c>
      <c r="G3571" s="4"/>
      <c r="H3571" s="93">
        <f t="shared" si="193"/>
        <v>3</v>
      </c>
      <c r="I3571" s="93">
        <f t="shared" si="194"/>
        <v>1.0986122886681098</v>
      </c>
      <c r="J3571" s="158">
        <f t="shared" si="192"/>
        <v>9.573263231568145</v>
      </c>
    </row>
    <row r="3572" spans="1:10" hidden="1" x14ac:dyDescent="0.25">
      <c r="A3572" s="93">
        <v>69</v>
      </c>
      <c r="B3572" s="5" t="s">
        <v>42</v>
      </c>
      <c r="C3572" s="26">
        <v>43961</v>
      </c>
      <c r="D3572" s="4">
        <v>0</v>
      </c>
      <c r="E3572" s="29">
        <v>3</v>
      </c>
      <c r="G3572" s="4"/>
      <c r="H3572" s="93">
        <f t="shared" si="193"/>
        <v>3</v>
      </c>
      <c r="I3572" s="93">
        <f t="shared" si="194"/>
        <v>1.0986122886681098</v>
      </c>
      <c r="J3572" s="158">
        <f t="shared" si="192"/>
        <v>8.9749342795951339</v>
      </c>
    </row>
    <row r="3573" spans="1:10" hidden="1" x14ac:dyDescent="0.25">
      <c r="A3573" s="93">
        <v>70</v>
      </c>
      <c r="B3573" s="5" t="s">
        <v>42</v>
      </c>
      <c r="C3573" s="26">
        <v>43962</v>
      </c>
      <c r="D3573" s="4">
        <v>0</v>
      </c>
      <c r="E3573" s="29">
        <v>3</v>
      </c>
      <c r="G3573" s="4"/>
      <c r="H3573" s="93">
        <f t="shared" si="193"/>
        <v>3</v>
      </c>
      <c r="I3573" s="93">
        <f t="shared" si="194"/>
        <v>1.0986122886681098</v>
      </c>
      <c r="J3573" s="158">
        <f t="shared" si="192"/>
        <v>9.573263231568145</v>
      </c>
    </row>
    <row r="3574" spans="1:10" hidden="1" x14ac:dyDescent="0.25">
      <c r="A3574" s="93">
        <v>71</v>
      </c>
      <c r="B3574" s="5" t="s">
        <v>42</v>
      </c>
      <c r="C3574" s="26">
        <v>43963</v>
      </c>
      <c r="D3574" s="4">
        <v>0</v>
      </c>
      <c r="E3574" s="29">
        <v>3</v>
      </c>
      <c r="G3574" s="4"/>
      <c r="H3574" s="93">
        <f t="shared" si="193"/>
        <v>3</v>
      </c>
      <c r="I3574" s="93">
        <f t="shared" si="194"/>
        <v>1.0986122886681098</v>
      </c>
      <c r="J3574" s="158">
        <f t="shared" si="192"/>
        <v>11.966579039460179</v>
      </c>
    </row>
    <row r="3575" spans="1:10" hidden="1" x14ac:dyDescent="0.25">
      <c r="A3575" s="93">
        <v>72</v>
      </c>
      <c r="B3575" s="5" t="s">
        <v>42</v>
      </c>
      <c r="C3575" s="26">
        <v>43964</v>
      </c>
      <c r="D3575" s="4">
        <v>0</v>
      </c>
      <c r="E3575" s="29">
        <v>3</v>
      </c>
      <c r="G3575" s="4"/>
      <c r="H3575" s="93">
        <f t="shared" si="193"/>
        <v>3</v>
      </c>
      <c r="I3575" s="93">
        <f t="shared" si="194"/>
        <v>1.0986122886681098</v>
      </c>
      <c r="J3575" s="158">
        <f t="shared" si="192"/>
        <v>20.514135496217452</v>
      </c>
    </row>
    <row r="3576" spans="1:10" hidden="1" x14ac:dyDescent="0.25">
      <c r="A3576" s="93">
        <v>73</v>
      </c>
      <c r="B3576" s="5" t="s">
        <v>42</v>
      </c>
      <c r="C3576" s="26">
        <v>43965</v>
      </c>
      <c r="D3576" s="4">
        <v>0</v>
      </c>
      <c r="E3576" s="29">
        <v>3</v>
      </c>
      <c r="G3576" s="4"/>
      <c r="H3576" s="93">
        <f t="shared" si="193"/>
        <v>3</v>
      </c>
      <c r="I3576" s="93">
        <f t="shared" si="194"/>
        <v>1.0986122886681098</v>
      </c>
      <c r="J3576" s="158" t="e">
        <f t="shared" si="192"/>
        <v>#DIV/0!</v>
      </c>
    </row>
    <row r="3577" spans="1:10" hidden="1" x14ac:dyDescent="0.25">
      <c r="A3577" s="93">
        <v>74</v>
      </c>
      <c r="B3577" s="5" t="s">
        <v>42</v>
      </c>
      <c r="C3577" s="26">
        <v>43966</v>
      </c>
      <c r="D3577" s="4">
        <v>0</v>
      </c>
      <c r="E3577" s="29">
        <v>3</v>
      </c>
      <c r="G3577" s="4"/>
      <c r="H3577" s="93">
        <f t="shared" si="193"/>
        <v>3</v>
      </c>
      <c r="I3577" s="93">
        <f t="shared" si="194"/>
        <v>1.0986122886681098</v>
      </c>
      <c r="J3577" s="158" t="e">
        <f t="shared" si="192"/>
        <v>#DIV/0!</v>
      </c>
    </row>
    <row r="3578" spans="1:10" hidden="1" x14ac:dyDescent="0.25">
      <c r="A3578" s="93">
        <v>75</v>
      </c>
      <c r="B3578" s="5" t="s">
        <v>42</v>
      </c>
      <c r="C3578" s="26">
        <v>43967</v>
      </c>
      <c r="D3578" s="4">
        <v>0</v>
      </c>
      <c r="E3578" s="29">
        <v>3</v>
      </c>
      <c r="G3578" s="4"/>
      <c r="H3578" s="93">
        <f t="shared" si="193"/>
        <v>3</v>
      </c>
      <c r="I3578" s="93">
        <f t="shared" si="194"/>
        <v>1.0986122886681098</v>
      </c>
      <c r="J3578" s="158" t="e">
        <f t="shared" si="192"/>
        <v>#DIV/0!</v>
      </c>
    </row>
    <row r="3579" spans="1:10" hidden="1" x14ac:dyDescent="0.25">
      <c r="A3579" s="93">
        <v>76</v>
      </c>
      <c r="B3579" s="5" t="s">
        <v>42</v>
      </c>
      <c r="C3579" s="26">
        <v>43968</v>
      </c>
      <c r="D3579" s="4">
        <v>0</v>
      </c>
      <c r="E3579" s="29">
        <v>3</v>
      </c>
      <c r="G3579" s="4"/>
      <c r="H3579" s="93">
        <f t="shared" si="193"/>
        <v>3</v>
      </c>
      <c r="I3579" s="93">
        <f t="shared" si="194"/>
        <v>1.0986122886681098</v>
      </c>
      <c r="J3579" s="158" t="e">
        <f t="shared" si="192"/>
        <v>#DIV/0!</v>
      </c>
    </row>
    <row r="3580" spans="1:10" hidden="1" x14ac:dyDescent="0.25">
      <c r="A3580" s="93">
        <v>77</v>
      </c>
      <c r="B3580" s="5" t="s">
        <v>42</v>
      </c>
      <c r="C3580" s="26">
        <v>43969</v>
      </c>
      <c r="D3580" s="4">
        <v>1</v>
      </c>
      <c r="E3580" s="29">
        <v>4</v>
      </c>
      <c r="G3580" s="4"/>
      <c r="H3580" s="93">
        <f t="shared" si="193"/>
        <v>4</v>
      </c>
      <c r="I3580" s="93">
        <f t="shared" si="194"/>
        <v>1.3862943611198906</v>
      </c>
      <c r="J3580" s="158">
        <f t="shared" si="192"/>
        <v>28.91305007583852</v>
      </c>
    </row>
    <row r="3581" spans="1:10" hidden="1" x14ac:dyDescent="0.25">
      <c r="A3581" s="93">
        <v>78</v>
      </c>
      <c r="B3581" s="5" t="s">
        <v>42</v>
      </c>
      <c r="C3581" s="26">
        <v>43970</v>
      </c>
      <c r="D3581" s="4">
        <v>0</v>
      </c>
      <c r="E3581" s="29">
        <v>4</v>
      </c>
      <c r="G3581" s="4"/>
      <c r="H3581" s="93">
        <f t="shared" si="193"/>
        <v>4</v>
      </c>
      <c r="I3581" s="93">
        <f t="shared" si="194"/>
        <v>1.3862943611198906</v>
      </c>
      <c r="J3581" s="158">
        <f t="shared" si="192"/>
        <v>16.865945877572468</v>
      </c>
    </row>
    <row r="3582" spans="1:10" hidden="1" x14ac:dyDescent="0.25">
      <c r="A3582" s="93">
        <v>79</v>
      </c>
      <c r="B3582" s="5" t="s">
        <v>42</v>
      </c>
      <c r="C3582" s="26">
        <v>43971</v>
      </c>
      <c r="D3582" s="4">
        <v>0</v>
      </c>
      <c r="E3582" s="29">
        <v>4</v>
      </c>
      <c r="G3582" s="4"/>
      <c r="H3582" s="93">
        <f t="shared" si="193"/>
        <v>4</v>
      </c>
      <c r="I3582" s="93">
        <f t="shared" si="194"/>
        <v>1.3862943611198906</v>
      </c>
      <c r="J3582" s="158">
        <f t="shared" si="192"/>
        <v>13.492756702057976</v>
      </c>
    </row>
    <row r="3583" spans="1:10" hidden="1" x14ac:dyDescent="0.25">
      <c r="A3583" s="93">
        <v>80</v>
      </c>
      <c r="B3583" s="5" t="s">
        <v>42</v>
      </c>
      <c r="C3583" s="26">
        <v>43972</v>
      </c>
      <c r="D3583" s="4">
        <v>0</v>
      </c>
      <c r="E3583" s="29">
        <v>4</v>
      </c>
      <c r="G3583" s="4"/>
      <c r="H3583" s="93">
        <f t="shared" si="193"/>
        <v>4</v>
      </c>
      <c r="I3583" s="93">
        <f t="shared" si="194"/>
        <v>1.3862943611198906</v>
      </c>
      <c r="J3583" s="158">
        <f t="shared" ref="J3583:J3646" si="195">LN(2)/SLOPE(I3576:I3583,A3576:A3583)</f>
        <v>12.649459408179352</v>
      </c>
    </row>
    <row r="3584" spans="1:10" hidden="1" x14ac:dyDescent="0.25">
      <c r="A3584" s="93">
        <v>81</v>
      </c>
      <c r="B3584" s="5" t="s">
        <v>42</v>
      </c>
      <c r="C3584" s="26">
        <v>43973</v>
      </c>
      <c r="D3584" s="4">
        <v>0</v>
      </c>
      <c r="E3584" s="29">
        <v>4</v>
      </c>
      <c r="G3584" s="4"/>
      <c r="H3584" s="93">
        <f t="shared" si="193"/>
        <v>4</v>
      </c>
      <c r="I3584" s="93">
        <f t="shared" si="194"/>
        <v>1.3862943611198906</v>
      </c>
      <c r="J3584" s="158">
        <f t="shared" si="195"/>
        <v>13.492756702057976</v>
      </c>
    </row>
    <row r="3585" spans="1:10" hidden="1" x14ac:dyDescent="0.25">
      <c r="A3585" s="93">
        <v>82</v>
      </c>
      <c r="B3585" s="5" t="s">
        <v>42</v>
      </c>
      <c r="C3585" s="26">
        <v>43974</v>
      </c>
      <c r="D3585" s="4">
        <v>0</v>
      </c>
      <c r="E3585" s="29">
        <v>4</v>
      </c>
      <c r="G3585" s="4"/>
      <c r="H3585" s="93">
        <f t="shared" si="193"/>
        <v>4</v>
      </c>
      <c r="I3585" s="93">
        <f t="shared" si="194"/>
        <v>1.3862943611198906</v>
      </c>
      <c r="J3585" s="158">
        <f t="shared" si="195"/>
        <v>16.865945877572468</v>
      </c>
    </row>
    <row r="3586" spans="1:10" hidden="1" x14ac:dyDescent="0.25">
      <c r="A3586" s="93">
        <v>83</v>
      </c>
      <c r="B3586" s="5" t="s">
        <v>42</v>
      </c>
      <c r="C3586" s="26">
        <v>43975</v>
      </c>
      <c r="D3586" s="4">
        <v>0</v>
      </c>
      <c r="E3586" s="29">
        <v>4</v>
      </c>
      <c r="G3586" s="4"/>
      <c r="H3586" s="93">
        <f t="shared" si="193"/>
        <v>4</v>
      </c>
      <c r="I3586" s="93">
        <f t="shared" si="194"/>
        <v>1.3862943611198906</v>
      </c>
      <c r="J3586" s="158">
        <f t="shared" si="195"/>
        <v>28.91305007583852</v>
      </c>
    </row>
    <row r="3587" spans="1:10" hidden="1" x14ac:dyDescent="0.25">
      <c r="A3587" s="93">
        <v>84</v>
      </c>
      <c r="B3587" s="5" t="s">
        <v>42</v>
      </c>
      <c r="C3587" s="26">
        <v>43976</v>
      </c>
      <c r="D3587" s="4">
        <v>0</v>
      </c>
      <c r="E3587" s="29">
        <v>4</v>
      </c>
      <c r="G3587" s="4"/>
      <c r="H3587" s="93">
        <f t="shared" ref="H3587:H3650" si="196">IF(EXACT(B3587,B3586),D3587+E3586,E3587)</f>
        <v>4</v>
      </c>
      <c r="I3587" s="93">
        <f t="shared" si="194"/>
        <v>1.3862943611198906</v>
      </c>
      <c r="J3587" s="158" t="e">
        <f t="shared" si="195"/>
        <v>#DIV/0!</v>
      </c>
    </row>
    <row r="3588" spans="1:10" hidden="1" x14ac:dyDescent="0.25">
      <c r="A3588" s="93">
        <v>85</v>
      </c>
      <c r="B3588" s="5" t="s">
        <v>42</v>
      </c>
      <c r="C3588" s="26">
        <v>43977</v>
      </c>
      <c r="D3588" s="4">
        <v>0</v>
      </c>
      <c r="E3588" s="29">
        <v>4</v>
      </c>
      <c r="G3588" s="4"/>
      <c r="H3588" s="93">
        <f t="shared" si="196"/>
        <v>4</v>
      </c>
      <c r="I3588" s="93">
        <f t="shared" si="194"/>
        <v>1.3862943611198906</v>
      </c>
      <c r="J3588" s="158" t="e">
        <f t="shared" si="195"/>
        <v>#DIV/0!</v>
      </c>
    </row>
    <row r="3589" spans="1:10" hidden="1" x14ac:dyDescent="0.25">
      <c r="A3589" s="93">
        <v>86</v>
      </c>
      <c r="B3589" s="5" t="s">
        <v>42</v>
      </c>
      <c r="C3589" s="26">
        <v>43978</v>
      </c>
      <c r="D3589" s="4">
        <v>1</v>
      </c>
      <c r="E3589" s="29">
        <v>5</v>
      </c>
      <c r="G3589" s="4"/>
      <c r="H3589" s="93">
        <f t="shared" si="196"/>
        <v>5</v>
      </c>
      <c r="I3589" s="93">
        <f t="shared" si="194"/>
        <v>1.6094379124341003</v>
      </c>
      <c r="J3589" s="158">
        <f t="shared" si="195"/>
        <v>37.275404634064685</v>
      </c>
    </row>
    <row r="3590" spans="1:10" hidden="1" x14ac:dyDescent="0.25">
      <c r="A3590" s="93">
        <v>87</v>
      </c>
      <c r="B3590" s="5" t="s">
        <v>42</v>
      </c>
      <c r="C3590" s="26">
        <v>43979</v>
      </c>
      <c r="D3590" s="4">
        <v>0</v>
      </c>
      <c r="E3590" s="29">
        <v>5</v>
      </c>
      <c r="G3590" s="4"/>
      <c r="H3590" s="93">
        <f t="shared" si="196"/>
        <v>5</v>
      </c>
      <c r="I3590" s="93">
        <f t="shared" si="194"/>
        <v>1.6094379124341003</v>
      </c>
      <c r="J3590" s="158">
        <f t="shared" si="195"/>
        <v>21.743986036537734</v>
      </c>
    </row>
    <row r="3591" spans="1:10" hidden="1" x14ac:dyDescent="0.25">
      <c r="A3591" s="93">
        <v>88</v>
      </c>
      <c r="B3591" s="5" t="s">
        <v>42</v>
      </c>
      <c r="C3591" s="26">
        <v>43980</v>
      </c>
      <c r="D3591" s="4">
        <v>0</v>
      </c>
      <c r="E3591" s="29">
        <v>5</v>
      </c>
      <c r="G3591" s="4"/>
      <c r="H3591" s="93">
        <f t="shared" si="196"/>
        <v>5</v>
      </c>
      <c r="I3591" s="93">
        <f t="shared" si="194"/>
        <v>1.6094379124341003</v>
      </c>
      <c r="J3591" s="158">
        <f t="shared" si="195"/>
        <v>17.395188829230186</v>
      </c>
    </row>
    <row r="3592" spans="1:10" hidden="1" x14ac:dyDescent="0.25">
      <c r="A3592" s="93">
        <v>89</v>
      </c>
      <c r="B3592" s="5" t="s">
        <v>42</v>
      </c>
      <c r="C3592" s="26">
        <v>43981</v>
      </c>
      <c r="D3592" s="4">
        <v>0</v>
      </c>
      <c r="E3592" s="29">
        <v>5</v>
      </c>
      <c r="G3592" s="4"/>
      <c r="H3592" s="93">
        <f t="shared" si="196"/>
        <v>5</v>
      </c>
      <c r="I3592" s="93">
        <f t="shared" si="194"/>
        <v>1.6094379124341003</v>
      </c>
      <c r="J3592" s="158">
        <f t="shared" si="195"/>
        <v>16.307989527403301</v>
      </c>
    </row>
    <row r="3593" spans="1:10" hidden="1" x14ac:dyDescent="0.25">
      <c r="A3593" s="93">
        <v>90</v>
      </c>
      <c r="B3593" s="5" t="s">
        <v>42</v>
      </c>
      <c r="C3593" s="26">
        <v>43982</v>
      </c>
      <c r="D3593" s="4">
        <v>0</v>
      </c>
      <c r="E3593" s="29">
        <v>5</v>
      </c>
      <c r="G3593" s="4"/>
      <c r="H3593" s="93">
        <f t="shared" si="196"/>
        <v>5</v>
      </c>
      <c r="I3593" s="93">
        <f t="shared" si="194"/>
        <v>1.6094379124341003</v>
      </c>
      <c r="J3593" s="158">
        <f t="shared" si="195"/>
        <v>17.395188829230186</v>
      </c>
    </row>
    <row r="3594" spans="1:10" hidden="1" x14ac:dyDescent="0.25">
      <c r="A3594" s="93">
        <v>91</v>
      </c>
      <c r="B3594" s="5" t="s">
        <v>42</v>
      </c>
      <c r="C3594" s="26">
        <v>43983</v>
      </c>
      <c r="D3594" s="4">
        <v>0</v>
      </c>
      <c r="E3594" s="29">
        <v>5</v>
      </c>
      <c r="G3594" s="4"/>
      <c r="H3594" s="93">
        <f t="shared" si="196"/>
        <v>5</v>
      </c>
      <c r="I3594" s="93">
        <f t="shared" si="194"/>
        <v>1.6094379124341003</v>
      </c>
      <c r="J3594" s="158">
        <f t="shared" si="195"/>
        <v>21.743986036537734</v>
      </c>
    </row>
    <row r="3595" spans="1:10" hidden="1" x14ac:dyDescent="0.25">
      <c r="A3595" s="93">
        <v>92</v>
      </c>
      <c r="B3595" s="5" t="s">
        <v>42</v>
      </c>
      <c r="C3595" s="26">
        <v>43984</v>
      </c>
      <c r="D3595" s="4">
        <v>0</v>
      </c>
      <c r="E3595" s="29">
        <v>5</v>
      </c>
      <c r="G3595" s="4"/>
      <c r="H3595" s="93">
        <f t="shared" si="196"/>
        <v>5</v>
      </c>
      <c r="I3595" s="93">
        <f t="shared" si="194"/>
        <v>1.6094379124341003</v>
      </c>
      <c r="J3595" s="158">
        <f t="shared" si="195"/>
        <v>37.275404634064685</v>
      </c>
    </row>
    <row r="3596" spans="1:10" hidden="1" x14ac:dyDescent="0.25">
      <c r="A3596" s="93">
        <v>93</v>
      </c>
      <c r="B3596" s="5" t="s">
        <v>42</v>
      </c>
      <c r="C3596" s="26">
        <v>43985</v>
      </c>
      <c r="D3596" s="4">
        <v>0</v>
      </c>
      <c r="E3596" s="29">
        <v>5</v>
      </c>
      <c r="G3596" s="4"/>
      <c r="H3596" s="93">
        <f t="shared" si="196"/>
        <v>5</v>
      </c>
      <c r="I3596" s="93">
        <f t="shared" si="194"/>
        <v>1.6094379124341003</v>
      </c>
      <c r="J3596" s="158" t="e">
        <f t="shared" si="195"/>
        <v>#DIV/0!</v>
      </c>
    </row>
    <row r="3597" spans="1:10" hidden="1" x14ac:dyDescent="0.25">
      <c r="A3597" s="93">
        <v>94</v>
      </c>
      <c r="B3597" s="5" t="s">
        <v>42</v>
      </c>
      <c r="C3597" s="26">
        <v>43986</v>
      </c>
      <c r="D3597" s="4">
        <v>0</v>
      </c>
      <c r="E3597" s="29">
        <v>5</v>
      </c>
      <c r="G3597" s="4"/>
      <c r="H3597" s="93">
        <f t="shared" si="196"/>
        <v>5</v>
      </c>
      <c r="I3597" s="93">
        <f t="shared" si="194"/>
        <v>1.6094379124341003</v>
      </c>
      <c r="J3597" s="158" t="e">
        <f t="shared" si="195"/>
        <v>#DIV/0!</v>
      </c>
    </row>
    <row r="3598" spans="1:10" hidden="1" x14ac:dyDescent="0.25">
      <c r="A3598" s="93">
        <v>95</v>
      </c>
      <c r="B3598" s="5" t="s">
        <v>42</v>
      </c>
      <c r="C3598" s="26">
        <v>43987</v>
      </c>
      <c r="D3598" s="4">
        <v>0</v>
      </c>
      <c r="E3598" s="29">
        <v>5</v>
      </c>
      <c r="G3598" s="4"/>
      <c r="H3598" s="93">
        <f t="shared" si="196"/>
        <v>5</v>
      </c>
      <c r="I3598" s="93">
        <f t="shared" si="194"/>
        <v>1.6094379124341003</v>
      </c>
      <c r="J3598" s="158" t="e">
        <f t="shared" si="195"/>
        <v>#DIV/0!</v>
      </c>
    </row>
    <row r="3599" spans="1:10" hidden="1" x14ac:dyDescent="0.25">
      <c r="A3599" s="93">
        <v>96</v>
      </c>
      <c r="B3599" s="5" t="s">
        <v>42</v>
      </c>
      <c r="C3599" s="26">
        <v>43988</v>
      </c>
      <c r="D3599" s="4">
        <v>0</v>
      </c>
      <c r="E3599" s="29">
        <v>5</v>
      </c>
      <c r="G3599" s="4"/>
      <c r="H3599" s="93">
        <f t="shared" si="196"/>
        <v>5</v>
      </c>
      <c r="I3599" s="93">
        <f t="shared" si="194"/>
        <v>1.6094379124341003</v>
      </c>
      <c r="J3599" s="158" t="e">
        <f t="shared" si="195"/>
        <v>#DIV/0!</v>
      </c>
    </row>
    <row r="3600" spans="1:10" hidden="1" x14ac:dyDescent="0.25">
      <c r="A3600" s="93">
        <v>97</v>
      </c>
      <c r="B3600" s="5" t="s">
        <v>42</v>
      </c>
      <c r="C3600" s="26">
        <v>43989</v>
      </c>
      <c r="D3600" s="4">
        <v>0</v>
      </c>
      <c r="E3600" s="29">
        <v>5</v>
      </c>
      <c r="G3600" s="4"/>
      <c r="H3600" s="93">
        <f t="shared" si="196"/>
        <v>5</v>
      </c>
      <c r="I3600" s="93">
        <f t="shared" si="194"/>
        <v>1.6094379124341003</v>
      </c>
      <c r="J3600" s="158" t="e">
        <f t="shared" si="195"/>
        <v>#DIV/0!</v>
      </c>
    </row>
    <row r="3601" spans="1:10" hidden="1" x14ac:dyDescent="0.25">
      <c r="A3601" s="93">
        <v>98</v>
      </c>
      <c r="B3601" s="5" t="s">
        <v>42</v>
      </c>
      <c r="C3601" s="26">
        <v>43990</v>
      </c>
      <c r="D3601" s="4">
        <v>0</v>
      </c>
      <c r="E3601" s="29">
        <v>5</v>
      </c>
      <c r="G3601" s="4"/>
      <c r="H3601" s="93">
        <f t="shared" si="196"/>
        <v>5</v>
      </c>
      <c r="I3601" s="93">
        <f t="shared" ref="I3601:I3664" si="197">LN(H3601)</f>
        <v>1.6094379124341003</v>
      </c>
      <c r="J3601" s="158" t="e">
        <f t="shared" si="195"/>
        <v>#DIV/0!</v>
      </c>
    </row>
    <row r="3602" spans="1:10" hidden="1" x14ac:dyDescent="0.25">
      <c r="A3602" s="93">
        <v>99</v>
      </c>
      <c r="B3602" s="5" t="s">
        <v>42</v>
      </c>
      <c r="C3602" s="26">
        <v>43991</v>
      </c>
      <c r="D3602" s="4">
        <v>0</v>
      </c>
      <c r="E3602" s="29">
        <v>5</v>
      </c>
      <c r="G3602" s="4"/>
      <c r="H3602" s="93">
        <f t="shared" si="196"/>
        <v>5</v>
      </c>
      <c r="I3602" s="93">
        <f t="shared" si="197"/>
        <v>1.6094379124341003</v>
      </c>
      <c r="J3602" s="158" t="e">
        <f t="shared" si="195"/>
        <v>#DIV/0!</v>
      </c>
    </row>
    <row r="3603" spans="1:10" hidden="1" x14ac:dyDescent="0.25">
      <c r="A3603" s="93">
        <v>100</v>
      </c>
      <c r="B3603" s="5" t="s">
        <v>42</v>
      </c>
      <c r="C3603" s="26">
        <v>43992</v>
      </c>
      <c r="D3603" s="4">
        <v>1</v>
      </c>
      <c r="E3603" s="29">
        <v>6</v>
      </c>
      <c r="G3603" s="4"/>
      <c r="H3603" s="93">
        <f t="shared" si="196"/>
        <v>6</v>
      </c>
      <c r="I3603" s="93">
        <f t="shared" si="197"/>
        <v>1.791759469228055</v>
      </c>
      <c r="J3603" s="158">
        <f t="shared" si="195"/>
        <v>45.62140820308715</v>
      </c>
    </row>
    <row r="3604" spans="1:10" hidden="1" x14ac:dyDescent="0.25">
      <c r="A3604" s="93">
        <v>101</v>
      </c>
      <c r="B3604" s="5" t="s">
        <v>42</v>
      </c>
      <c r="C3604" s="26">
        <v>43993</v>
      </c>
      <c r="D3604" s="4">
        <v>0</v>
      </c>
      <c r="E3604" s="29">
        <v>6</v>
      </c>
      <c r="G3604" s="4"/>
      <c r="H3604" s="93">
        <f t="shared" si="196"/>
        <v>6</v>
      </c>
      <c r="I3604" s="93">
        <f t="shared" si="197"/>
        <v>1.791759469228055</v>
      </c>
      <c r="J3604" s="158">
        <f t="shared" si="195"/>
        <v>26.612488118467503</v>
      </c>
    </row>
    <row r="3605" spans="1:10" hidden="1" x14ac:dyDescent="0.25">
      <c r="A3605" s="93">
        <v>102</v>
      </c>
      <c r="B3605" s="5" t="s">
        <v>42</v>
      </c>
      <c r="C3605" s="26">
        <v>43994</v>
      </c>
      <c r="D3605" s="4">
        <v>0</v>
      </c>
      <c r="E3605" s="29">
        <v>6</v>
      </c>
      <c r="G3605" s="4"/>
      <c r="H3605" s="93">
        <f t="shared" si="196"/>
        <v>6</v>
      </c>
      <c r="I3605" s="93">
        <f t="shared" si="197"/>
        <v>1.791759469228055</v>
      </c>
      <c r="J3605" s="158">
        <f t="shared" si="195"/>
        <v>21.289990494774003</v>
      </c>
    </row>
    <row r="3606" spans="1:10" hidden="1" x14ac:dyDescent="0.25">
      <c r="A3606" s="93">
        <v>103</v>
      </c>
      <c r="B3606" s="5" t="s">
        <v>42</v>
      </c>
      <c r="C3606" s="26">
        <v>43995</v>
      </c>
      <c r="D3606" s="4">
        <v>1</v>
      </c>
      <c r="E3606" s="29">
        <v>7</v>
      </c>
      <c r="G3606" s="4"/>
      <c r="H3606" s="93">
        <f t="shared" si="196"/>
        <v>7</v>
      </c>
      <c r="I3606" s="93">
        <f t="shared" si="197"/>
        <v>1.9459101490553132</v>
      </c>
      <c r="J3606" s="158">
        <f t="shared" si="195"/>
        <v>14.569933439673813</v>
      </c>
    </row>
    <row r="3607" spans="1:10" hidden="1" x14ac:dyDescent="0.25">
      <c r="A3607" s="93">
        <v>104</v>
      </c>
      <c r="B3607" s="5" t="s">
        <v>42</v>
      </c>
      <c r="C3607" s="26">
        <v>43996</v>
      </c>
      <c r="D3607" s="4">
        <v>0</v>
      </c>
      <c r="E3607" s="29">
        <v>7</v>
      </c>
      <c r="G3607" s="4"/>
      <c r="H3607" s="93">
        <f t="shared" si="196"/>
        <v>7</v>
      </c>
      <c r="I3607" s="93">
        <f t="shared" si="197"/>
        <v>1.9459101490553132</v>
      </c>
      <c r="J3607" s="158">
        <f t="shared" si="195"/>
        <v>12.699900317422209</v>
      </c>
    </row>
    <row r="3608" spans="1:10" hidden="1" x14ac:dyDescent="0.25">
      <c r="A3608" s="93">
        <v>105</v>
      </c>
      <c r="B3608" s="5" t="s">
        <v>42</v>
      </c>
      <c r="C3608" s="26">
        <v>43997</v>
      </c>
      <c r="D3608" s="4">
        <v>0</v>
      </c>
      <c r="E3608" s="29">
        <v>7</v>
      </c>
      <c r="G3608" s="4"/>
      <c r="H3608" s="93">
        <f t="shared" si="196"/>
        <v>7</v>
      </c>
      <c r="I3608" s="93">
        <f t="shared" si="197"/>
        <v>1.9459101490553132</v>
      </c>
      <c r="J3608" s="158">
        <f t="shared" si="195"/>
        <v>12.93840556958744</v>
      </c>
    </row>
    <row r="3609" spans="1:10" hidden="1" x14ac:dyDescent="0.25">
      <c r="A3609" s="93">
        <v>106</v>
      </c>
      <c r="B3609" s="5" t="s">
        <v>42</v>
      </c>
      <c r="C3609" s="26">
        <v>43998</v>
      </c>
      <c r="D3609" s="4">
        <v>0</v>
      </c>
      <c r="E3609" s="29">
        <v>7</v>
      </c>
      <c r="G3609" s="4"/>
      <c r="H3609" s="93">
        <f t="shared" si="196"/>
        <v>7</v>
      </c>
      <c r="I3609" s="93">
        <f t="shared" si="197"/>
        <v>1.9459101490553132</v>
      </c>
      <c r="J3609" s="158">
        <f t="shared" si="195"/>
        <v>15.55693959822031</v>
      </c>
    </row>
    <row r="3610" spans="1:10" hidden="1" x14ac:dyDescent="0.25">
      <c r="A3610" s="93">
        <v>107</v>
      </c>
      <c r="B3610" s="5" t="s">
        <v>42</v>
      </c>
      <c r="C3610" s="26">
        <v>43999</v>
      </c>
      <c r="D3610" s="4">
        <v>0</v>
      </c>
      <c r="E3610" s="29">
        <v>7</v>
      </c>
      <c r="G3610" s="4"/>
      <c r="H3610" s="93">
        <f t="shared" si="196"/>
        <v>7</v>
      </c>
      <c r="I3610" s="93">
        <f t="shared" si="197"/>
        <v>1.9459101490553132</v>
      </c>
      <c r="J3610" s="158">
        <f t="shared" si="195"/>
        <v>25.180714191370765</v>
      </c>
    </row>
    <row r="3611" spans="1:10" hidden="1" x14ac:dyDescent="0.25">
      <c r="A3611" s="93">
        <v>108</v>
      </c>
      <c r="B3611" s="5" t="s">
        <v>42</v>
      </c>
      <c r="C3611" s="26">
        <v>44000</v>
      </c>
      <c r="D3611" s="4">
        <v>0</v>
      </c>
      <c r="E3611" s="29">
        <v>7</v>
      </c>
      <c r="G3611" s="4"/>
      <c r="H3611" s="93">
        <f t="shared" si="196"/>
        <v>7</v>
      </c>
      <c r="I3611" s="93">
        <f t="shared" si="197"/>
        <v>1.9459101490553132</v>
      </c>
      <c r="J3611" s="158">
        <f t="shared" si="195"/>
        <v>31.475892739213457</v>
      </c>
    </row>
    <row r="3612" spans="1:10" hidden="1" x14ac:dyDescent="0.25">
      <c r="A3612" s="93">
        <v>109</v>
      </c>
      <c r="B3612" s="5" t="s">
        <v>42</v>
      </c>
      <c r="C3612" s="26">
        <v>44001</v>
      </c>
      <c r="D3612" s="4">
        <v>0</v>
      </c>
      <c r="E3612" s="29">
        <v>7</v>
      </c>
      <c r="G3612" s="4"/>
      <c r="H3612" s="93">
        <f t="shared" si="196"/>
        <v>7</v>
      </c>
      <c r="I3612" s="93">
        <f t="shared" si="197"/>
        <v>1.9459101490553132</v>
      </c>
      <c r="J3612" s="158">
        <f t="shared" si="195"/>
        <v>53.95867326722307</v>
      </c>
    </row>
    <row r="3613" spans="1:10" hidden="1" x14ac:dyDescent="0.25">
      <c r="A3613" s="93">
        <v>110</v>
      </c>
      <c r="B3613" s="5" t="s">
        <v>42</v>
      </c>
      <c r="C3613" s="26">
        <v>44002</v>
      </c>
      <c r="D3613" s="4">
        <v>0</v>
      </c>
      <c r="E3613" s="29">
        <v>7</v>
      </c>
      <c r="G3613" s="4"/>
      <c r="H3613" s="93">
        <f t="shared" si="196"/>
        <v>7</v>
      </c>
      <c r="I3613" s="93">
        <f t="shared" si="197"/>
        <v>1.9459101490553132</v>
      </c>
      <c r="J3613" s="158" t="e">
        <f t="shared" si="195"/>
        <v>#DIV/0!</v>
      </c>
    </row>
    <row r="3614" spans="1:10" hidden="1" x14ac:dyDescent="0.25">
      <c r="A3614" s="93">
        <v>111</v>
      </c>
      <c r="B3614" s="5" t="s">
        <v>42</v>
      </c>
      <c r="C3614" s="26">
        <v>44003</v>
      </c>
      <c r="D3614" s="4">
        <v>0</v>
      </c>
      <c r="E3614" s="29">
        <v>7</v>
      </c>
      <c r="G3614" s="4"/>
      <c r="H3614" s="93">
        <f t="shared" si="196"/>
        <v>7</v>
      </c>
      <c r="I3614" s="93">
        <f t="shared" si="197"/>
        <v>1.9459101490553132</v>
      </c>
      <c r="J3614" s="158" t="e">
        <f t="shared" si="195"/>
        <v>#DIV/0!</v>
      </c>
    </row>
    <row r="3615" spans="1:10" hidden="1" x14ac:dyDescent="0.25">
      <c r="A3615" s="93">
        <v>112</v>
      </c>
      <c r="B3615" s="5" t="s">
        <v>42</v>
      </c>
      <c r="C3615" s="26">
        <v>44004</v>
      </c>
      <c r="D3615" s="4">
        <v>1</v>
      </c>
      <c r="E3615" s="29">
        <v>8</v>
      </c>
      <c r="G3615" s="4"/>
      <c r="H3615" s="93">
        <f t="shared" si="196"/>
        <v>8</v>
      </c>
      <c r="I3615" s="93">
        <f t="shared" si="197"/>
        <v>2.0794415416798357</v>
      </c>
      <c r="J3615" s="158">
        <f t="shared" si="195"/>
        <v>62.290716836213228</v>
      </c>
    </row>
    <row r="3616" spans="1:10" hidden="1" x14ac:dyDescent="0.25">
      <c r="A3616" s="93">
        <v>113</v>
      </c>
      <c r="B3616" s="5" t="s">
        <v>42</v>
      </c>
      <c r="C3616" s="26">
        <v>44005</v>
      </c>
      <c r="D3616" s="4">
        <v>0</v>
      </c>
      <c r="E3616" s="29">
        <v>8</v>
      </c>
      <c r="G3616" s="4"/>
      <c r="H3616" s="93">
        <f t="shared" si="196"/>
        <v>8</v>
      </c>
      <c r="I3616" s="93">
        <f t="shared" si="197"/>
        <v>2.0794415416798357</v>
      </c>
      <c r="J3616" s="158">
        <f t="shared" si="195"/>
        <v>36.336251487791053</v>
      </c>
    </row>
    <row r="3617" spans="1:10" hidden="1" x14ac:dyDescent="0.25">
      <c r="A3617" s="93">
        <v>114</v>
      </c>
      <c r="B3617" s="5" t="s">
        <v>42</v>
      </c>
      <c r="C3617" s="26">
        <v>44006</v>
      </c>
      <c r="D3617" s="4">
        <v>0</v>
      </c>
      <c r="E3617" s="29">
        <v>8</v>
      </c>
      <c r="G3617" s="4"/>
      <c r="H3617" s="93">
        <f t="shared" si="196"/>
        <v>8</v>
      </c>
      <c r="I3617" s="93">
        <f t="shared" si="197"/>
        <v>2.0794415416798357</v>
      </c>
      <c r="J3617" s="158">
        <f t="shared" si="195"/>
        <v>29.069001190232843</v>
      </c>
    </row>
    <row r="3618" spans="1:10" hidden="1" x14ac:dyDescent="0.25">
      <c r="A3618" s="93">
        <v>115</v>
      </c>
      <c r="B3618" s="5" t="s">
        <v>42</v>
      </c>
      <c r="C3618" s="26">
        <v>44007</v>
      </c>
      <c r="D3618" s="4">
        <v>0</v>
      </c>
      <c r="E3618" s="29">
        <v>8</v>
      </c>
      <c r="G3618" s="4"/>
      <c r="H3618" s="93">
        <f t="shared" si="196"/>
        <v>8</v>
      </c>
      <c r="I3618" s="93">
        <f t="shared" si="197"/>
        <v>2.0794415416798357</v>
      </c>
      <c r="J3618" s="158">
        <f t="shared" si="195"/>
        <v>27.252188615843284</v>
      </c>
    </row>
    <row r="3619" spans="1:10" hidden="1" x14ac:dyDescent="0.25">
      <c r="A3619" s="93">
        <v>116</v>
      </c>
      <c r="B3619" s="5" t="s">
        <v>42</v>
      </c>
      <c r="C3619" s="26">
        <v>44008</v>
      </c>
      <c r="D3619" s="4">
        <v>0</v>
      </c>
      <c r="E3619" s="29">
        <v>8</v>
      </c>
      <c r="G3619" s="4"/>
      <c r="H3619" s="93">
        <f t="shared" si="196"/>
        <v>8</v>
      </c>
      <c r="I3619" s="93">
        <f t="shared" si="197"/>
        <v>2.0794415416798357</v>
      </c>
      <c r="J3619" s="158">
        <f t="shared" si="195"/>
        <v>29.069001190232843</v>
      </c>
    </row>
    <row r="3620" spans="1:10" hidden="1" x14ac:dyDescent="0.25">
      <c r="A3620" s="93">
        <v>117</v>
      </c>
      <c r="B3620" s="5" t="s">
        <v>42</v>
      </c>
      <c r="C3620" s="26">
        <v>44009</v>
      </c>
      <c r="D3620" s="4">
        <v>0</v>
      </c>
      <c r="E3620" s="29">
        <v>8</v>
      </c>
      <c r="G3620" s="4"/>
      <c r="H3620" s="93">
        <f t="shared" si="196"/>
        <v>8</v>
      </c>
      <c r="I3620" s="93">
        <f t="shared" si="197"/>
        <v>2.0794415416798357</v>
      </c>
      <c r="J3620" s="158">
        <f t="shared" si="195"/>
        <v>36.336251487791053</v>
      </c>
    </row>
    <row r="3621" spans="1:10" hidden="1" x14ac:dyDescent="0.25">
      <c r="A3621" s="93">
        <v>118</v>
      </c>
      <c r="B3621" s="5" t="s">
        <v>42</v>
      </c>
      <c r="C3621" s="26">
        <v>44010</v>
      </c>
      <c r="D3621" s="4">
        <v>0</v>
      </c>
      <c r="E3621" s="29">
        <v>8</v>
      </c>
      <c r="G3621" s="4"/>
      <c r="H3621" s="93">
        <f t="shared" si="196"/>
        <v>8</v>
      </c>
      <c r="I3621" s="93">
        <f t="shared" si="197"/>
        <v>2.0794415416798357</v>
      </c>
      <c r="J3621" s="158">
        <f t="shared" si="195"/>
        <v>62.290716836213228</v>
      </c>
    </row>
    <row r="3622" spans="1:10" hidden="1" x14ac:dyDescent="0.25">
      <c r="A3622" s="93">
        <v>119</v>
      </c>
      <c r="B3622" s="5" t="s">
        <v>42</v>
      </c>
      <c r="C3622" s="26">
        <v>44011</v>
      </c>
      <c r="D3622" s="4">
        <v>0</v>
      </c>
      <c r="E3622" s="29">
        <v>8</v>
      </c>
      <c r="G3622" s="4"/>
      <c r="H3622" s="93">
        <f t="shared" si="196"/>
        <v>8</v>
      </c>
      <c r="I3622" s="93">
        <f t="shared" si="197"/>
        <v>2.0794415416798357</v>
      </c>
      <c r="J3622" s="158" t="e">
        <f t="shared" si="195"/>
        <v>#DIV/0!</v>
      </c>
    </row>
    <row r="3623" spans="1:10" hidden="1" x14ac:dyDescent="0.25">
      <c r="A3623" s="93">
        <v>120</v>
      </c>
      <c r="B3623" s="5" t="s">
        <v>42</v>
      </c>
      <c r="C3623" s="26">
        <v>44012</v>
      </c>
      <c r="D3623" s="4">
        <v>0</v>
      </c>
      <c r="E3623" s="29">
        <v>8</v>
      </c>
      <c r="G3623" s="4"/>
      <c r="H3623" s="93">
        <f t="shared" si="196"/>
        <v>8</v>
      </c>
      <c r="I3623" s="93">
        <f t="shared" si="197"/>
        <v>2.0794415416798357</v>
      </c>
      <c r="J3623" s="158" t="e">
        <f t="shared" si="195"/>
        <v>#DIV/0!</v>
      </c>
    </row>
    <row r="3624" spans="1:10" hidden="1" x14ac:dyDescent="0.25">
      <c r="A3624" s="93">
        <v>121</v>
      </c>
      <c r="B3624" s="5" t="s">
        <v>42</v>
      </c>
      <c r="C3624" s="26">
        <v>44013</v>
      </c>
      <c r="D3624" s="4">
        <v>0</v>
      </c>
      <c r="E3624" s="29">
        <v>8</v>
      </c>
      <c r="G3624" s="4"/>
      <c r="H3624" s="93">
        <f t="shared" si="196"/>
        <v>8</v>
      </c>
      <c r="I3624" s="93">
        <f t="shared" si="197"/>
        <v>2.0794415416798357</v>
      </c>
      <c r="J3624" s="158" t="e">
        <f t="shared" si="195"/>
        <v>#DIV/0!</v>
      </c>
    </row>
    <row r="3625" spans="1:10" hidden="1" x14ac:dyDescent="0.25">
      <c r="A3625" s="93">
        <v>122</v>
      </c>
      <c r="B3625" s="5" t="s">
        <v>42</v>
      </c>
      <c r="C3625" s="26">
        <v>44014</v>
      </c>
      <c r="D3625" s="4">
        <v>0</v>
      </c>
      <c r="E3625" s="29">
        <v>8</v>
      </c>
      <c r="G3625" s="4"/>
      <c r="H3625" s="93">
        <f t="shared" si="196"/>
        <v>8</v>
      </c>
      <c r="I3625" s="93">
        <f t="shared" si="197"/>
        <v>2.0794415416798357</v>
      </c>
      <c r="J3625" s="158" t="e">
        <f t="shared" si="195"/>
        <v>#DIV/0!</v>
      </c>
    </row>
    <row r="3626" spans="1:10" hidden="1" x14ac:dyDescent="0.25">
      <c r="A3626" s="93">
        <v>123</v>
      </c>
      <c r="B3626" s="5" t="s">
        <v>42</v>
      </c>
      <c r="C3626" s="26">
        <v>44015</v>
      </c>
      <c r="D3626" s="4">
        <v>0</v>
      </c>
      <c r="E3626" s="29">
        <v>8</v>
      </c>
      <c r="G3626" s="4"/>
      <c r="H3626" s="93">
        <f t="shared" si="196"/>
        <v>8</v>
      </c>
      <c r="I3626" s="93">
        <f t="shared" si="197"/>
        <v>2.0794415416798357</v>
      </c>
      <c r="J3626" s="158" t="e">
        <f t="shared" si="195"/>
        <v>#DIV/0!</v>
      </c>
    </row>
    <row r="3627" spans="1:10" hidden="1" x14ac:dyDescent="0.25">
      <c r="A3627" s="93">
        <v>124</v>
      </c>
      <c r="B3627" s="5" t="s">
        <v>42</v>
      </c>
      <c r="C3627" s="26">
        <v>44016</v>
      </c>
      <c r="D3627" s="4">
        <v>0</v>
      </c>
      <c r="E3627" s="29">
        <v>8</v>
      </c>
      <c r="G3627" s="4"/>
      <c r="H3627" s="93">
        <f t="shared" si="196"/>
        <v>8</v>
      </c>
      <c r="I3627" s="93">
        <f t="shared" si="197"/>
        <v>2.0794415416798357</v>
      </c>
      <c r="J3627" s="158" t="e">
        <f t="shared" si="195"/>
        <v>#DIV/0!</v>
      </c>
    </row>
    <row r="3628" spans="1:10" hidden="1" x14ac:dyDescent="0.25">
      <c r="A3628" s="93">
        <v>125</v>
      </c>
      <c r="B3628" s="5" t="s">
        <v>42</v>
      </c>
      <c r="C3628" s="26">
        <v>44017</v>
      </c>
      <c r="D3628" s="4">
        <v>0</v>
      </c>
      <c r="E3628" s="29">
        <v>8</v>
      </c>
      <c r="G3628" s="4"/>
      <c r="H3628" s="93">
        <f t="shared" si="196"/>
        <v>8</v>
      </c>
      <c r="I3628" s="93">
        <f t="shared" si="197"/>
        <v>2.0794415416798357</v>
      </c>
      <c r="J3628" s="158" t="e">
        <f t="shared" si="195"/>
        <v>#DIV/0!</v>
      </c>
    </row>
    <row r="3629" spans="1:10" hidden="1" x14ac:dyDescent="0.25">
      <c r="A3629" s="93">
        <v>126</v>
      </c>
      <c r="B3629" s="5" t="s">
        <v>42</v>
      </c>
      <c r="C3629" s="26">
        <v>44018</v>
      </c>
      <c r="D3629" s="4">
        <v>1</v>
      </c>
      <c r="E3629" s="29">
        <v>9</v>
      </c>
      <c r="G3629" s="4"/>
      <c r="H3629" s="93">
        <f t="shared" si="196"/>
        <v>9</v>
      </c>
      <c r="I3629" s="93">
        <f t="shared" si="197"/>
        <v>2.1972245773362196</v>
      </c>
      <c r="J3629" s="158">
        <f t="shared" si="195"/>
        <v>70.6193903083404</v>
      </c>
    </row>
    <row r="3630" spans="1:10" hidden="1" x14ac:dyDescent="0.25">
      <c r="A3630" s="93">
        <v>127</v>
      </c>
      <c r="B3630" s="5" t="s">
        <v>42</v>
      </c>
      <c r="C3630" s="26">
        <v>44019</v>
      </c>
      <c r="D3630" s="4">
        <v>0</v>
      </c>
      <c r="E3630" s="29">
        <v>9</v>
      </c>
      <c r="G3630" s="4"/>
      <c r="H3630" s="93">
        <f t="shared" si="196"/>
        <v>9</v>
      </c>
      <c r="I3630" s="93">
        <f t="shared" si="197"/>
        <v>2.1972245773362196</v>
      </c>
      <c r="J3630" s="158">
        <f t="shared" si="195"/>
        <v>41.194644346531902</v>
      </c>
    </row>
    <row r="3631" spans="1:10" hidden="1" x14ac:dyDescent="0.25">
      <c r="A3631" s="93">
        <v>128</v>
      </c>
      <c r="B3631" s="5" t="s">
        <v>42</v>
      </c>
      <c r="C3631" s="26">
        <v>44020</v>
      </c>
      <c r="D3631" s="4">
        <v>0</v>
      </c>
      <c r="E3631" s="29">
        <v>9</v>
      </c>
      <c r="G3631" s="4"/>
      <c r="H3631" s="93">
        <f t="shared" si="196"/>
        <v>9</v>
      </c>
      <c r="I3631" s="93">
        <f t="shared" si="197"/>
        <v>2.1972245773362196</v>
      </c>
      <c r="J3631" s="158">
        <f t="shared" si="195"/>
        <v>32.955715477225525</v>
      </c>
    </row>
    <row r="3632" spans="1:10" hidden="1" x14ac:dyDescent="0.25">
      <c r="A3632" s="93">
        <v>129</v>
      </c>
      <c r="B3632" s="5" t="s">
        <v>42</v>
      </c>
      <c r="C3632" s="26">
        <v>44021</v>
      </c>
      <c r="D3632" s="4">
        <v>0</v>
      </c>
      <c r="E3632" s="29">
        <v>9</v>
      </c>
      <c r="G3632" s="4"/>
      <c r="H3632" s="93">
        <f t="shared" si="196"/>
        <v>9</v>
      </c>
      <c r="I3632" s="93">
        <f t="shared" si="197"/>
        <v>2.1972245773362196</v>
      </c>
      <c r="J3632" s="158">
        <f t="shared" si="195"/>
        <v>30.895983259898927</v>
      </c>
    </row>
    <row r="3633" spans="1:10" hidden="1" x14ac:dyDescent="0.25">
      <c r="A3633" s="93">
        <v>130</v>
      </c>
      <c r="B3633" s="5" t="s">
        <v>42</v>
      </c>
      <c r="C3633" s="26">
        <v>44022</v>
      </c>
      <c r="D3633" s="4">
        <v>0</v>
      </c>
      <c r="E3633" s="29">
        <v>9</v>
      </c>
      <c r="G3633" s="4"/>
      <c r="H3633" s="93">
        <f t="shared" si="196"/>
        <v>9</v>
      </c>
      <c r="I3633" s="93">
        <f t="shared" si="197"/>
        <v>2.1972245773362196</v>
      </c>
      <c r="J3633" s="158">
        <f t="shared" si="195"/>
        <v>32.955715477225525</v>
      </c>
    </row>
    <row r="3634" spans="1:10" hidden="1" x14ac:dyDescent="0.25">
      <c r="A3634" s="93">
        <v>131</v>
      </c>
      <c r="B3634" s="5" t="s">
        <v>42</v>
      </c>
      <c r="C3634" s="26">
        <v>44023</v>
      </c>
      <c r="D3634" s="4">
        <v>0</v>
      </c>
      <c r="E3634" s="29">
        <v>9</v>
      </c>
      <c r="G3634" s="4"/>
      <c r="H3634" s="93">
        <f t="shared" si="196"/>
        <v>9</v>
      </c>
      <c r="I3634" s="93">
        <f t="shared" si="197"/>
        <v>2.1972245773362196</v>
      </c>
      <c r="J3634" s="158">
        <f t="shared" si="195"/>
        <v>41.194644346531902</v>
      </c>
    </row>
    <row r="3635" spans="1:10" hidden="1" x14ac:dyDescent="0.25">
      <c r="A3635" s="93">
        <v>132</v>
      </c>
      <c r="B3635" s="5" t="s">
        <v>42</v>
      </c>
      <c r="C3635" s="26">
        <v>44024</v>
      </c>
      <c r="D3635" s="4">
        <v>0</v>
      </c>
      <c r="E3635" s="29">
        <v>9</v>
      </c>
      <c r="G3635" s="4"/>
      <c r="H3635" s="93">
        <f t="shared" si="196"/>
        <v>9</v>
      </c>
      <c r="I3635" s="93">
        <f t="shared" si="197"/>
        <v>2.1972245773362196</v>
      </c>
      <c r="J3635" s="158">
        <f t="shared" si="195"/>
        <v>70.6193903083404</v>
      </c>
    </row>
    <row r="3636" spans="1:10" hidden="1" x14ac:dyDescent="0.25">
      <c r="A3636" s="93">
        <v>133</v>
      </c>
      <c r="B3636" s="5" t="s">
        <v>42</v>
      </c>
      <c r="C3636" s="26">
        <v>44025</v>
      </c>
      <c r="D3636" s="4">
        <v>0</v>
      </c>
      <c r="E3636" s="29">
        <v>9</v>
      </c>
      <c r="G3636" s="4"/>
      <c r="H3636" s="93">
        <f t="shared" si="196"/>
        <v>9</v>
      </c>
      <c r="I3636" s="93">
        <f t="shared" si="197"/>
        <v>2.1972245773362196</v>
      </c>
      <c r="J3636" s="158" t="e">
        <f t="shared" si="195"/>
        <v>#DIV/0!</v>
      </c>
    </row>
    <row r="3637" spans="1:10" hidden="1" x14ac:dyDescent="0.25">
      <c r="A3637" s="93">
        <v>134</v>
      </c>
      <c r="B3637" s="5" t="s">
        <v>42</v>
      </c>
      <c r="C3637" s="26">
        <v>44026</v>
      </c>
      <c r="D3637" s="4">
        <v>0</v>
      </c>
      <c r="E3637" s="29">
        <v>9</v>
      </c>
      <c r="G3637" s="4"/>
      <c r="H3637" s="93">
        <f t="shared" si="196"/>
        <v>9</v>
      </c>
      <c r="I3637" s="93">
        <f t="shared" si="197"/>
        <v>2.1972245773362196</v>
      </c>
      <c r="J3637" s="158" t="e">
        <f t="shared" si="195"/>
        <v>#DIV/0!</v>
      </c>
    </row>
    <row r="3638" spans="1:10" hidden="1" x14ac:dyDescent="0.25">
      <c r="A3638" s="93">
        <v>135</v>
      </c>
      <c r="B3638" s="5" t="s">
        <v>42</v>
      </c>
      <c r="C3638" s="26">
        <v>44027</v>
      </c>
      <c r="D3638" s="4">
        <v>5</v>
      </c>
      <c r="E3638" s="29">
        <v>14</v>
      </c>
      <c r="G3638" s="4"/>
      <c r="H3638" s="93">
        <f t="shared" si="196"/>
        <v>14</v>
      </c>
      <c r="I3638" s="93">
        <f t="shared" si="197"/>
        <v>2.6390573296152584</v>
      </c>
      <c r="J3638" s="158">
        <f t="shared" si="195"/>
        <v>18.825598880606005</v>
      </c>
    </row>
    <row r="3639" spans="1:10" hidden="1" x14ac:dyDescent="0.25">
      <c r="A3639" s="93">
        <v>136</v>
      </c>
      <c r="B3639" s="5" t="s">
        <v>42</v>
      </c>
      <c r="C3639" s="26">
        <v>44028</v>
      </c>
      <c r="D3639" s="4">
        <v>0</v>
      </c>
      <c r="E3639" s="29">
        <v>14</v>
      </c>
      <c r="G3639" s="4"/>
      <c r="H3639" s="93">
        <f t="shared" si="196"/>
        <v>14</v>
      </c>
      <c r="I3639" s="93">
        <f t="shared" si="197"/>
        <v>2.6390573296152584</v>
      </c>
      <c r="J3639" s="158">
        <f t="shared" si="195"/>
        <v>10.981599347020168</v>
      </c>
    </row>
    <row r="3640" spans="1:10" hidden="1" x14ac:dyDescent="0.25">
      <c r="A3640" s="93">
        <v>137</v>
      </c>
      <c r="B3640" s="5" t="s">
        <v>42</v>
      </c>
      <c r="C3640" s="26">
        <v>44029</v>
      </c>
      <c r="D3640" s="4">
        <v>0</v>
      </c>
      <c r="E3640" s="29">
        <v>14</v>
      </c>
      <c r="G3640" s="4"/>
      <c r="H3640" s="93">
        <f t="shared" si="196"/>
        <v>14</v>
      </c>
      <c r="I3640" s="93">
        <f t="shared" si="197"/>
        <v>2.6390573296152584</v>
      </c>
      <c r="J3640" s="158">
        <f t="shared" si="195"/>
        <v>8.785279477616136</v>
      </c>
    </row>
    <row r="3641" spans="1:10" hidden="1" x14ac:dyDescent="0.25">
      <c r="A3641" s="93">
        <v>138</v>
      </c>
      <c r="B3641" s="5" t="s">
        <v>42</v>
      </c>
      <c r="C3641" s="26">
        <v>44030</v>
      </c>
      <c r="D3641" s="4">
        <v>0</v>
      </c>
      <c r="E3641" s="29">
        <v>14</v>
      </c>
      <c r="G3641" s="4"/>
      <c r="H3641" s="93">
        <f t="shared" si="196"/>
        <v>14</v>
      </c>
      <c r="I3641" s="93">
        <f t="shared" si="197"/>
        <v>2.6390573296152584</v>
      </c>
      <c r="J3641" s="158">
        <f t="shared" si="195"/>
        <v>8.2361995102651271</v>
      </c>
    </row>
    <row r="3642" spans="1:10" hidden="1" x14ac:dyDescent="0.25">
      <c r="A3642" s="93">
        <v>139</v>
      </c>
      <c r="B3642" s="5" t="s">
        <v>42</v>
      </c>
      <c r="C3642" s="26">
        <v>44031</v>
      </c>
      <c r="D3642" s="4">
        <v>0</v>
      </c>
      <c r="E3642" s="29">
        <v>14</v>
      </c>
      <c r="G3642" s="4"/>
      <c r="H3642" s="93">
        <f t="shared" si="196"/>
        <v>14</v>
      </c>
      <c r="I3642" s="93">
        <f t="shared" si="197"/>
        <v>2.6390573296152584</v>
      </c>
      <c r="J3642" s="158">
        <f t="shared" si="195"/>
        <v>8.785279477616136</v>
      </c>
    </row>
    <row r="3643" spans="1:10" hidden="1" x14ac:dyDescent="0.25">
      <c r="A3643" s="93">
        <v>140</v>
      </c>
      <c r="B3643" s="5" t="s">
        <v>42</v>
      </c>
      <c r="C3643" s="26">
        <v>44032</v>
      </c>
      <c r="D3643" s="4">
        <v>0</v>
      </c>
      <c r="E3643" s="29">
        <v>14</v>
      </c>
      <c r="G3643" s="4"/>
      <c r="H3643" s="93">
        <f t="shared" si="196"/>
        <v>14</v>
      </c>
      <c r="I3643" s="93">
        <f t="shared" si="197"/>
        <v>2.6390573296152584</v>
      </c>
      <c r="J3643" s="158">
        <f t="shared" si="195"/>
        <v>10.981599347020168</v>
      </c>
    </row>
    <row r="3644" spans="1:10" hidden="1" x14ac:dyDescent="0.25">
      <c r="A3644" s="93">
        <v>141</v>
      </c>
      <c r="B3644" s="5" t="s">
        <v>42</v>
      </c>
      <c r="C3644" s="26">
        <v>44033</v>
      </c>
      <c r="D3644" s="4">
        <v>2</v>
      </c>
      <c r="E3644" s="29">
        <v>16</v>
      </c>
      <c r="G3644" s="4"/>
      <c r="H3644" s="93">
        <f t="shared" si="196"/>
        <v>16</v>
      </c>
      <c r="I3644" s="93">
        <f t="shared" si="197"/>
        <v>2.7725887222397811</v>
      </c>
      <c r="J3644" s="158">
        <f t="shared" si="195"/>
        <v>14.45652503791926</v>
      </c>
    </row>
    <row r="3645" spans="1:10" hidden="1" x14ac:dyDescent="0.25">
      <c r="A3645" s="93">
        <v>142</v>
      </c>
      <c r="B3645" s="5" t="s">
        <v>42</v>
      </c>
      <c r="C3645" s="26">
        <v>44034</v>
      </c>
      <c r="D3645" s="4">
        <v>1</v>
      </c>
      <c r="E3645" s="29">
        <v>17</v>
      </c>
      <c r="G3645" s="4"/>
      <c r="H3645" s="93">
        <f t="shared" si="196"/>
        <v>17</v>
      </c>
      <c r="I3645" s="93">
        <f t="shared" si="197"/>
        <v>2.8332133440562162</v>
      </c>
      <c r="J3645" s="158">
        <f t="shared" si="195"/>
        <v>28.727958579198894</v>
      </c>
    </row>
    <row r="3646" spans="1:10" hidden="1" x14ac:dyDescent="0.25">
      <c r="A3646" s="93">
        <v>143</v>
      </c>
      <c r="B3646" s="5" t="s">
        <v>42</v>
      </c>
      <c r="C3646" s="26">
        <v>44035</v>
      </c>
      <c r="D3646" s="4">
        <v>2</v>
      </c>
      <c r="E3646" s="29">
        <v>19</v>
      </c>
      <c r="G3646" s="4"/>
      <c r="H3646" s="93">
        <f t="shared" si="196"/>
        <v>19</v>
      </c>
      <c r="I3646" s="93">
        <f t="shared" si="197"/>
        <v>2.9444389791664403</v>
      </c>
      <c r="J3646" s="158">
        <f t="shared" si="195"/>
        <v>16.592648411105042</v>
      </c>
    </row>
    <row r="3647" spans="1:10" hidden="1" x14ac:dyDescent="0.25">
      <c r="A3647" s="93">
        <v>144</v>
      </c>
      <c r="B3647" s="5" t="s">
        <v>42</v>
      </c>
      <c r="C3647" s="26">
        <v>44036</v>
      </c>
      <c r="D3647" s="4">
        <v>0</v>
      </c>
      <c r="E3647" s="29">
        <v>19</v>
      </c>
      <c r="G3647" s="4"/>
      <c r="H3647" s="93">
        <f t="shared" si="196"/>
        <v>19</v>
      </c>
      <c r="I3647" s="93">
        <f t="shared" si="197"/>
        <v>2.9444389791664403</v>
      </c>
      <c r="J3647" s="158">
        <f t="shared" ref="J3647:J3708" si="198">LN(2)/SLOPE(I3640:I3647,A3640:A3647)</f>
        <v>13.291475876255571</v>
      </c>
    </row>
    <row r="3648" spans="1:10" hidden="1" x14ac:dyDescent="0.25">
      <c r="A3648" s="93">
        <v>145</v>
      </c>
      <c r="B3648" s="5" t="s">
        <v>42</v>
      </c>
      <c r="C3648" s="26">
        <v>44037</v>
      </c>
      <c r="D3648" s="4">
        <v>0</v>
      </c>
      <c r="E3648" s="29">
        <v>19</v>
      </c>
      <c r="G3648" s="4"/>
      <c r="H3648" s="93">
        <f t="shared" si="196"/>
        <v>19</v>
      </c>
      <c r="I3648" s="93">
        <f t="shared" si="197"/>
        <v>2.9444389791664403</v>
      </c>
      <c r="J3648" s="158">
        <f t="shared" si="198"/>
        <v>12.544705986807267</v>
      </c>
    </row>
    <row r="3649" spans="1:10" hidden="1" x14ac:dyDescent="0.25">
      <c r="A3649" s="93">
        <v>146</v>
      </c>
      <c r="B3649" s="5" t="s">
        <v>42</v>
      </c>
      <c r="C3649" s="26">
        <v>44038</v>
      </c>
      <c r="D3649" s="4">
        <v>2</v>
      </c>
      <c r="E3649" s="29">
        <v>21</v>
      </c>
      <c r="G3649" s="4"/>
      <c r="H3649" s="93">
        <f t="shared" si="196"/>
        <v>21</v>
      </c>
      <c r="I3649" s="93">
        <f t="shared" si="197"/>
        <v>3.044522437723423</v>
      </c>
      <c r="J3649" s="158">
        <f t="shared" si="198"/>
        <v>11.66367351775577</v>
      </c>
    </row>
    <row r="3650" spans="1:10" hidden="1" x14ac:dyDescent="0.25">
      <c r="A3650" s="93">
        <v>147</v>
      </c>
      <c r="B3650" s="5" t="s">
        <v>42</v>
      </c>
      <c r="C3650" s="26">
        <v>44039</v>
      </c>
      <c r="D3650" s="4">
        <v>1</v>
      </c>
      <c r="E3650" s="29">
        <v>22</v>
      </c>
      <c r="G3650" s="4"/>
      <c r="H3650" s="93">
        <f t="shared" si="196"/>
        <v>22</v>
      </c>
      <c r="I3650" s="93">
        <f t="shared" si="197"/>
        <v>3.0910424533583161</v>
      </c>
      <c r="J3650" s="158">
        <f t="shared" si="198"/>
        <v>11.987125815689282</v>
      </c>
    </row>
    <row r="3651" spans="1:10" hidden="1" x14ac:dyDescent="0.25">
      <c r="A3651" s="93">
        <v>148</v>
      </c>
      <c r="B3651" s="5" t="s">
        <v>42</v>
      </c>
      <c r="C3651" s="26">
        <v>44040</v>
      </c>
      <c r="D3651" s="4">
        <v>-2</v>
      </c>
      <c r="E3651" s="29">
        <v>20</v>
      </c>
      <c r="G3651" s="4"/>
      <c r="H3651" s="93">
        <f t="shared" ref="H3651:H3714" si="199">IF(EXACT(B3651,B3650),D3651+E3650,E3651)</f>
        <v>20</v>
      </c>
      <c r="I3651" s="93">
        <f t="shared" si="197"/>
        <v>2.9957322735539909</v>
      </c>
      <c r="J3651" s="158">
        <f t="shared" si="198"/>
        <v>18.475708805759073</v>
      </c>
    </row>
    <row r="3652" spans="1:10" hidden="1" x14ac:dyDescent="0.25">
      <c r="A3652" s="93">
        <v>149</v>
      </c>
      <c r="B3652" s="5" t="s">
        <v>42</v>
      </c>
      <c r="C3652" s="26">
        <v>44041</v>
      </c>
      <c r="D3652" s="4">
        <v>0</v>
      </c>
      <c r="E3652" s="29">
        <v>20</v>
      </c>
      <c r="G3652" s="4"/>
      <c r="H3652" s="93">
        <f t="shared" si="199"/>
        <v>20</v>
      </c>
      <c r="I3652" s="93">
        <f t="shared" si="197"/>
        <v>2.9957322735539909</v>
      </c>
      <c r="J3652" s="158">
        <f t="shared" si="198"/>
        <v>30.105779801296123</v>
      </c>
    </row>
    <row r="3653" spans="1:10" hidden="1" x14ac:dyDescent="0.25">
      <c r="A3653" s="93">
        <v>150</v>
      </c>
      <c r="B3653" s="5" t="s">
        <v>42</v>
      </c>
      <c r="C3653" s="26">
        <v>44042</v>
      </c>
      <c r="D3653" s="4">
        <v>1</v>
      </c>
      <c r="E3653" s="29">
        <v>21</v>
      </c>
      <c r="G3653" s="4"/>
      <c r="H3653" s="93">
        <f t="shared" si="199"/>
        <v>21</v>
      </c>
      <c r="I3653" s="93">
        <f t="shared" si="197"/>
        <v>3.044522437723423</v>
      </c>
      <c r="J3653" s="158">
        <f t="shared" si="198"/>
        <v>50.30397335420902</v>
      </c>
    </row>
    <row r="3654" spans="1:10" hidden="1" x14ac:dyDescent="0.25">
      <c r="A3654" s="93">
        <v>151</v>
      </c>
      <c r="B3654" s="5" t="s">
        <v>42</v>
      </c>
      <c r="C3654" s="26">
        <v>44043</v>
      </c>
      <c r="D3654" s="4">
        <v>-1</v>
      </c>
      <c r="E3654" s="29">
        <v>20</v>
      </c>
      <c r="G3654" s="4"/>
      <c r="H3654" s="93">
        <f t="shared" si="199"/>
        <v>20</v>
      </c>
      <c r="I3654" s="93">
        <f t="shared" si="197"/>
        <v>2.9957322735539909</v>
      </c>
      <c r="J3654" s="158">
        <f t="shared" si="198"/>
        <v>94.246253927938412</v>
      </c>
    </row>
    <row r="3655" spans="1:10" hidden="1" x14ac:dyDescent="0.25">
      <c r="A3655" s="93">
        <v>152</v>
      </c>
      <c r="B3655" s="5" t="s">
        <v>42</v>
      </c>
      <c r="C3655" s="26">
        <v>44044</v>
      </c>
      <c r="D3655" s="4">
        <v>0</v>
      </c>
      <c r="E3655" s="29">
        <v>20</v>
      </c>
      <c r="G3655" s="4"/>
      <c r="H3655" s="93">
        <f t="shared" si="199"/>
        <v>20</v>
      </c>
      <c r="I3655" s="93">
        <f t="shared" si="197"/>
        <v>2.9957322735539909</v>
      </c>
      <c r="J3655" s="158">
        <f t="shared" si="198"/>
        <v>-2380.6044047295654</v>
      </c>
    </row>
    <row r="3656" spans="1:10" hidden="1" x14ac:dyDescent="0.25">
      <c r="A3656" s="93">
        <v>153</v>
      </c>
      <c r="B3656" s="5" t="s">
        <v>42</v>
      </c>
      <c r="C3656" s="26">
        <v>44045</v>
      </c>
      <c r="D3656" s="4">
        <v>0</v>
      </c>
      <c r="E3656" s="29">
        <v>20</v>
      </c>
      <c r="G3656" s="4"/>
      <c r="H3656" s="93">
        <f t="shared" si="199"/>
        <v>20</v>
      </c>
      <c r="I3656" s="93">
        <f t="shared" si="197"/>
        <v>2.9957322735539909</v>
      </c>
      <c r="J3656" s="158">
        <f t="shared" si="198"/>
        <v>-75.685658948330683</v>
      </c>
    </row>
    <row r="3657" spans="1:10" hidden="1" x14ac:dyDescent="0.25">
      <c r="A3657" s="93">
        <v>154</v>
      </c>
      <c r="B3657" s="5" t="s">
        <v>42</v>
      </c>
      <c r="C3657" s="26">
        <v>44046</v>
      </c>
      <c r="D3657" s="4">
        <v>2</v>
      </c>
      <c r="E3657" s="29">
        <v>22</v>
      </c>
      <c r="G3657" s="4"/>
      <c r="H3657" s="93">
        <f t="shared" si="199"/>
        <v>22</v>
      </c>
      <c r="I3657" s="93">
        <f t="shared" si="197"/>
        <v>3.0910424533583161</v>
      </c>
      <c r="J3657" s="158">
        <f t="shared" si="198"/>
        <v>-1193.3627229627959</v>
      </c>
    </row>
    <row r="3658" spans="1:10" hidden="1" x14ac:dyDescent="0.25">
      <c r="A3658" s="93">
        <v>155</v>
      </c>
      <c r="B3658" s="5" t="s">
        <v>42</v>
      </c>
      <c r="C3658" s="26">
        <v>44047</v>
      </c>
      <c r="D3658" s="4">
        <v>0</v>
      </c>
      <c r="E3658" s="29">
        <v>22</v>
      </c>
      <c r="G3658" s="4"/>
      <c r="H3658" s="93">
        <f t="shared" si="199"/>
        <v>22</v>
      </c>
      <c r="I3658" s="93">
        <f t="shared" si="197"/>
        <v>3.0910424533583161</v>
      </c>
      <c r="J3658" s="158">
        <f t="shared" si="198"/>
        <v>58.378970228772644</v>
      </c>
    </row>
    <row r="3659" spans="1:10" hidden="1" x14ac:dyDescent="0.25">
      <c r="A3659" s="93">
        <v>156</v>
      </c>
      <c r="B3659" s="5" t="s">
        <v>42</v>
      </c>
      <c r="C3659" s="26">
        <v>44048</v>
      </c>
      <c r="D3659" s="4">
        <v>1</v>
      </c>
      <c r="E3659" s="29">
        <v>23</v>
      </c>
      <c r="G3659" s="4"/>
      <c r="H3659" s="93">
        <f t="shared" si="199"/>
        <v>23</v>
      </c>
      <c r="I3659" s="93">
        <f t="shared" si="197"/>
        <v>3.1354942159291497</v>
      </c>
      <c r="J3659" s="158">
        <f t="shared" si="198"/>
        <v>38.897558385164743</v>
      </c>
    </row>
    <row r="3660" spans="1:10" hidden="1" x14ac:dyDescent="0.25">
      <c r="A3660" s="93">
        <v>157</v>
      </c>
      <c r="B3660" s="5" t="s">
        <v>42</v>
      </c>
      <c r="C3660" s="26">
        <v>44049</v>
      </c>
      <c r="D3660" s="4">
        <v>-1</v>
      </c>
      <c r="E3660" s="29">
        <v>22</v>
      </c>
      <c r="G3660" s="4"/>
      <c r="H3660" s="93">
        <f t="shared" si="199"/>
        <v>22</v>
      </c>
      <c r="I3660" s="93">
        <f t="shared" si="197"/>
        <v>3.0910424533583161</v>
      </c>
      <c r="J3660" s="158">
        <f t="shared" si="198"/>
        <v>41.42047021585438</v>
      </c>
    </row>
    <row r="3661" spans="1:10" hidden="1" x14ac:dyDescent="0.25">
      <c r="A3661" s="93">
        <v>158</v>
      </c>
      <c r="B3661" s="5" t="s">
        <v>42</v>
      </c>
      <c r="C3661" s="26">
        <v>44050</v>
      </c>
      <c r="D3661" s="4">
        <v>0</v>
      </c>
      <c r="E3661" s="29">
        <v>22</v>
      </c>
      <c r="G3661" s="4"/>
      <c r="H3661" s="93">
        <f t="shared" si="199"/>
        <v>22</v>
      </c>
      <c r="I3661" s="93">
        <f t="shared" si="197"/>
        <v>3.0910424533583161</v>
      </c>
      <c r="J3661" s="158">
        <f t="shared" si="198"/>
        <v>37.251481588130446</v>
      </c>
    </row>
    <row r="3662" spans="1:10" hidden="1" x14ac:dyDescent="0.25">
      <c r="A3662" s="93">
        <v>159</v>
      </c>
      <c r="B3662" s="5" t="s">
        <v>42</v>
      </c>
      <c r="C3662" s="26">
        <v>44051</v>
      </c>
      <c r="D3662" s="4">
        <v>1</v>
      </c>
      <c r="E3662" s="29">
        <v>23</v>
      </c>
      <c r="G3662" s="4"/>
      <c r="H3662" s="93">
        <f t="shared" si="199"/>
        <v>23</v>
      </c>
      <c r="I3662" s="93">
        <f t="shared" si="197"/>
        <v>3.1354942159291497</v>
      </c>
      <c r="J3662" s="158">
        <f t="shared" si="198"/>
        <v>38.83342568945433</v>
      </c>
    </row>
    <row r="3663" spans="1:10" hidden="1" x14ac:dyDescent="0.25">
      <c r="A3663" s="93">
        <v>160</v>
      </c>
      <c r="B3663" s="5" t="s">
        <v>42</v>
      </c>
      <c r="C3663" s="26">
        <v>44052</v>
      </c>
      <c r="D3663" s="4">
        <v>-1</v>
      </c>
      <c r="E3663" s="29">
        <v>22</v>
      </c>
      <c r="G3663" s="4"/>
      <c r="H3663" s="93">
        <f t="shared" si="199"/>
        <v>22</v>
      </c>
      <c r="I3663" s="93">
        <f t="shared" si="197"/>
        <v>3.0910424533583161</v>
      </c>
      <c r="J3663" s="158">
        <f t="shared" si="198"/>
        <v>68.906340615884574</v>
      </c>
    </row>
    <row r="3664" spans="1:10" hidden="1" x14ac:dyDescent="0.25">
      <c r="A3664" s="93">
        <v>161</v>
      </c>
      <c r="B3664" s="5" t="s">
        <v>42</v>
      </c>
      <c r="C3664" s="26">
        <v>44053</v>
      </c>
      <c r="D3664" s="4">
        <v>0</v>
      </c>
      <c r="E3664" s="29">
        <v>22</v>
      </c>
      <c r="G3664" s="4"/>
      <c r="H3664" s="93">
        <f t="shared" si="199"/>
        <v>22</v>
      </c>
      <c r="I3664" s="93">
        <f t="shared" si="197"/>
        <v>3.0910424533583161</v>
      </c>
      <c r="J3664" s="158" t="e">
        <f t="shared" si="198"/>
        <v>#DIV/0!</v>
      </c>
    </row>
    <row r="3665" spans="1:10" hidden="1" x14ac:dyDescent="0.25">
      <c r="A3665" s="93">
        <v>162</v>
      </c>
      <c r="B3665" s="5" t="s">
        <v>42</v>
      </c>
      <c r="C3665" s="26">
        <v>44054</v>
      </c>
      <c r="D3665" s="4">
        <v>1</v>
      </c>
      <c r="E3665" s="29">
        <v>23</v>
      </c>
      <c r="G3665" s="4"/>
      <c r="H3665" s="93">
        <f t="shared" si="199"/>
        <v>23</v>
      </c>
      <c r="I3665" s="93">
        <f t="shared" ref="I3665:I3728" si="200">LN(H3665)</f>
        <v>3.1354942159291497</v>
      </c>
      <c r="J3665" s="158">
        <f t="shared" si="198"/>
        <v>436.61083235454942</v>
      </c>
    </row>
    <row r="3666" spans="1:10" hidden="1" x14ac:dyDescent="0.25">
      <c r="A3666" s="93">
        <v>163</v>
      </c>
      <c r="B3666" s="5" t="s">
        <v>42</v>
      </c>
      <c r="C3666" s="26">
        <v>44055</v>
      </c>
      <c r="D3666" s="4">
        <v>0</v>
      </c>
      <c r="E3666" s="29">
        <f t="shared" ref="E3666:E3709" si="201">D3666+E3642</f>
        <v>14</v>
      </c>
      <c r="G3666" s="4"/>
      <c r="H3666" s="93">
        <f t="shared" si="199"/>
        <v>23</v>
      </c>
      <c r="I3666" s="93">
        <f t="shared" si="200"/>
        <v>3.1354942159291497</v>
      </c>
      <c r="J3666" s="158">
        <f t="shared" si="198"/>
        <v>327.45812426591203</v>
      </c>
    </row>
    <row r="3667" spans="1:10" hidden="1" x14ac:dyDescent="0.25">
      <c r="A3667" s="93">
        <v>164</v>
      </c>
      <c r="B3667" s="5" t="s">
        <v>42</v>
      </c>
      <c r="C3667" s="26">
        <v>44056</v>
      </c>
      <c r="D3667" s="4">
        <v>0</v>
      </c>
      <c r="E3667" s="29">
        <f t="shared" si="201"/>
        <v>14</v>
      </c>
      <c r="G3667" s="4"/>
      <c r="H3667" s="93">
        <f t="shared" si="199"/>
        <v>14</v>
      </c>
      <c r="I3667" s="93">
        <f t="shared" si="200"/>
        <v>2.6390573296152584</v>
      </c>
      <c r="J3667" s="158">
        <f t="shared" si="198"/>
        <v>-19.793183901046852</v>
      </c>
    </row>
    <row r="3668" spans="1:10" hidden="1" x14ac:dyDescent="0.25">
      <c r="A3668" s="93">
        <v>165</v>
      </c>
      <c r="B3668" s="5" t="s">
        <v>42</v>
      </c>
      <c r="C3668" s="26">
        <v>44057</v>
      </c>
      <c r="D3668" s="4">
        <v>-1</v>
      </c>
      <c r="E3668" s="29">
        <f t="shared" si="201"/>
        <v>15</v>
      </c>
      <c r="G3668" s="4"/>
      <c r="H3668" s="93">
        <f t="shared" si="199"/>
        <v>13</v>
      </c>
      <c r="I3668" s="93">
        <f t="shared" si="200"/>
        <v>2.5649493574615367</v>
      </c>
      <c r="J3668" s="158">
        <f t="shared" si="198"/>
        <v>-9.7250844543846675</v>
      </c>
    </row>
    <row r="3669" spans="1:10" hidden="1" x14ac:dyDescent="0.25">
      <c r="A3669" s="93">
        <v>166</v>
      </c>
      <c r="B3669" s="5" t="s">
        <v>42</v>
      </c>
      <c r="C3669" s="26">
        <v>44058</v>
      </c>
      <c r="D3669" s="4">
        <v>0</v>
      </c>
      <c r="E3669" s="29">
        <f t="shared" si="201"/>
        <v>17</v>
      </c>
      <c r="G3669" s="4"/>
      <c r="H3669" s="93">
        <f t="shared" si="199"/>
        <v>15</v>
      </c>
      <c r="I3669" s="93">
        <f t="shared" si="200"/>
        <v>2.7080502011022101</v>
      </c>
      <c r="J3669" s="158">
        <f t="shared" si="198"/>
        <v>-8.3433576827787697</v>
      </c>
    </row>
    <row r="3670" spans="1:10" hidden="1" x14ac:dyDescent="0.25">
      <c r="A3670" s="93">
        <v>167</v>
      </c>
      <c r="B3670" s="5" t="s">
        <v>42</v>
      </c>
      <c r="C3670" s="26">
        <v>44059</v>
      </c>
      <c r="D3670" s="4">
        <v>0</v>
      </c>
      <c r="E3670" s="29">
        <f t="shared" si="201"/>
        <v>19</v>
      </c>
      <c r="G3670" s="4"/>
      <c r="H3670" s="93">
        <f t="shared" si="199"/>
        <v>17</v>
      </c>
      <c r="I3670" s="93">
        <f t="shared" si="200"/>
        <v>2.8332133440562162</v>
      </c>
      <c r="J3670" s="158">
        <f t="shared" si="198"/>
        <v>-9.822194536539941</v>
      </c>
    </row>
    <row r="3671" spans="1:10" hidden="1" x14ac:dyDescent="0.25">
      <c r="A3671" s="93">
        <v>168</v>
      </c>
      <c r="B3671" s="5" t="s">
        <v>42</v>
      </c>
      <c r="C3671" s="26">
        <v>44060</v>
      </c>
      <c r="D3671" s="4">
        <v>0</v>
      </c>
      <c r="E3671" s="29">
        <f t="shared" si="201"/>
        <v>19</v>
      </c>
      <c r="G3671" s="4"/>
      <c r="H3671" s="93">
        <f t="shared" si="199"/>
        <v>19</v>
      </c>
      <c r="I3671" s="93">
        <f t="shared" si="200"/>
        <v>2.9444389791664403</v>
      </c>
      <c r="J3671" s="158">
        <f t="shared" si="198"/>
        <v>-14.952063695403488</v>
      </c>
    </row>
    <row r="3672" spans="1:10" hidden="1" x14ac:dyDescent="0.25">
      <c r="A3672" s="93">
        <v>169</v>
      </c>
      <c r="B3672" s="5" t="s">
        <v>42</v>
      </c>
      <c r="C3672" s="26">
        <v>44061</v>
      </c>
      <c r="D3672" s="4">
        <v>0</v>
      </c>
      <c r="E3672" s="29">
        <f t="shared" si="201"/>
        <v>19</v>
      </c>
      <c r="G3672" s="4"/>
      <c r="H3672" s="93">
        <f t="shared" si="199"/>
        <v>19</v>
      </c>
      <c r="I3672" s="93">
        <f t="shared" si="200"/>
        <v>2.9444389791664403</v>
      </c>
      <c r="J3672" s="158">
        <f t="shared" si="198"/>
        <v>-37.154353771448783</v>
      </c>
    </row>
    <row r="3673" spans="1:10" hidden="1" x14ac:dyDescent="0.25">
      <c r="A3673" s="93">
        <v>170</v>
      </c>
      <c r="B3673" s="5" t="s">
        <v>42</v>
      </c>
      <c r="C3673" s="26">
        <v>44062</v>
      </c>
      <c r="D3673" s="4">
        <v>0</v>
      </c>
      <c r="E3673" s="29">
        <f t="shared" si="201"/>
        <v>21</v>
      </c>
      <c r="G3673" s="4"/>
      <c r="H3673" s="93">
        <f t="shared" si="199"/>
        <v>19</v>
      </c>
      <c r="I3673" s="93">
        <f t="shared" si="200"/>
        <v>2.9444389791664403</v>
      </c>
      <c r="J3673" s="158">
        <f t="shared" si="198"/>
        <v>40.067590396301775</v>
      </c>
    </row>
    <row r="3674" spans="1:10" hidden="1" x14ac:dyDescent="0.25">
      <c r="A3674" s="93">
        <v>171</v>
      </c>
      <c r="B3674" s="5" t="s">
        <v>42</v>
      </c>
      <c r="C3674" s="26">
        <v>44063</v>
      </c>
      <c r="D3674" s="4">
        <v>13</v>
      </c>
      <c r="E3674" s="29">
        <f t="shared" si="201"/>
        <v>35</v>
      </c>
      <c r="G3674" s="4"/>
      <c r="H3674" s="93">
        <f t="shared" si="199"/>
        <v>34</v>
      </c>
      <c r="I3674" s="93">
        <f t="shared" si="200"/>
        <v>3.5263605246161616</v>
      </c>
      <c r="J3674" s="158">
        <f t="shared" si="198"/>
        <v>6.520843103530507</v>
      </c>
    </row>
    <row r="3675" spans="1:10" hidden="1" x14ac:dyDescent="0.25">
      <c r="A3675" s="93">
        <v>172</v>
      </c>
      <c r="B3675" s="5" t="s">
        <v>42</v>
      </c>
      <c r="C3675" s="26">
        <v>44064</v>
      </c>
      <c r="D3675" s="4">
        <v>1</v>
      </c>
      <c r="E3675" s="29">
        <f t="shared" si="201"/>
        <v>21</v>
      </c>
      <c r="G3675" s="4"/>
      <c r="H3675" s="93">
        <f t="shared" si="199"/>
        <v>36</v>
      </c>
      <c r="I3675" s="93">
        <f t="shared" si="200"/>
        <v>3.5835189384561099</v>
      </c>
      <c r="J3675" s="158">
        <f t="shared" si="198"/>
        <v>5.0387950544268927</v>
      </c>
    </row>
    <row r="3676" spans="1:10" hidden="1" x14ac:dyDescent="0.25">
      <c r="A3676" s="93">
        <v>173</v>
      </c>
      <c r="B3676" s="5" t="s">
        <v>42</v>
      </c>
      <c r="C3676" s="26">
        <v>44065</v>
      </c>
      <c r="D3676" s="4">
        <v>3</v>
      </c>
      <c r="E3676" s="29">
        <f t="shared" si="201"/>
        <v>23</v>
      </c>
      <c r="G3676" s="4"/>
      <c r="H3676" s="93">
        <f t="shared" si="199"/>
        <v>24</v>
      </c>
      <c r="I3676" s="93">
        <f t="shared" si="200"/>
        <v>3.1780538303479458</v>
      </c>
      <c r="J3676" s="158">
        <f t="shared" si="198"/>
        <v>6.6259537984675472</v>
      </c>
    </row>
    <row r="3677" spans="1:10" hidden="1" x14ac:dyDescent="0.25">
      <c r="A3677" s="93">
        <v>174</v>
      </c>
      <c r="B3677" s="5" t="s">
        <v>42</v>
      </c>
      <c r="C3677" s="26">
        <v>44066</v>
      </c>
      <c r="D3677" s="4">
        <v>19</v>
      </c>
      <c r="E3677" s="29">
        <f t="shared" si="201"/>
        <v>40</v>
      </c>
      <c r="G3677" s="4"/>
      <c r="H3677" s="93">
        <f t="shared" si="199"/>
        <v>42</v>
      </c>
      <c r="I3677" s="93">
        <f t="shared" si="200"/>
        <v>3.7376696182833684</v>
      </c>
      <c r="J3677" s="158">
        <f t="shared" si="198"/>
        <v>5.8233508164050445</v>
      </c>
    </row>
    <row r="3678" spans="1:10" hidden="1" x14ac:dyDescent="0.25">
      <c r="A3678" s="93">
        <v>175</v>
      </c>
      <c r="B3678" s="5" t="s">
        <v>42</v>
      </c>
      <c r="C3678" s="26">
        <v>44067</v>
      </c>
      <c r="D3678" s="4">
        <v>38</v>
      </c>
      <c r="E3678" s="29">
        <f t="shared" si="201"/>
        <v>58</v>
      </c>
      <c r="G3678" s="4"/>
      <c r="H3678" s="93">
        <f t="shared" si="199"/>
        <v>78</v>
      </c>
      <c r="I3678" s="93">
        <f t="shared" si="200"/>
        <v>4.3567088266895917</v>
      </c>
      <c r="J3678" s="158">
        <f t="shared" si="198"/>
        <v>3.9852281622625658</v>
      </c>
    </row>
    <row r="3679" spans="1:10" hidden="1" x14ac:dyDescent="0.25">
      <c r="A3679" s="93">
        <v>176</v>
      </c>
      <c r="B3679" s="5" t="s">
        <v>42</v>
      </c>
      <c r="C3679" s="26">
        <v>44068</v>
      </c>
      <c r="D3679" s="4">
        <v>14</v>
      </c>
      <c r="E3679" s="29">
        <f t="shared" si="201"/>
        <v>34</v>
      </c>
      <c r="G3679" s="4"/>
      <c r="H3679" s="93">
        <f t="shared" si="199"/>
        <v>72</v>
      </c>
      <c r="I3679" s="93">
        <f t="shared" si="200"/>
        <v>4.2766661190160553</v>
      </c>
      <c r="J3679" s="158">
        <f t="shared" si="198"/>
        <v>3.5042405417892764</v>
      </c>
    </row>
    <row r="3680" spans="1:10" hidden="1" x14ac:dyDescent="0.25">
      <c r="A3680" s="93">
        <v>177</v>
      </c>
      <c r="B3680" s="5" t="s">
        <v>42</v>
      </c>
      <c r="C3680" s="26">
        <v>44069</v>
      </c>
      <c r="D3680" s="4">
        <v>36</v>
      </c>
      <c r="E3680" s="29">
        <f t="shared" si="201"/>
        <v>56</v>
      </c>
      <c r="G3680" s="4"/>
      <c r="H3680" s="93">
        <f t="shared" si="199"/>
        <v>70</v>
      </c>
      <c r="I3680" s="93">
        <f t="shared" si="200"/>
        <v>4.2484952420493594</v>
      </c>
      <c r="J3680" s="158">
        <f t="shared" si="198"/>
        <v>3.6946485729574778</v>
      </c>
    </row>
    <row r="3681" spans="1:10" hidden="1" x14ac:dyDescent="0.25">
      <c r="A3681" s="93">
        <v>178</v>
      </c>
      <c r="B3681" s="5" t="s">
        <v>42</v>
      </c>
      <c r="C3681" s="26">
        <v>44070</v>
      </c>
      <c r="D3681" s="4">
        <v>36</v>
      </c>
      <c r="E3681" s="29">
        <f t="shared" si="201"/>
        <v>58</v>
      </c>
      <c r="G3681" s="4"/>
      <c r="H3681" s="93">
        <f t="shared" si="199"/>
        <v>92</v>
      </c>
      <c r="I3681" s="93">
        <f t="shared" si="200"/>
        <v>4.5217885770490405</v>
      </c>
      <c r="J3681" s="158">
        <f t="shared" si="198"/>
        <v>4.0980695001749421</v>
      </c>
    </row>
    <row r="3682" spans="1:10" hidden="1" x14ac:dyDescent="0.25">
      <c r="A3682" s="93">
        <v>179</v>
      </c>
      <c r="B3682" s="5" t="s">
        <v>42</v>
      </c>
      <c r="C3682" s="26">
        <v>44071</v>
      </c>
      <c r="D3682" s="4">
        <v>11</v>
      </c>
      <c r="E3682" s="29">
        <f t="shared" si="201"/>
        <v>33</v>
      </c>
      <c r="G3682" s="4"/>
      <c r="H3682" s="93">
        <f t="shared" si="199"/>
        <v>69</v>
      </c>
      <c r="I3682" s="93">
        <f t="shared" si="200"/>
        <v>4.2341065045972597</v>
      </c>
      <c r="J3682" s="158">
        <f t="shared" si="198"/>
        <v>4.5755090467243704</v>
      </c>
    </row>
    <row r="3683" spans="1:10" hidden="1" x14ac:dyDescent="0.25">
      <c r="A3683" s="93">
        <v>180</v>
      </c>
      <c r="B3683" s="5" t="s">
        <v>42</v>
      </c>
      <c r="C3683" s="26">
        <v>44072</v>
      </c>
      <c r="D3683" s="4">
        <v>13</v>
      </c>
      <c r="E3683" s="29">
        <f t="shared" si="201"/>
        <v>36</v>
      </c>
      <c r="G3683" s="4"/>
      <c r="H3683" s="93">
        <f t="shared" si="199"/>
        <v>46</v>
      </c>
      <c r="I3683" s="93">
        <f t="shared" si="200"/>
        <v>3.8286413964890951</v>
      </c>
      <c r="J3683" s="158">
        <f t="shared" si="198"/>
        <v>7.7597660785984122</v>
      </c>
    </row>
    <row r="3684" spans="1:10" hidden="1" x14ac:dyDescent="0.25">
      <c r="A3684" s="93">
        <v>181</v>
      </c>
      <c r="B3684" s="5" t="s">
        <v>42</v>
      </c>
      <c r="C3684" s="26">
        <v>44073</v>
      </c>
      <c r="D3684" s="4">
        <v>15</v>
      </c>
      <c r="E3684" s="29">
        <f t="shared" si="201"/>
        <v>37</v>
      </c>
      <c r="G3684" s="4"/>
      <c r="H3684" s="93">
        <f t="shared" si="199"/>
        <v>51</v>
      </c>
      <c r="I3684" s="93">
        <f t="shared" si="200"/>
        <v>3.9318256327243257</v>
      </c>
      <c r="J3684" s="158">
        <f t="shared" si="198"/>
        <v>-51.270514647591817</v>
      </c>
    </row>
    <row r="3685" spans="1:10" hidden="1" x14ac:dyDescent="0.25">
      <c r="A3685" s="93">
        <v>182</v>
      </c>
      <c r="B3685" s="5" t="s">
        <v>42</v>
      </c>
      <c r="C3685" s="26">
        <v>44074</v>
      </c>
      <c r="D3685" s="4">
        <v>2</v>
      </c>
      <c r="E3685" s="29">
        <f t="shared" si="201"/>
        <v>24</v>
      </c>
      <c r="G3685" s="4"/>
      <c r="H3685" s="93">
        <f t="shared" si="199"/>
        <v>39</v>
      </c>
      <c r="I3685" s="93">
        <f t="shared" si="200"/>
        <v>3.6635616461296463</v>
      </c>
      <c r="J3685" s="158">
        <f t="shared" si="198"/>
        <v>-7.1674195854679015</v>
      </c>
    </row>
    <row r="3686" spans="1:10" hidden="1" x14ac:dyDescent="0.25">
      <c r="A3686" s="93">
        <v>183</v>
      </c>
      <c r="B3686" s="5" t="s">
        <v>42</v>
      </c>
      <c r="C3686" s="26">
        <v>44075</v>
      </c>
      <c r="D3686" s="4">
        <v>0</v>
      </c>
      <c r="E3686" s="29">
        <f t="shared" si="201"/>
        <v>23</v>
      </c>
      <c r="G3686" s="4"/>
      <c r="H3686" s="93">
        <f t="shared" si="199"/>
        <v>24</v>
      </c>
      <c r="I3686" s="93">
        <f t="shared" si="200"/>
        <v>3.1780538303479458</v>
      </c>
      <c r="J3686" s="158">
        <f t="shared" si="198"/>
        <v>-4.5522252813605926</v>
      </c>
    </row>
    <row r="3687" spans="1:10" hidden="1" x14ac:dyDescent="0.25">
      <c r="A3687" s="93">
        <v>184</v>
      </c>
      <c r="B3687" s="5" t="s">
        <v>42</v>
      </c>
      <c r="C3687" s="26">
        <v>44076</v>
      </c>
      <c r="D3687" s="4">
        <v>32</v>
      </c>
      <c r="E3687" s="29">
        <f t="shared" si="201"/>
        <v>54</v>
      </c>
      <c r="G3687" s="4"/>
      <c r="H3687" s="93">
        <f t="shared" si="199"/>
        <v>55</v>
      </c>
      <c r="I3687" s="93">
        <f t="shared" si="200"/>
        <v>4.0073331852324712</v>
      </c>
      <c r="J3687" s="158">
        <f t="shared" si="198"/>
        <v>-5.8135657046862566</v>
      </c>
    </row>
    <row r="3688" spans="1:10" hidden="1" x14ac:dyDescent="0.25">
      <c r="A3688" s="93">
        <v>185</v>
      </c>
      <c r="B3688" s="5" t="s">
        <v>42</v>
      </c>
      <c r="C3688" s="26">
        <v>44077</v>
      </c>
      <c r="D3688" s="4">
        <v>74</v>
      </c>
      <c r="E3688" s="29">
        <f t="shared" si="201"/>
        <v>96</v>
      </c>
      <c r="G3688" s="4"/>
      <c r="H3688" s="93">
        <f t="shared" si="199"/>
        <v>128</v>
      </c>
      <c r="I3688" s="93">
        <f t="shared" si="200"/>
        <v>4.8520302639196169</v>
      </c>
      <c r="J3688" s="158">
        <f t="shared" si="198"/>
        <v>-55.866705846850351</v>
      </c>
    </row>
    <row r="3689" spans="1:10" hidden="1" x14ac:dyDescent="0.25">
      <c r="A3689" s="93">
        <v>186</v>
      </c>
      <c r="B3689" s="5" t="s">
        <v>42</v>
      </c>
      <c r="C3689" s="26">
        <v>44078</v>
      </c>
      <c r="D3689" s="4">
        <v>29</v>
      </c>
      <c r="E3689" s="29">
        <f t="shared" si="201"/>
        <v>52</v>
      </c>
      <c r="G3689" s="4"/>
      <c r="H3689" s="93">
        <f t="shared" si="199"/>
        <v>125</v>
      </c>
      <c r="I3689" s="93">
        <f t="shared" si="200"/>
        <v>4.8283137373023015</v>
      </c>
      <c r="J3689" s="158">
        <f t="shared" si="198"/>
        <v>6.4568833409871074</v>
      </c>
    </row>
    <row r="3690" spans="1:10" hidden="1" x14ac:dyDescent="0.25">
      <c r="A3690" s="93">
        <v>187</v>
      </c>
      <c r="B3690" s="5" t="s">
        <v>42</v>
      </c>
      <c r="C3690" s="26">
        <v>44079</v>
      </c>
      <c r="D3690" s="4">
        <v>15</v>
      </c>
      <c r="E3690" s="29">
        <f t="shared" si="201"/>
        <v>29</v>
      </c>
      <c r="G3690" s="4"/>
      <c r="H3690" s="93">
        <f t="shared" si="199"/>
        <v>67</v>
      </c>
      <c r="I3690" s="93">
        <f t="shared" si="200"/>
        <v>4.2046926193909657</v>
      </c>
      <c r="J3690" s="158">
        <f t="shared" si="198"/>
        <v>5.0588159897182186</v>
      </c>
    </row>
    <row r="3691" spans="1:10" hidden="1" x14ac:dyDescent="0.25">
      <c r="A3691" s="93">
        <v>188</v>
      </c>
      <c r="B3691" s="5" t="s">
        <v>42</v>
      </c>
      <c r="C3691" s="26">
        <v>44080</v>
      </c>
      <c r="D3691" s="4">
        <v>4</v>
      </c>
      <c r="E3691" s="29">
        <f t="shared" si="201"/>
        <v>18</v>
      </c>
      <c r="G3691" s="4"/>
      <c r="H3691" s="93">
        <f t="shared" si="199"/>
        <v>33</v>
      </c>
      <c r="I3691" s="93">
        <f t="shared" si="200"/>
        <v>3.4965075614664802</v>
      </c>
      <c r="J3691" s="158">
        <f t="shared" si="198"/>
        <v>10.675719761095257</v>
      </c>
    </row>
    <row r="3692" spans="1:10" hidden="1" x14ac:dyDescent="0.25">
      <c r="A3692" s="93">
        <v>189</v>
      </c>
      <c r="B3692" s="5" t="s">
        <v>42</v>
      </c>
      <c r="C3692" s="26">
        <v>44081</v>
      </c>
      <c r="D3692" s="4">
        <v>-13</v>
      </c>
      <c r="E3692" s="29">
        <f t="shared" si="201"/>
        <v>2</v>
      </c>
      <c r="G3692" s="4"/>
      <c r="H3692" s="93">
        <f t="shared" si="199"/>
        <v>5</v>
      </c>
      <c r="I3692" s="93">
        <f t="shared" si="200"/>
        <v>1.6094379124341003</v>
      </c>
      <c r="J3692" s="158">
        <f t="shared" si="198"/>
        <v>-4.7653658495049402</v>
      </c>
    </row>
    <row r="3693" spans="1:10" hidden="1" x14ac:dyDescent="0.25">
      <c r="A3693" s="93">
        <v>190</v>
      </c>
      <c r="B3693" s="5" t="s">
        <v>42</v>
      </c>
      <c r="C3693" s="26">
        <v>44082</v>
      </c>
      <c r="D3693" s="4">
        <v>16</v>
      </c>
      <c r="E3693" s="29">
        <f t="shared" si="201"/>
        <v>33</v>
      </c>
      <c r="F3693" s="4">
        <f>5+2</f>
        <v>7</v>
      </c>
      <c r="G3693" s="4"/>
      <c r="H3693" s="93">
        <f t="shared" si="199"/>
        <v>18</v>
      </c>
      <c r="I3693" s="93">
        <f t="shared" si="200"/>
        <v>2.8903717578961645</v>
      </c>
      <c r="J3693" s="158">
        <f t="shared" si="198"/>
        <v>-3.1146949339822267</v>
      </c>
    </row>
    <row r="3694" spans="1:10" hidden="1" x14ac:dyDescent="0.25">
      <c r="A3694" s="93">
        <v>191</v>
      </c>
      <c r="B3694" s="5" t="s">
        <v>42</v>
      </c>
      <c r="C3694" s="26">
        <v>44083</v>
      </c>
      <c r="D3694" s="4">
        <v>4</v>
      </c>
      <c r="E3694" s="29">
        <f t="shared" si="201"/>
        <v>23</v>
      </c>
      <c r="G3694" s="4"/>
      <c r="H3694" s="93">
        <f t="shared" si="199"/>
        <v>37</v>
      </c>
      <c r="I3694" s="93">
        <f t="shared" si="200"/>
        <v>3.6109179126442243</v>
      </c>
      <c r="J3694" s="158">
        <f t="shared" si="198"/>
        <v>-2.5372290741879358</v>
      </c>
    </row>
    <row r="3695" spans="1:10" hidden="1" x14ac:dyDescent="0.25">
      <c r="A3695" s="93">
        <v>192</v>
      </c>
      <c r="B3695" s="5" t="s">
        <v>42</v>
      </c>
      <c r="C3695" s="26">
        <v>44084</v>
      </c>
      <c r="D3695" s="1">
        <v>1</v>
      </c>
      <c r="E3695" s="29">
        <f t="shared" si="201"/>
        <v>20</v>
      </c>
      <c r="G3695" s="4"/>
      <c r="H3695" s="93">
        <f t="shared" si="199"/>
        <v>24</v>
      </c>
      <c r="I3695" s="93">
        <f t="shared" si="200"/>
        <v>3.1780538303479458</v>
      </c>
      <c r="J3695" s="158">
        <f t="shared" si="198"/>
        <v>-2.4634965762762153</v>
      </c>
    </row>
    <row r="3696" spans="1:10" hidden="1" x14ac:dyDescent="0.25">
      <c r="A3696" s="93">
        <v>193</v>
      </c>
      <c r="B3696" s="5" t="s">
        <v>42</v>
      </c>
      <c r="C3696" s="26">
        <v>44085</v>
      </c>
      <c r="D3696" s="4">
        <v>14</v>
      </c>
      <c r="E3696" s="29">
        <f t="shared" si="201"/>
        <v>33</v>
      </c>
      <c r="G3696" s="4"/>
      <c r="H3696" s="93">
        <f t="shared" si="199"/>
        <v>34</v>
      </c>
      <c r="I3696" s="93">
        <f t="shared" si="200"/>
        <v>3.5263605246161616</v>
      </c>
      <c r="J3696" s="158">
        <f t="shared" si="198"/>
        <v>-4.6126705131612944</v>
      </c>
    </row>
    <row r="3697" spans="1:10" hidden="1" x14ac:dyDescent="0.25">
      <c r="A3697" s="93">
        <v>194</v>
      </c>
      <c r="B3697" s="5" t="s">
        <v>42</v>
      </c>
      <c r="C3697" s="26">
        <v>44086</v>
      </c>
      <c r="D3697" s="4">
        <v>23</v>
      </c>
      <c r="E3697" s="29">
        <f t="shared" si="201"/>
        <v>44</v>
      </c>
      <c r="F3697" s="4">
        <f>2+3</f>
        <v>5</v>
      </c>
      <c r="G3697" s="4"/>
      <c r="H3697" s="93">
        <f t="shared" si="199"/>
        <v>56</v>
      </c>
      <c r="I3697" s="93">
        <f t="shared" si="200"/>
        <v>4.0253516907351496</v>
      </c>
      <c r="J3697" s="158">
        <f t="shared" si="198"/>
        <v>13.477012593868638</v>
      </c>
    </row>
    <row r="3698" spans="1:10" hidden="1" x14ac:dyDescent="0.25">
      <c r="A3698" s="93">
        <v>195</v>
      </c>
      <c r="B3698" s="5" t="s">
        <v>42</v>
      </c>
      <c r="C3698" s="26">
        <v>44087</v>
      </c>
      <c r="D3698" s="4">
        <v>-5</v>
      </c>
      <c r="E3698" s="29">
        <f t="shared" si="201"/>
        <v>30</v>
      </c>
      <c r="G3698" s="4"/>
      <c r="H3698" s="93">
        <f t="shared" si="199"/>
        <v>39</v>
      </c>
      <c r="I3698" s="93">
        <f t="shared" si="200"/>
        <v>3.6635616461296463</v>
      </c>
      <c r="J3698" s="158">
        <f t="shared" si="198"/>
        <v>3.9543715448802561</v>
      </c>
    </row>
    <row r="3699" spans="1:10" hidden="1" x14ac:dyDescent="0.25">
      <c r="A3699" s="93">
        <v>196</v>
      </c>
      <c r="B3699" s="5" t="s">
        <v>42</v>
      </c>
      <c r="C3699" s="26">
        <v>44088</v>
      </c>
      <c r="D3699" s="4">
        <v>0</v>
      </c>
      <c r="E3699" s="29">
        <f t="shared" si="201"/>
        <v>21</v>
      </c>
      <c r="G3699" s="4"/>
      <c r="H3699" s="93">
        <f t="shared" si="199"/>
        <v>30</v>
      </c>
      <c r="I3699" s="93">
        <f t="shared" si="200"/>
        <v>3.4011973816621555</v>
      </c>
      <c r="J3699" s="158">
        <f t="shared" si="198"/>
        <v>3.2347095297327111</v>
      </c>
    </row>
    <row r="3700" spans="1:10" hidden="1" x14ac:dyDescent="0.25">
      <c r="A3700" s="93">
        <v>197</v>
      </c>
      <c r="B3700" s="62" t="s">
        <v>42</v>
      </c>
      <c r="C3700" s="26">
        <v>44089</v>
      </c>
      <c r="D3700" s="4">
        <v>11</v>
      </c>
      <c r="E3700" s="29">
        <f t="shared" si="201"/>
        <v>34</v>
      </c>
      <c r="G3700" s="4"/>
      <c r="H3700" s="93">
        <f t="shared" si="199"/>
        <v>32</v>
      </c>
      <c r="I3700" s="93">
        <f t="shared" si="200"/>
        <v>3.4657359027997265</v>
      </c>
      <c r="J3700" s="158">
        <f t="shared" si="198"/>
        <v>11.799538690660331</v>
      </c>
    </row>
    <row r="3701" spans="1:10" hidden="1" x14ac:dyDescent="0.25">
      <c r="A3701" s="93">
        <v>198</v>
      </c>
      <c r="B3701" s="62" t="s">
        <v>42</v>
      </c>
      <c r="C3701" s="26">
        <v>44090</v>
      </c>
      <c r="D3701" s="4">
        <v>0</v>
      </c>
      <c r="E3701" s="29">
        <f t="shared" si="201"/>
        <v>40</v>
      </c>
      <c r="F3701" s="4">
        <f>2</f>
        <v>2</v>
      </c>
      <c r="G3701" s="4"/>
      <c r="H3701" s="93">
        <f t="shared" si="199"/>
        <v>34</v>
      </c>
      <c r="I3701" s="93">
        <f t="shared" si="200"/>
        <v>3.5263605246161616</v>
      </c>
      <c r="J3701" s="158">
        <f t="shared" si="198"/>
        <v>533.04773609290464</v>
      </c>
    </row>
    <row r="3702" spans="1:10" hidden="1" x14ac:dyDescent="0.25">
      <c r="A3702" s="93">
        <v>199</v>
      </c>
      <c r="B3702" s="62" t="s">
        <v>42</v>
      </c>
      <c r="C3702" s="26">
        <v>44091</v>
      </c>
      <c r="D3702" s="4">
        <v>20</v>
      </c>
      <c r="E3702" s="29">
        <f t="shared" si="201"/>
        <v>78</v>
      </c>
      <c r="G3702" s="4"/>
      <c r="H3702" s="93">
        <f t="shared" si="199"/>
        <v>60</v>
      </c>
      <c r="I3702" s="93">
        <f t="shared" si="200"/>
        <v>4.0943445622221004</v>
      </c>
      <c r="J3702" s="158">
        <f t="shared" si="198"/>
        <v>13.017362128001635</v>
      </c>
    </row>
    <row r="3703" spans="1:10" hidden="1" x14ac:dyDescent="0.25">
      <c r="A3703" s="93">
        <v>200</v>
      </c>
      <c r="B3703" s="62" t="s">
        <v>42</v>
      </c>
      <c r="C3703" s="26">
        <v>44092</v>
      </c>
      <c r="D3703" s="4">
        <v>15</v>
      </c>
      <c r="E3703" s="29">
        <f t="shared" si="201"/>
        <v>49</v>
      </c>
      <c r="F3703" s="4">
        <f>4+2</f>
        <v>6</v>
      </c>
      <c r="G3703" s="4"/>
      <c r="H3703" s="93">
        <f t="shared" si="199"/>
        <v>93</v>
      </c>
      <c r="I3703" s="93">
        <f t="shared" si="200"/>
        <v>4.5325994931532563</v>
      </c>
      <c r="J3703" s="158">
        <f t="shared" si="198"/>
        <v>8.2686594325490486</v>
      </c>
    </row>
    <row r="3704" spans="1:10" hidden="1" x14ac:dyDescent="0.25">
      <c r="A3704" s="93">
        <v>201</v>
      </c>
      <c r="B3704" s="62" t="s">
        <v>42</v>
      </c>
      <c r="C3704" s="26">
        <v>44093</v>
      </c>
      <c r="D3704" s="4">
        <v>1</v>
      </c>
      <c r="E3704" s="29">
        <f t="shared" si="201"/>
        <v>57</v>
      </c>
      <c r="F3704" s="4">
        <f>1</f>
        <v>1</v>
      </c>
      <c r="G3704" s="4"/>
      <c r="H3704" s="93">
        <f t="shared" si="199"/>
        <v>50</v>
      </c>
      <c r="I3704" s="93">
        <f t="shared" si="200"/>
        <v>3.912023005428146</v>
      </c>
      <c r="J3704" s="158">
        <f t="shared" si="198"/>
        <v>10.229238854443174</v>
      </c>
    </row>
    <row r="3705" spans="1:10" hidden="1" x14ac:dyDescent="0.25">
      <c r="A3705" s="93">
        <v>202</v>
      </c>
      <c r="B3705" s="62" t="s">
        <v>42</v>
      </c>
      <c r="C3705" s="26">
        <v>44094</v>
      </c>
      <c r="D3705" s="4">
        <v>8</v>
      </c>
      <c r="E3705" s="29">
        <f t="shared" si="201"/>
        <v>66</v>
      </c>
      <c r="G3705" s="4"/>
      <c r="H3705" s="93">
        <f t="shared" si="199"/>
        <v>65</v>
      </c>
      <c r="I3705" s="93">
        <f t="shared" si="200"/>
        <v>4.1743872698956368</v>
      </c>
      <c r="J3705" s="158">
        <f t="shared" si="198"/>
        <v>5.8821505599056465</v>
      </c>
    </row>
    <row r="3706" spans="1:10" hidden="1" x14ac:dyDescent="0.25">
      <c r="A3706" s="93">
        <v>203</v>
      </c>
      <c r="B3706" s="62" t="s">
        <v>42</v>
      </c>
      <c r="C3706" s="26">
        <v>44095</v>
      </c>
      <c r="D3706" s="4">
        <v>18</v>
      </c>
      <c r="E3706" s="29">
        <f t="shared" si="201"/>
        <v>51</v>
      </c>
      <c r="G3706" s="4"/>
      <c r="H3706" s="93">
        <f t="shared" si="199"/>
        <v>84</v>
      </c>
      <c r="I3706" s="93">
        <f t="shared" si="200"/>
        <v>4.4308167988433134</v>
      </c>
      <c r="J3706" s="158">
        <f t="shared" si="198"/>
        <v>4.7161137791097554</v>
      </c>
    </row>
    <row r="3707" spans="1:10" hidden="1" x14ac:dyDescent="0.25">
      <c r="A3707" s="93">
        <v>204</v>
      </c>
      <c r="B3707" s="62" t="s">
        <v>42</v>
      </c>
      <c r="C3707" s="26">
        <v>44096</v>
      </c>
      <c r="D3707" s="4">
        <v>27</v>
      </c>
      <c r="E3707" s="29">
        <f t="shared" si="201"/>
        <v>63</v>
      </c>
      <c r="G3707" s="4"/>
      <c r="H3707" s="93">
        <f t="shared" si="199"/>
        <v>78</v>
      </c>
      <c r="I3707" s="93">
        <f t="shared" si="200"/>
        <v>4.3567088266895917</v>
      </c>
      <c r="J3707" s="158">
        <f t="shared" si="198"/>
        <v>5.6100166958043687</v>
      </c>
    </row>
    <row r="3708" spans="1:10" hidden="1" x14ac:dyDescent="0.25">
      <c r="A3708" s="93">
        <v>205</v>
      </c>
      <c r="B3708" s="62" t="s">
        <v>42</v>
      </c>
      <c r="C3708" s="26">
        <v>44097</v>
      </c>
      <c r="D3708" s="4">
        <v>19</v>
      </c>
      <c r="E3708" s="29">
        <f t="shared" si="201"/>
        <v>56</v>
      </c>
      <c r="F3708" s="4">
        <f>1+3</f>
        <v>4</v>
      </c>
      <c r="G3708" s="4"/>
      <c r="H3708" s="93">
        <f t="shared" si="199"/>
        <v>82</v>
      </c>
      <c r="I3708" s="93">
        <f t="shared" si="200"/>
        <v>4.4067192472642533</v>
      </c>
      <c r="J3708" s="158">
        <f t="shared" si="198"/>
        <v>7.8349659793295094</v>
      </c>
    </row>
    <row r="3709" spans="1:10" hidden="1" x14ac:dyDescent="0.25">
      <c r="A3709" s="93">
        <v>206</v>
      </c>
      <c r="B3709" s="62" t="s">
        <v>42</v>
      </c>
      <c r="C3709" s="26">
        <v>44098</v>
      </c>
      <c r="D3709" s="4">
        <v>12</v>
      </c>
      <c r="E3709" s="29">
        <f t="shared" si="201"/>
        <v>36</v>
      </c>
      <c r="G3709" s="4"/>
      <c r="H3709" s="93">
        <f t="shared" si="199"/>
        <v>68</v>
      </c>
      <c r="I3709" s="93">
        <f t="shared" si="200"/>
        <v>4.219507705176107</v>
      </c>
      <c r="J3709" s="158">
        <f>LN(2)/SLOPE(I3702:I3709,A3702:A3709)</f>
        <v>31.691423518103974</v>
      </c>
    </row>
    <row r="3710" spans="1:10" hidden="1" x14ac:dyDescent="0.25">
      <c r="A3710" s="93">
        <v>1</v>
      </c>
      <c r="B3710" s="5" t="s">
        <v>43</v>
      </c>
      <c r="C3710" s="26">
        <v>43893</v>
      </c>
      <c r="D3710" s="4">
        <v>0</v>
      </c>
      <c r="E3710" s="29">
        <v>0</v>
      </c>
      <c r="G3710" s="4"/>
      <c r="H3710" s="93">
        <f t="shared" si="199"/>
        <v>0</v>
      </c>
      <c r="I3710" s="93" t="e">
        <f t="shared" si="200"/>
        <v>#NUM!</v>
      </c>
    </row>
    <row r="3711" spans="1:10" hidden="1" x14ac:dyDescent="0.25">
      <c r="A3711" s="93">
        <v>2</v>
      </c>
      <c r="B3711" s="5" t="s">
        <v>43</v>
      </c>
      <c r="C3711" s="26">
        <v>43894</v>
      </c>
      <c r="D3711" s="4">
        <v>0</v>
      </c>
      <c r="E3711" s="29">
        <v>0</v>
      </c>
      <c r="G3711" s="4"/>
      <c r="H3711" s="93">
        <f t="shared" si="199"/>
        <v>0</v>
      </c>
      <c r="I3711" s="93" t="e">
        <f t="shared" si="200"/>
        <v>#NUM!</v>
      </c>
    </row>
    <row r="3712" spans="1:10" hidden="1" x14ac:dyDescent="0.25">
      <c r="A3712" s="93">
        <v>3</v>
      </c>
      <c r="B3712" s="5" t="s">
        <v>43</v>
      </c>
      <c r="C3712" s="26">
        <v>43895</v>
      </c>
      <c r="D3712" s="4">
        <v>0</v>
      </c>
      <c r="E3712" s="29">
        <v>0</v>
      </c>
      <c r="G3712" s="4"/>
      <c r="H3712" s="93">
        <f t="shared" si="199"/>
        <v>0</v>
      </c>
      <c r="I3712" s="93" t="e">
        <f t="shared" si="200"/>
        <v>#NUM!</v>
      </c>
    </row>
    <row r="3713" spans="1:10" hidden="1" x14ac:dyDescent="0.25">
      <c r="A3713" s="93">
        <v>4</v>
      </c>
      <c r="B3713" s="5" t="s">
        <v>43</v>
      </c>
      <c r="C3713" s="26">
        <v>43896</v>
      </c>
      <c r="D3713" s="4">
        <v>0</v>
      </c>
      <c r="E3713" s="29">
        <v>0</v>
      </c>
      <c r="G3713" s="4"/>
      <c r="H3713" s="93">
        <f t="shared" si="199"/>
        <v>0</v>
      </c>
      <c r="I3713" s="93" t="e">
        <f t="shared" si="200"/>
        <v>#NUM!</v>
      </c>
    </row>
    <row r="3714" spans="1:10" hidden="1" x14ac:dyDescent="0.25">
      <c r="A3714" s="93">
        <v>5</v>
      </c>
      <c r="B3714" s="5" t="s">
        <v>43</v>
      </c>
      <c r="C3714" s="26">
        <v>43897</v>
      </c>
      <c r="D3714" s="4">
        <v>0</v>
      </c>
      <c r="E3714" s="29">
        <v>0</v>
      </c>
      <c r="G3714" s="4"/>
      <c r="H3714" s="93">
        <f t="shared" si="199"/>
        <v>0</v>
      </c>
      <c r="I3714" s="93" t="e">
        <f t="shared" si="200"/>
        <v>#NUM!</v>
      </c>
    </row>
    <row r="3715" spans="1:10" hidden="1" x14ac:dyDescent="0.25">
      <c r="A3715" s="93">
        <v>6</v>
      </c>
      <c r="B3715" s="5" t="s">
        <v>43</v>
      </c>
      <c r="C3715" s="26">
        <v>43898</v>
      </c>
      <c r="D3715" s="4">
        <v>0</v>
      </c>
      <c r="E3715" s="29">
        <v>0</v>
      </c>
      <c r="G3715" s="4"/>
      <c r="H3715" s="93">
        <f t="shared" ref="H3715:H3778" si="202">IF(EXACT(B3715,B3714),D3715+E3714,E3715)</f>
        <v>0</v>
      </c>
      <c r="I3715" s="93" t="e">
        <f t="shared" si="200"/>
        <v>#NUM!</v>
      </c>
    </row>
    <row r="3716" spans="1:10" hidden="1" x14ac:dyDescent="0.25">
      <c r="A3716" s="93">
        <v>7</v>
      </c>
      <c r="B3716" s="5" t="s">
        <v>43</v>
      </c>
      <c r="C3716" s="26">
        <v>43899</v>
      </c>
      <c r="D3716" s="4">
        <v>1</v>
      </c>
      <c r="E3716" s="29">
        <v>1</v>
      </c>
      <c r="G3716" s="4"/>
      <c r="H3716" s="93">
        <f t="shared" si="202"/>
        <v>1</v>
      </c>
      <c r="I3716" s="93">
        <f t="shared" si="200"/>
        <v>0</v>
      </c>
    </row>
    <row r="3717" spans="1:10" hidden="1" x14ac:dyDescent="0.25">
      <c r="A3717" s="93">
        <v>8</v>
      </c>
      <c r="B3717" s="5" t="s">
        <v>43</v>
      </c>
      <c r="C3717" s="26">
        <v>43900</v>
      </c>
      <c r="D3717" s="4">
        <v>0</v>
      </c>
      <c r="E3717" s="29">
        <v>1</v>
      </c>
      <c r="G3717" s="4"/>
      <c r="H3717" s="93">
        <f t="shared" si="202"/>
        <v>1</v>
      </c>
      <c r="I3717" s="93">
        <f t="shared" si="200"/>
        <v>0</v>
      </c>
    </row>
    <row r="3718" spans="1:10" hidden="1" x14ac:dyDescent="0.25">
      <c r="A3718" s="93">
        <v>9</v>
      </c>
      <c r="B3718" s="5" t="s">
        <v>43</v>
      </c>
      <c r="C3718" s="26">
        <v>43901</v>
      </c>
      <c r="D3718" s="4">
        <v>0</v>
      </c>
      <c r="E3718" s="29">
        <v>1</v>
      </c>
      <c r="G3718" s="4"/>
      <c r="H3718" s="93">
        <f t="shared" si="202"/>
        <v>1</v>
      </c>
      <c r="I3718" s="93">
        <f t="shared" si="200"/>
        <v>0</v>
      </c>
    </row>
    <row r="3719" spans="1:10" hidden="1" x14ac:dyDescent="0.25">
      <c r="A3719" s="93">
        <v>10</v>
      </c>
      <c r="B3719" s="5" t="s">
        <v>43</v>
      </c>
      <c r="C3719" s="26">
        <v>43902</v>
      </c>
      <c r="D3719" s="4">
        <v>0</v>
      </c>
      <c r="E3719" s="29">
        <v>1</v>
      </c>
      <c r="G3719" s="4"/>
      <c r="H3719" s="93">
        <f t="shared" si="202"/>
        <v>1</v>
      </c>
      <c r="I3719" s="93">
        <f t="shared" si="200"/>
        <v>0</v>
      </c>
    </row>
    <row r="3720" spans="1:10" hidden="1" x14ac:dyDescent="0.25">
      <c r="A3720" s="93">
        <v>11</v>
      </c>
      <c r="B3720" s="5" t="s">
        <v>43</v>
      </c>
      <c r="C3720" s="26">
        <v>43903</v>
      </c>
      <c r="D3720" s="4">
        <v>0</v>
      </c>
      <c r="E3720" s="29">
        <v>1</v>
      </c>
      <c r="G3720" s="4"/>
      <c r="H3720" s="93">
        <f t="shared" si="202"/>
        <v>1</v>
      </c>
      <c r="I3720" s="93">
        <f t="shared" si="200"/>
        <v>0</v>
      </c>
    </row>
    <row r="3721" spans="1:10" hidden="1" x14ac:dyDescent="0.25">
      <c r="A3721" s="93">
        <v>12</v>
      </c>
      <c r="B3721" s="5" t="s">
        <v>43</v>
      </c>
      <c r="C3721" s="26">
        <v>43904</v>
      </c>
      <c r="D3721" s="4">
        <v>2</v>
      </c>
      <c r="E3721" s="29">
        <v>3</v>
      </c>
      <c r="G3721" s="4"/>
      <c r="H3721" s="93">
        <f t="shared" si="202"/>
        <v>3</v>
      </c>
      <c r="I3721" s="93">
        <f t="shared" si="200"/>
        <v>1.0986122886681098</v>
      </c>
    </row>
    <row r="3722" spans="1:10" hidden="1" x14ac:dyDescent="0.25">
      <c r="A3722" s="93">
        <v>13</v>
      </c>
      <c r="B3722" s="5" t="s">
        <v>43</v>
      </c>
      <c r="C3722" s="26">
        <v>43905</v>
      </c>
      <c r="D3722" s="4">
        <v>0</v>
      </c>
      <c r="E3722" s="29">
        <v>3</v>
      </c>
      <c r="G3722" s="4"/>
      <c r="H3722" s="93">
        <f t="shared" si="202"/>
        <v>3</v>
      </c>
      <c r="I3722" s="93">
        <f t="shared" si="200"/>
        <v>1.0986122886681098</v>
      </c>
    </row>
    <row r="3723" spans="1:10" hidden="1" x14ac:dyDescent="0.25">
      <c r="A3723" s="93">
        <v>14</v>
      </c>
      <c r="B3723" s="5" t="s">
        <v>43</v>
      </c>
      <c r="C3723" s="26">
        <v>43906</v>
      </c>
      <c r="D3723" s="4">
        <v>0</v>
      </c>
      <c r="E3723" s="29">
        <v>3</v>
      </c>
      <c r="G3723" s="4"/>
      <c r="H3723" s="93">
        <f t="shared" si="202"/>
        <v>3</v>
      </c>
      <c r="I3723" s="93">
        <f t="shared" si="200"/>
        <v>1.0986122886681098</v>
      </c>
    </row>
    <row r="3724" spans="1:10" hidden="1" x14ac:dyDescent="0.25">
      <c r="A3724" s="93">
        <v>15</v>
      </c>
      <c r="B3724" s="5" t="s">
        <v>43</v>
      </c>
      <c r="C3724" s="26">
        <v>43907</v>
      </c>
      <c r="D3724" s="4">
        <v>0</v>
      </c>
      <c r="E3724" s="29">
        <v>3</v>
      </c>
      <c r="G3724" s="4"/>
      <c r="H3724" s="93">
        <f t="shared" si="202"/>
        <v>3</v>
      </c>
      <c r="I3724" s="93">
        <f t="shared" si="200"/>
        <v>1.0986122886681098</v>
      </c>
      <c r="J3724" s="158">
        <f>LN(2)/SLOPE(I3717:I3724,A3717:A3724)</f>
        <v>3.312381206250151</v>
      </c>
    </row>
    <row r="3725" spans="1:10" hidden="1" x14ac:dyDescent="0.25">
      <c r="A3725" s="93">
        <v>16</v>
      </c>
      <c r="B3725" s="5" t="s">
        <v>43</v>
      </c>
      <c r="C3725" s="26">
        <v>43908</v>
      </c>
      <c r="D3725" s="4">
        <v>0</v>
      </c>
      <c r="E3725" s="29">
        <v>3</v>
      </c>
      <c r="G3725" s="4"/>
      <c r="H3725" s="93">
        <f t="shared" si="202"/>
        <v>3</v>
      </c>
      <c r="I3725" s="93">
        <f t="shared" si="200"/>
        <v>1.0986122886681098</v>
      </c>
      <c r="J3725" s="158">
        <f t="shared" ref="J3725:J3788" si="203">LN(2)/SLOPE(I3718:I3725,A3718:A3725)</f>
        <v>3.5332066200001617</v>
      </c>
    </row>
    <row r="3726" spans="1:10" hidden="1" x14ac:dyDescent="0.25">
      <c r="A3726" s="93">
        <v>17</v>
      </c>
      <c r="B3726" s="5" t="s">
        <v>43</v>
      </c>
      <c r="C3726" s="26">
        <v>43909</v>
      </c>
      <c r="D3726" s="4">
        <v>0</v>
      </c>
      <c r="E3726" s="29">
        <v>3</v>
      </c>
      <c r="G3726" s="4"/>
      <c r="H3726" s="93">
        <f t="shared" si="202"/>
        <v>3</v>
      </c>
      <c r="I3726" s="93">
        <f t="shared" si="200"/>
        <v>1.0986122886681098</v>
      </c>
      <c r="J3726" s="158">
        <f t="shared" si="203"/>
        <v>4.4165082750002016</v>
      </c>
    </row>
    <row r="3727" spans="1:10" hidden="1" x14ac:dyDescent="0.25">
      <c r="A3727" s="93">
        <v>18</v>
      </c>
      <c r="B3727" s="5" t="s">
        <v>43</v>
      </c>
      <c r="C3727" s="26">
        <v>43910</v>
      </c>
      <c r="D3727" s="4">
        <v>0</v>
      </c>
      <c r="E3727" s="29">
        <v>3</v>
      </c>
      <c r="G3727" s="4"/>
      <c r="H3727" s="93">
        <f t="shared" si="202"/>
        <v>3</v>
      </c>
      <c r="I3727" s="93">
        <f t="shared" si="200"/>
        <v>1.0986122886681098</v>
      </c>
      <c r="J3727" s="158">
        <f t="shared" si="203"/>
        <v>7.5711570428574877</v>
      </c>
    </row>
    <row r="3728" spans="1:10" hidden="1" x14ac:dyDescent="0.25">
      <c r="A3728" s="93">
        <v>19</v>
      </c>
      <c r="B3728" s="5" t="s">
        <v>43</v>
      </c>
      <c r="C3728" s="26">
        <v>43911</v>
      </c>
      <c r="D3728" s="4">
        <v>0</v>
      </c>
      <c r="E3728" s="29">
        <v>3</v>
      </c>
      <c r="G3728" s="4"/>
      <c r="H3728" s="93">
        <f t="shared" si="202"/>
        <v>3</v>
      </c>
      <c r="I3728" s="93">
        <f t="shared" si="200"/>
        <v>1.0986122886681098</v>
      </c>
      <c r="J3728" s="158" t="e">
        <f t="shared" si="203"/>
        <v>#DIV/0!</v>
      </c>
    </row>
    <row r="3729" spans="1:10" hidden="1" x14ac:dyDescent="0.25">
      <c r="A3729" s="93">
        <v>20</v>
      </c>
      <c r="B3729" s="5" t="s">
        <v>43</v>
      </c>
      <c r="C3729" s="26">
        <v>43912</v>
      </c>
      <c r="D3729" s="4">
        <v>0</v>
      </c>
      <c r="E3729" s="29">
        <v>3</v>
      </c>
      <c r="G3729" s="4"/>
      <c r="H3729" s="93">
        <f t="shared" si="202"/>
        <v>3</v>
      </c>
      <c r="I3729" s="93">
        <f t="shared" ref="I3729:I3792" si="204">LN(H3729)</f>
        <v>1.0986122886681098</v>
      </c>
      <c r="J3729" s="158" t="e">
        <f t="shared" si="203"/>
        <v>#DIV/0!</v>
      </c>
    </row>
    <row r="3730" spans="1:10" hidden="1" x14ac:dyDescent="0.25">
      <c r="A3730" s="93">
        <v>21</v>
      </c>
      <c r="B3730" s="5" t="s">
        <v>43</v>
      </c>
      <c r="C3730" s="26">
        <v>43913</v>
      </c>
      <c r="D3730" s="4">
        <v>0</v>
      </c>
      <c r="E3730" s="29">
        <v>3</v>
      </c>
      <c r="G3730" s="4"/>
      <c r="H3730" s="93">
        <f t="shared" si="202"/>
        <v>3</v>
      </c>
      <c r="I3730" s="93">
        <f t="shared" si="204"/>
        <v>1.0986122886681098</v>
      </c>
      <c r="J3730" s="158" t="e">
        <f t="shared" si="203"/>
        <v>#DIV/0!</v>
      </c>
    </row>
    <row r="3731" spans="1:10" hidden="1" x14ac:dyDescent="0.25">
      <c r="A3731" s="93">
        <v>22</v>
      </c>
      <c r="B3731" s="5" t="s">
        <v>43</v>
      </c>
      <c r="C3731" s="26">
        <v>43914</v>
      </c>
      <c r="D3731" s="4">
        <v>0</v>
      </c>
      <c r="E3731" s="29">
        <v>3</v>
      </c>
      <c r="G3731" s="4"/>
      <c r="H3731" s="93">
        <f t="shared" si="202"/>
        <v>3</v>
      </c>
      <c r="I3731" s="93">
        <f t="shared" si="204"/>
        <v>1.0986122886681098</v>
      </c>
      <c r="J3731" s="158" t="e">
        <f t="shared" si="203"/>
        <v>#DIV/0!</v>
      </c>
    </row>
    <row r="3732" spans="1:10" hidden="1" x14ac:dyDescent="0.25">
      <c r="A3732" s="93">
        <v>23</v>
      </c>
      <c r="B3732" s="5" t="s">
        <v>43</v>
      </c>
      <c r="C3732" s="26">
        <v>43915</v>
      </c>
      <c r="D3732" s="4">
        <v>3</v>
      </c>
      <c r="E3732" s="29">
        <v>6</v>
      </c>
      <c r="G3732" s="4"/>
      <c r="H3732" s="93">
        <f t="shared" si="202"/>
        <v>6</v>
      </c>
      <c r="I3732" s="93">
        <f t="shared" si="204"/>
        <v>1.791759469228055</v>
      </c>
      <c r="J3732" s="158">
        <f t="shared" si="203"/>
        <v>12.000000000000002</v>
      </c>
    </row>
    <row r="3733" spans="1:10" hidden="1" x14ac:dyDescent="0.25">
      <c r="A3733" s="93">
        <v>24</v>
      </c>
      <c r="B3733" s="5" t="s">
        <v>43</v>
      </c>
      <c r="C3733" s="26">
        <v>43916</v>
      </c>
      <c r="D3733" s="4">
        <v>0</v>
      </c>
      <c r="E3733" s="29">
        <v>6</v>
      </c>
      <c r="G3733" s="4"/>
      <c r="H3733" s="93">
        <f t="shared" si="202"/>
        <v>6</v>
      </c>
      <c r="I3733" s="93">
        <f t="shared" si="204"/>
        <v>1.791759469228055</v>
      </c>
      <c r="J3733" s="158">
        <f t="shared" si="203"/>
        <v>7.0000000000000018</v>
      </c>
    </row>
    <row r="3734" spans="1:10" hidden="1" x14ac:dyDescent="0.25">
      <c r="A3734" s="93">
        <v>25</v>
      </c>
      <c r="B3734" s="5" t="s">
        <v>43</v>
      </c>
      <c r="C3734" s="26">
        <v>43917</v>
      </c>
      <c r="D3734" s="4">
        <v>0</v>
      </c>
      <c r="E3734" s="29">
        <v>6</v>
      </c>
      <c r="G3734" s="4"/>
      <c r="H3734" s="93">
        <f t="shared" si="202"/>
        <v>6</v>
      </c>
      <c r="I3734" s="93">
        <f t="shared" si="204"/>
        <v>1.791759469228055</v>
      </c>
      <c r="J3734" s="158">
        <f t="shared" si="203"/>
        <v>5.6000000000000005</v>
      </c>
    </row>
    <row r="3735" spans="1:10" hidden="1" x14ac:dyDescent="0.25">
      <c r="A3735" s="93">
        <v>26</v>
      </c>
      <c r="B3735" s="5" t="s">
        <v>43</v>
      </c>
      <c r="C3735" s="26">
        <v>43918</v>
      </c>
      <c r="D3735" s="4">
        <v>0</v>
      </c>
      <c r="E3735" s="29">
        <v>6</v>
      </c>
      <c r="G3735" s="4"/>
      <c r="H3735" s="93">
        <f t="shared" si="202"/>
        <v>6</v>
      </c>
      <c r="I3735" s="93">
        <f t="shared" si="204"/>
        <v>1.791759469228055</v>
      </c>
      <c r="J3735" s="158">
        <f t="shared" si="203"/>
        <v>5.2500000000000009</v>
      </c>
    </row>
    <row r="3736" spans="1:10" hidden="1" x14ac:dyDescent="0.25">
      <c r="A3736" s="93">
        <v>27</v>
      </c>
      <c r="B3736" s="5" t="s">
        <v>43</v>
      </c>
      <c r="C3736" s="26">
        <v>43919</v>
      </c>
      <c r="D3736" s="4">
        <v>0</v>
      </c>
      <c r="E3736" s="29">
        <v>6</v>
      </c>
      <c r="G3736" s="4"/>
      <c r="H3736" s="93">
        <f t="shared" si="202"/>
        <v>6</v>
      </c>
      <c r="I3736" s="93">
        <f t="shared" si="204"/>
        <v>1.791759469228055</v>
      </c>
      <c r="J3736" s="158">
        <f t="shared" si="203"/>
        <v>5.6000000000000005</v>
      </c>
    </row>
    <row r="3737" spans="1:10" hidden="1" x14ac:dyDescent="0.25">
      <c r="A3737" s="93">
        <v>28</v>
      </c>
      <c r="B3737" s="5" t="s">
        <v>43</v>
      </c>
      <c r="C3737" s="26">
        <v>43920</v>
      </c>
      <c r="D3737" s="4">
        <v>0</v>
      </c>
      <c r="E3737" s="29">
        <v>6</v>
      </c>
      <c r="G3737" s="4"/>
      <c r="H3737" s="93">
        <f t="shared" si="202"/>
        <v>6</v>
      </c>
      <c r="I3737" s="93">
        <f t="shared" si="204"/>
        <v>1.791759469228055</v>
      </c>
      <c r="J3737" s="158">
        <f t="shared" si="203"/>
        <v>7</v>
      </c>
    </row>
    <row r="3738" spans="1:10" hidden="1" x14ac:dyDescent="0.25">
      <c r="A3738" s="93">
        <v>29</v>
      </c>
      <c r="B3738" s="5" t="s">
        <v>43</v>
      </c>
      <c r="C3738" s="26">
        <v>43921</v>
      </c>
      <c r="D3738" s="4">
        <v>0</v>
      </c>
      <c r="E3738" s="29">
        <v>6</v>
      </c>
      <c r="G3738" s="4"/>
      <c r="H3738" s="93">
        <f t="shared" si="202"/>
        <v>6</v>
      </c>
      <c r="I3738" s="93">
        <f t="shared" si="204"/>
        <v>1.791759469228055</v>
      </c>
      <c r="J3738" s="158">
        <f t="shared" si="203"/>
        <v>12.000000000000002</v>
      </c>
    </row>
    <row r="3739" spans="1:10" hidden="1" x14ac:dyDescent="0.25">
      <c r="A3739" s="93">
        <v>30</v>
      </c>
      <c r="B3739" s="5" t="s">
        <v>43</v>
      </c>
      <c r="C3739" s="26">
        <v>43922</v>
      </c>
      <c r="D3739" s="4">
        <v>1</v>
      </c>
      <c r="E3739" s="29">
        <v>7</v>
      </c>
      <c r="G3739" s="4"/>
      <c r="H3739" s="93">
        <f t="shared" si="202"/>
        <v>7</v>
      </c>
      <c r="I3739" s="93">
        <f t="shared" si="204"/>
        <v>1.9459101490553132</v>
      </c>
      <c r="J3739" s="158">
        <f t="shared" si="203"/>
        <v>53.95867326722307</v>
      </c>
    </row>
    <row r="3740" spans="1:10" hidden="1" x14ac:dyDescent="0.25">
      <c r="A3740" s="93">
        <v>31</v>
      </c>
      <c r="B3740" s="5" t="s">
        <v>43</v>
      </c>
      <c r="C3740" s="26">
        <v>43923</v>
      </c>
      <c r="D3740" s="4">
        <v>2</v>
      </c>
      <c r="E3740" s="29">
        <v>9</v>
      </c>
      <c r="G3740" s="4"/>
      <c r="H3740" s="93">
        <f t="shared" si="202"/>
        <v>9</v>
      </c>
      <c r="I3740" s="93">
        <f t="shared" si="204"/>
        <v>2.1972245773362196</v>
      </c>
      <c r="J3740" s="158">
        <f t="shared" si="203"/>
        <v>16.133060530466132</v>
      </c>
    </row>
    <row r="3741" spans="1:10" hidden="1" x14ac:dyDescent="0.25">
      <c r="A3741" s="93">
        <v>32</v>
      </c>
      <c r="B3741" s="5" t="s">
        <v>43</v>
      </c>
      <c r="C3741" s="26">
        <v>43924</v>
      </c>
      <c r="D3741" s="4">
        <v>1</v>
      </c>
      <c r="E3741" s="29">
        <v>10</v>
      </c>
      <c r="G3741" s="4"/>
      <c r="H3741" s="93">
        <f t="shared" si="202"/>
        <v>10</v>
      </c>
      <c r="I3741" s="93">
        <f t="shared" si="204"/>
        <v>2.3025850929940459</v>
      </c>
      <c r="J3741" s="158">
        <f t="shared" si="203"/>
        <v>9.5991783906572508</v>
      </c>
    </row>
    <row r="3742" spans="1:10" hidden="1" x14ac:dyDescent="0.25">
      <c r="A3742" s="93">
        <v>33</v>
      </c>
      <c r="B3742" s="5" t="s">
        <v>43</v>
      </c>
      <c r="C3742" s="26">
        <v>43925</v>
      </c>
      <c r="D3742" s="4">
        <v>0</v>
      </c>
      <c r="E3742" s="29">
        <v>10</v>
      </c>
      <c r="G3742" s="4"/>
      <c r="H3742" s="93">
        <f t="shared" si="202"/>
        <v>10</v>
      </c>
      <c r="I3742" s="93">
        <f t="shared" si="204"/>
        <v>2.3025850929940459</v>
      </c>
      <c r="J3742" s="158">
        <f t="shared" si="203"/>
        <v>7.7627790439282567</v>
      </c>
    </row>
    <row r="3743" spans="1:10" hidden="1" x14ac:dyDescent="0.25">
      <c r="A3743" s="93">
        <v>34</v>
      </c>
      <c r="B3743" s="5" t="s">
        <v>43</v>
      </c>
      <c r="C3743" s="26">
        <v>43926</v>
      </c>
      <c r="D3743" s="4">
        <v>0</v>
      </c>
      <c r="E3743" s="29">
        <v>10</v>
      </c>
      <c r="G3743" s="4"/>
      <c r="H3743" s="93">
        <f t="shared" si="202"/>
        <v>10</v>
      </c>
      <c r="I3743" s="93">
        <f t="shared" si="204"/>
        <v>2.3025850929940459</v>
      </c>
      <c r="J3743" s="158">
        <f t="shared" si="203"/>
        <v>7.3574146237513061</v>
      </c>
    </row>
    <row r="3744" spans="1:10" hidden="1" x14ac:dyDescent="0.25">
      <c r="A3744" s="93">
        <v>35</v>
      </c>
      <c r="B3744" s="5" t="s">
        <v>43</v>
      </c>
      <c r="C3744" s="26">
        <v>43927</v>
      </c>
      <c r="D3744" s="4">
        <v>1</v>
      </c>
      <c r="E3744" s="29">
        <v>11</v>
      </c>
      <c r="G3744" s="4"/>
      <c r="H3744" s="93">
        <f t="shared" si="202"/>
        <v>11</v>
      </c>
      <c r="I3744" s="93">
        <f t="shared" si="204"/>
        <v>2.3978952727983707</v>
      </c>
      <c r="J3744" s="158">
        <f t="shared" si="203"/>
        <v>7.3031828679668713</v>
      </c>
    </row>
    <row r="3745" spans="1:10" hidden="1" x14ac:dyDescent="0.25">
      <c r="A3745" s="93">
        <v>36</v>
      </c>
      <c r="B3745" s="5" t="s">
        <v>43</v>
      </c>
      <c r="C3745" s="26">
        <v>43928</v>
      </c>
      <c r="D3745" s="4">
        <v>0</v>
      </c>
      <c r="E3745" s="29">
        <v>11</v>
      </c>
      <c r="G3745" s="4"/>
      <c r="H3745" s="93">
        <f t="shared" si="202"/>
        <v>11</v>
      </c>
      <c r="I3745" s="93">
        <f t="shared" si="204"/>
        <v>2.3978952727983707</v>
      </c>
      <c r="J3745" s="158">
        <f t="shared" si="203"/>
        <v>8.5386014922407707</v>
      </c>
    </row>
    <row r="3746" spans="1:10" hidden="1" x14ac:dyDescent="0.25">
      <c r="A3746" s="93">
        <v>37</v>
      </c>
      <c r="B3746" s="5" t="s">
        <v>43</v>
      </c>
      <c r="C3746" s="26">
        <v>43929</v>
      </c>
      <c r="D3746" s="4">
        <v>0</v>
      </c>
      <c r="E3746" s="29">
        <v>11</v>
      </c>
      <c r="G3746" s="4"/>
      <c r="H3746" s="93">
        <f t="shared" si="202"/>
        <v>11</v>
      </c>
      <c r="I3746" s="93">
        <f t="shared" si="204"/>
        <v>2.3978952727983707</v>
      </c>
      <c r="J3746" s="158">
        <f t="shared" si="203"/>
        <v>13.07478356989027</v>
      </c>
    </row>
    <row r="3747" spans="1:10" hidden="1" x14ac:dyDescent="0.25">
      <c r="A3747" s="93">
        <v>38</v>
      </c>
      <c r="B3747" s="5" t="s">
        <v>43</v>
      </c>
      <c r="C3747" s="26">
        <v>43930</v>
      </c>
      <c r="D3747" s="4">
        <v>0</v>
      </c>
      <c r="E3747" s="29">
        <v>11</v>
      </c>
      <c r="G3747" s="4"/>
      <c r="H3747" s="93">
        <f t="shared" si="202"/>
        <v>11</v>
      </c>
      <c r="I3747" s="93">
        <f t="shared" si="204"/>
        <v>2.3978952727983707</v>
      </c>
      <c r="J3747" s="158">
        <f t="shared" si="203"/>
        <v>25.734678865541593</v>
      </c>
    </row>
    <row r="3748" spans="1:10" hidden="1" x14ac:dyDescent="0.25">
      <c r="A3748" s="93">
        <v>39</v>
      </c>
      <c r="B3748" s="5" t="s">
        <v>43</v>
      </c>
      <c r="C3748" s="26">
        <v>43931</v>
      </c>
      <c r="D3748" s="4">
        <v>0</v>
      </c>
      <c r="E3748" s="29">
        <v>11</v>
      </c>
      <c r="G3748" s="4"/>
      <c r="H3748" s="93">
        <f t="shared" si="202"/>
        <v>11</v>
      </c>
      <c r="I3748" s="93">
        <f t="shared" si="204"/>
        <v>2.3978952727983707</v>
      </c>
      <c r="J3748" s="158">
        <f t="shared" si="203"/>
        <v>40.726229025113668</v>
      </c>
    </row>
    <row r="3749" spans="1:10" hidden="1" x14ac:dyDescent="0.25">
      <c r="A3749" s="93">
        <v>40</v>
      </c>
      <c r="B3749" s="5" t="s">
        <v>43</v>
      </c>
      <c r="C3749" s="26">
        <v>43932</v>
      </c>
      <c r="D3749" s="4">
        <v>0</v>
      </c>
      <c r="E3749" s="29">
        <v>11</v>
      </c>
      <c r="G3749" s="4"/>
      <c r="H3749" s="93">
        <f t="shared" si="202"/>
        <v>11</v>
      </c>
      <c r="I3749" s="93">
        <f t="shared" si="204"/>
        <v>2.3978952727983707</v>
      </c>
      <c r="J3749" s="158">
        <f t="shared" si="203"/>
        <v>50.907786281392085</v>
      </c>
    </row>
    <row r="3750" spans="1:10" hidden="1" x14ac:dyDescent="0.25">
      <c r="A3750" s="93">
        <v>41</v>
      </c>
      <c r="B3750" s="5" t="s">
        <v>43</v>
      </c>
      <c r="C3750" s="26">
        <v>43933</v>
      </c>
      <c r="D3750" s="4">
        <v>0</v>
      </c>
      <c r="E3750" s="29">
        <v>11</v>
      </c>
      <c r="G3750" s="4"/>
      <c r="H3750" s="93">
        <f t="shared" si="202"/>
        <v>11</v>
      </c>
      <c r="I3750" s="93">
        <f t="shared" si="204"/>
        <v>2.3978952727983707</v>
      </c>
      <c r="J3750" s="158">
        <f t="shared" si="203"/>
        <v>87.270490768100714</v>
      </c>
    </row>
    <row r="3751" spans="1:10" hidden="1" x14ac:dyDescent="0.25">
      <c r="A3751" s="93">
        <v>42</v>
      </c>
      <c r="B3751" s="5" t="s">
        <v>43</v>
      </c>
      <c r="C3751" s="26">
        <v>43934</v>
      </c>
      <c r="D3751" s="4">
        <v>0</v>
      </c>
      <c r="E3751" s="29">
        <v>11</v>
      </c>
      <c r="G3751" s="4"/>
      <c r="H3751" s="93">
        <f t="shared" si="202"/>
        <v>11</v>
      </c>
      <c r="I3751" s="93">
        <f t="shared" si="204"/>
        <v>2.3978952727983707</v>
      </c>
      <c r="J3751" s="158" t="e">
        <f t="shared" si="203"/>
        <v>#DIV/0!</v>
      </c>
    </row>
    <row r="3752" spans="1:10" hidden="1" x14ac:dyDescent="0.25">
      <c r="A3752" s="93">
        <v>43</v>
      </c>
      <c r="B3752" s="5" t="s">
        <v>43</v>
      </c>
      <c r="C3752" s="26">
        <v>43935</v>
      </c>
      <c r="D3752" s="4">
        <v>0</v>
      </c>
      <c r="E3752" s="29">
        <v>11</v>
      </c>
      <c r="G3752" s="4"/>
      <c r="H3752" s="93">
        <f t="shared" si="202"/>
        <v>11</v>
      </c>
      <c r="I3752" s="93">
        <f t="shared" si="204"/>
        <v>2.3978952727983707</v>
      </c>
      <c r="J3752" s="158" t="e">
        <f t="shared" si="203"/>
        <v>#DIV/0!</v>
      </c>
    </row>
    <row r="3753" spans="1:10" hidden="1" x14ac:dyDescent="0.25">
      <c r="A3753" s="93">
        <v>44</v>
      </c>
      <c r="B3753" s="5" t="s">
        <v>43</v>
      </c>
      <c r="C3753" s="26">
        <v>43936</v>
      </c>
      <c r="D3753" s="4">
        <v>0</v>
      </c>
      <c r="E3753" s="29">
        <v>11</v>
      </c>
      <c r="G3753" s="4"/>
      <c r="H3753" s="93">
        <f t="shared" si="202"/>
        <v>11</v>
      </c>
      <c r="I3753" s="93">
        <f t="shared" si="204"/>
        <v>2.3978952727983707</v>
      </c>
      <c r="J3753" s="158" t="e">
        <f t="shared" si="203"/>
        <v>#DIV/0!</v>
      </c>
    </row>
    <row r="3754" spans="1:10" hidden="1" x14ac:dyDescent="0.25">
      <c r="A3754" s="93">
        <v>45</v>
      </c>
      <c r="B3754" s="5" t="s">
        <v>43</v>
      </c>
      <c r="C3754" s="26">
        <v>43937</v>
      </c>
      <c r="D3754" s="4">
        <v>0</v>
      </c>
      <c r="E3754" s="29">
        <v>11</v>
      </c>
      <c r="G3754" s="4"/>
      <c r="H3754" s="93">
        <f t="shared" si="202"/>
        <v>11</v>
      </c>
      <c r="I3754" s="93">
        <f t="shared" si="204"/>
        <v>2.3978952727983707</v>
      </c>
      <c r="J3754" s="158" t="e">
        <f t="shared" si="203"/>
        <v>#DIV/0!</v>
      </c>
    </row>
    <row r="3755" spans="1:10" hidden="1" x14ac:dyDescent="0.25">
      <c r="A3755" s="93">
        <v>46</v>
      </c>
      <c r="B3755" s="5" t="s">
        <v>43</v>
      </c>
      <c r="C3755" s="26">
        <v>43938</v>
      </c>
      <c r="D3755" s="4">
        <v>0</v>
      </c>
      <c r="E3755" s="29">
        <v>11</v>
      </c>
      <c r="G3755" s="4"/>
      <c r="H3755" s="93">
        <f t="shared" si="202"/>
        <v>11</v>
      </c>
      <c r="I3755" s="93">
        <f t="shared" si="204"/>
        <v>2.3978952727983707</v>
      </c>
      <c r="J3755" s="158" t="e">
        <f t="shared" si="203"/>
        <v>#DIV/0!</v>
      </c>
    </row>
    <row r="3756" spans="1:10" hidden="1" x14ac:dyDescent="0.25">
      <c r="A3756" s="93">
        <v>47</v>
      </c>
      <c r="B3756" s="5" t="s">
        <v>43</v>
      </c>
      <c r="C3756" s="26">
        <v>43939</v>
      </c>
      <c r="D3756" s="4">
        <v>0</v>
      </c>
      <c r="E3756" s="29">
        <v>11</v>
      </c>
      <c r="G3756" s="4"/>
      <c r="H3756" s="93">
        <f t="shared" si="202"/>
        <v>11</v>
      </c>
      <c r="I3756" s="93">
        <f t="shared" si="204"/>
        <v>2.3978952727983707</v>
      </c>
      <c r="J3756" s="158" t="e">
        <f t="shared" si="203"/>
        <v>#DIV/0!</v>
      </c>
    </row>
    <row r="3757" spans="1:10" hidden="1" x14ac:dyDescent="0.25">
      <c r="A3757" s="93">
        <v>48</v>
      </c>
      <c r="B3757" s="5" t="s">
        <v>43</v>
      </c>
      <c r="C3757" s="26">
        <v>43940</v>
      </c>
      <c r="D3757" s="4">
        <v>0</v>
      </c>
      <c r="E3757" s="29">
        <v>11</v>
      </c>
      <c r="G3757" s="4"/>
      <c r="H3757" s="93">
        <f t="shared" si="202"/>
        <v>11</v>
      </c>
      <c r="I3757" s="93">
        <f t="shared" si="204"/>
        <v>2.3978952727983707</v>
      </c>
      <c r="J3757" s="158" t="e">
        <f t="shared" si="203"/>
        <v>#DIV/0!</v>
      </c>
    </row>
    <row r="3758" spans="1:10" hidden="1" x14ac:dyDescent="0.25">
      <c r="A3758" s="93">
        <v>49</v>
      </c>
      <c r="B3758" s="5" t="s">
        <v>43</v>
      </c>
      <c r="C3758" s="26">
        <v>43941</v>
      </c>
      <c r="D3758" s="4">
        <v>0</v>
      </c>
      <c r="E3758" s="29">
        <v>11</v>
      </c>
      <c r="G3758" s="4"/>
      <c r="H3758" s="93">
        <f t="shared" si="202"/>
        <v>11</v>
      </c>
      <c r="I3758" s="93">
        <f t="shared" si="204"/>
        <v>2.3978952727983707</v>
      </c>
      <c r="J3758" s="158" t="e">
        <f t="shared" si="203"/>
        <v>#DIV/0!</v>
      </c>
    </row>
    <row r="3759" spans="1:10" hidden="1" x14ac:dyDescent="0.25">
      <c r="A3759" s="93">
        <v>50</v>
      </c>
      <c r="B3759" s="5" t="s">
        <v>43</v>
      </c>
      <c r="C3759" s="26">
        <v>43942</v>
      </c>
      <c r="D3759" s="4">
        <v>0</v>
      </c>
      <c r="E3759" s="29">
        <v>11</v>
      </c>
      <c r="G3759" s="4"/>
      <c r="H3759" s="93">
        <f t="shared" si="202"/>
        <v>11</v>
      </c>
      <c r="I3759" s="93">
        <f t="shared" si="204"/>
        <v>2.3978952727983707</v>
      </c>
      <c r="J3759" s="158" t="e">
        <f t="shared" si="203"/>
        <v>#DIV/0!</v>
      </c>
    </row>
    <row r="3760" spans="1:10" hidden="1" x14ac:dyDescent="0.25">
      <c r="A3760" s="93">
        <v>51</v>
      </c>
      <c r="B3760" s="5" t="s">
        <v>43</v>
      </c>
      <c r="C3760" s="26">
        <v>43943</v>
      </c>
      <c r="D3760" s="4">
        <v>0</v>
      </c>
      <c r="E3760" s="29">
        <v>11</v>
      </c>
      <c r="G3760" s="4"/>
      <c r="H3760" s="93">
        <f t="shared" si="202"/>
        <v>11</v>
      </c>
      <c r="I3760" s="93">
        <f t="shared" si="204"/>
        <v>2.3978952727983707</v>
      </c>
      <c r="J3760" s="158" t="e">
        <f t="shared" si="203"/>
        <v>#DIV/0!</v>
      </c>
    </row>
    <row r="3761" spans="1:10" hidden="1" x14ac:dyDescent="0.25">
      <c r="A3761" s="93">
        <v>52</v>
      </c>
      <c r="B3761" s="5" t="s">
        <v>43</v>
      </c>
      <c r="C3761" s="26">
        <v>43944</v>
      </c>
      <c r="D3761" s="4">
        <v>0</v>
      </c>
      <c r="E3761" s="29">
        <v>11</v>
      </c>
      <c r="G3761" s="4"/>
      <c r="H3761" s="93">
        <f t="shared" si="202"/>
        <v>11</v>
      </c>
      <c r="I3761" s="93">
        <f t="shared" si="204"/>
        <v>2.3978952727983707</v>
      </c>
      <c r="J3761" s="158" t="e">
        <f t="shared" si="203"/>
        <v>#DIV/0!</v>
      </c>
    </row>
    <row r="3762" spans="1:10" hidden="1" x14ac:dyDescent="0.25">
      <c r="A3762" s="93">
        <v>53</v>
      </c>
      <c r="B3762" s="5" t="s">
        <v>43</v>
      </c>
      <c r="C3762" s="26">
        <v>43945</v>
      </c>
      <c r="D3762" s="4">
        <v>0</v>
      </c>
      <c r="E3762" s="29">
        <v>11</v>
      </c>
      <c r="G3762" s="4"/>
      <c r="H3762" s="93">
        <f t="shared" si="202"/>
        <v>11</v>
      </c>
      <c r="I3762" s="93">
        <f t="shared" si="204"/>
        <v>2.3978952727983707</v>
      </c>
      <c r="J3762" s="158" t="e">
        <f t="shared" si="203"/>
        <v>#DIV/0!</v>
      </c>
    </row>
    <row r="3763" spans="1:10" hidden="1" x14ac:dyDescent="0.25">
      <c r="A3763" s="93">
        <v>54</v>
      </c>
      <c r="B3763" s="5" t="s">
        <v>43</v>
      </c>
      <c r="C3763" s="26">
        <v>43946</v>
      </c>
      <c r="D3763" s="4">
        <v>0</v>
      </c>
      <c r="E3763" s="29">
        <v>11</v>
      </c>
      <c r="G3763" s="4"/>
      <c r="H3763" s="93">
        <f t="shared" si="202"/>
        <v>11</v>
      </c>
      <c r="I3763" s="93">
        <f t="shared" si="204"/>
        <v>2.3978952727983707</v>
      </c>
      <c r="J3763" s="158" t="e">
        <f t="shared" si="203"/>
        <v>#DIV/0!</v>
      </c>
    </row>
    <row r="3764" spans="1:10" hidden="1" x14ac:dyDescent="0.25">
      <c r="A3764" s="93">
        <v>55</v>
      </c>
      <c r="B3764" s="5" t="s">
        <v>43</v>
      </c>
      <c r="C3764" s="26">
        <v>43947</v>
      </c>
      <c r="D3764" s="4">
        <v>0</v>
      </c>
      <c r="E3764" s="29">
        <v>11</v>
      </c>
      <c r="G3764" s="4"/>
      <c r="H3764" s="93">
        <f t="shared" si="202"/>
        <v>11</v>
      </c>
      <c r="I3764" s="93">
        <f t="shared" si="204"/>
        <v>2.3978952727983707</v>
      </c>
      <c r="J3764" s="158" t="e">
        <f t="shared" si="203"/>
        <v>#DIV/0!</v>
      </c>
    </row>
    <row r="3765" spans="1:10" hidden="1" x14ac:dyDescent="0.25">
      <c r="A3765" s="93">
        <v>56</v>
      </c>
      <c r="B3765" s="5" t="s">
        <v>43</v>
      </c>
      <c r="C3765" s="26">
        <v>43948</v>
      </c>
      <c r="D3765" s="4">
        <v>0</v>
      </c>
      <c r="E3765" s="29">
        <v>11</v>
      </c>
      <c r="G3765" s="4"/>
      <c r="H3765" s="93">
        <f t="shared" si="202"/>
        <v>11</v>
      </c>
      <c r="I3765" s="93">
        <f t="shared" si="204"/>
        <v>2.3978952727983707</v>
      </c>
      <c r="J3765" s="158" t="e">
        <f t="shared" si="203"/>
        <v>#DIV/0!</v>
      </c>
    </row>
    <row r="3766" spans="1:10" hidden="1" x14ac:dyDescent="0.25">
      <c r="A3766" s="93">
        <v>57</v>
      </c>
      <c r="B3766" s="5" t="s">
        <v>43</v>
      </c>
      <c r="C3766" s="26">
        <v>43949</v>
      </c>
      <c r="D3766" s="4">
        <v>0</v>
      </c>
      <c r="E3766" s="29">
        <v>11</v>
      </c>
      <c r="G3766" s="4"/>
      <c r="H3766" s="93">
        <f t="shared" si="202"/>
        <v>11</v>
      </c>
      <c r="I3766" s="93">
        <f t="shared" si="204"/>
        <v>2.3978952727983707</v>
      </c>
      <c r="J3766" s="158" t="e">
        <f t="shared" si="203"/>
        <v>#DIV/0!</v>
      </c>
    </row>
    <row r="3767" spans="1:10" hidden="1" x14ac:dyDescent="0.25">
      <c r="A3767" s="93">
        <v>58</v>
      </c>
      <c r="B3767" s="5" t="s">
        <v>43</v>
      </c>
      <c r="C3767" s="26">
        <v>43950</v>
      </c>
      <c r="D3767" s="4">
        <v>0</v>
      </c>
      <c r="E3767" s="29">
        <v>11</v>
      </c>
      <c r="G3767" s="4"/>
      <c r="H3767" s="93">
        <f t="shared" si="202"/>
        <v>11</v>
      </c>
      <c r="I3767" s="93">
        <f t="shared" si="204"/>
        <v>2.3978952727983707</v>
      </c>
      <c r="J3767" s="158" t="e">
        <f t="shared" si="203"/>
        <v>#DIV/0!</v>
      </c>
    </row>
    <row r="3768" spans="1:10" hidden="1" x14ac:dyDescent="0.25">
      <c r="A3768" s="93">
        <v>59</v>
      </c>
      <c r="B3768" s="5" t="s">
        <v>43</v>
      </c>
      <c r="C3768" s="26">
        <v>43951</v>
      </c>
      <c r="D3768" s="4">
        <v>0</v>
      </c>
      <c r="E3768" s="29">
        <v>11</v>
      </c>
      <c r="G3768" s="4"/>
      <c r="H3768" s="93">
        <f t="shared" si="202"/>
        <v>11</v>
      </c>
      <c r="I3768" s="93">
        <f t="shared" si="204"/>
        <v>2.3978952727983707</v>
      </c>
      <c r="J3768" s="158" t="e">
        <f t="shared" si="203"/>
        <v>#DIV/0!</v>
      </c>
    </row>
    <row r="3769" spans="1:10" hidden="1" x14ac:dyDescent="0.25">
      <c r="A3769" s="93">
        <v>60</v>
      </c>
      <c r="B3769" s="5" t="s">
        <v>43</v>
      </c>
      <c r="C3769" s="26">
        <v>43952</v>
      </c>
      <c r="D3769" s="4">
        <v>0</v>
      </c>
      <c r="E3769" s="29">
        <v>11</v>
      </c>
      <c r="G3769" s="4"/>
      <c r="H3769" s="93">
        <f t="shared" si="202"/>
        <v>11</v>
      </c>
      <c r="I3769" s="93">
        <f t="shared" si="204"/>
        <v>2.3978952727983707</v>
      </c>
      <c r="J3769" s="158" t="e">
        <f t="shared" si="203"/>
        <v>#DIV/0!</v>
      </c>
    </row>
    <row r="3770" spans="1:10" hidden="1" x14ac:dyDescent="0.25">
      <c r="A3770" s="93">
        <v>61</v>
      </c>
      <c r="B3770" s="5" t="s">
        <v>43</v>
      </c>
      <c r="C3770" s="26">
        <v>43953</v>
      </c>
      <c r="D3770" s="4">
        <v>0</v>
      </c>
      <c r="E3770" s="29">
        <v>11</v>
      </c>
      <c r="G3770" s="4"/>
      <c r="H3770" s="93">
        <f t="shared" si="202"/>
        <v>11</v>
      </c>
      <c r="I3770" s="93">
        <f t="shared" si="204"/>
        <v>2.3978952727983707</v>
      </c>
      <c r="J3770" s="158" t="e">
        <f t="shared" si="203"/>
        <v>#DIV/0!</v>
      </c>
    </row>
    <row r="3771" spans="1:10" hidden="1" x14ac:dyDescent="0.25">
      <c r="A3771" s="93">
        <v>62</v>
      </c>
      <c r="B3771" s="5" t="s">
        <v>43</v>
      </c>
      <c r="C3771" s="26">
        <v>43954</v>
      </c>
      <c r="D3771" s="4">
        <v>0</v>
      </c>
      <c r="E3771" s="29">
        <v>11</v>
      </c>
      <c r="G3771" s="4"/>
      <c r="H3771" s="93">
        <f t="shared" si="202"/>
        <v>11</v>
      </c>
      <c r="I3771" s="93">
        <f t="shared" si="204"/>
        <v>2.3978952727983707</v>
      </c>
      <c r="J3771" s="158" t="e">
        <f t="shared" si="203"/>
        <v>#DIV/0!</v>
      </c>
    </row>
    <row r="3772" spans="1:10" hidden="1" x14ac:dyDescent="0.25">
      <c r="A3772" s="93">
        <v>63</v>
      </c>
      <c r="B3772" s="5" t="s">
        <v>43</v>
      </c>
      <c r="C3772" s="26">
        <v>43955</v>
      </c>
      <c r="D3772" s="4">
        <v>0</v>
      </c>
      <c r="E3772" s="29">
        <v>11</v>
      </c>
      <c r="G3772" s="4"/>
      <c r="H3772" s="93">
        <f t="shared" si="202"/>
        <v>11</v>
      </c>
      <c r="I3772" s="93">
        <f t="shared" si="204"/>
        <v>2.3978952727983707</v>
      </c>
      <c r="J3772" s="158" t="e">
        <f t="shared" si="203"/>
        <v>#DIV/0!</v>
      </c>
    </row>
    <row r="3773" spans="1:10" hidden="1" x14ac:dyDescent="0.25">
      <c r="A3773" s="93">
        <v>64</v>
      </c>
      <c r="B3773" s="5" t="s">
        <v>43</v>
      </c>
      <c r="C3773" s="26">
        <v>43956</v>
      </c>
      <c r="D3773" s="4">
        <v>0</v>
      </c>
      <c r="E3773" s="29">
        <v>11</v>
      </c>
      <c r="G3773" s="4"/>
      <c r="H3773" s="93">
        <f t="shared" si="202"/>
        <v>11</v>
      </c>
      <c r="I3773" s="93">
        <f t="shared" si="204"/>
        <v>2.3978952727983707</v>
      </c>
      <c r="J3773" s="158" t="e">
        <f t="shared" si="203"/>
        <v>#DIV/0!</v>
      </c>
    </row>
    <row r="3774" spans="1:10" hidden="1" x14ac:dyDescent="0.25">
      <c r="A3774" s="93">
        <v>65</v>
      </c>
      <c r="B3774" s="5" t="s">
        <v>43</v>
      </c>
      <c r="C3774" s="26">
        <v>43957</v>
      </c>
      <c r="D3774" s="4">
        <v>0</v>
      </c>
      <c r="E3774" s="29">
        <v>11</v>
      </c>
      <c r="G3774" s="4"/>
      <c r="H3774" s="93">
        <f t="shared" si="202"/>
        <v>11</v>
      </c>
      <c r="I3774" s="93">
        <f t="shared" si="204"/>
        <v>2.3978952727983707</v>
      </c>
      <c r="J3774" s="158" t="e">
        <f t="shared" si="203"/>
        <v>#DIV/0!</v>
      </c>
    </row>
    <row r="3775" spans="1:10" hidden="1" x14ac:dyDescent="0.25">
      <c r="A3775" s="93">
        <v>66</v>
      </c>
      <c r="B3775" s="5" t="s">
        <v>43</v>
      </c>
      <c r="C3775" s="26">
        <v>43958</v>
      </c>
      <c r="D3775" s="4">
        <v>0</v>
      </c>
      <c r="E3775" s="29">
        <v>11</v>
      </c>
      <c r="G3775" s="4"/>
      <c r="H3775" s="93">
        <f t="shared" si="202"/>
        <v>11</v>
      </c>
      <c r="I3775" s="93">
        <f t="shared" si="204"/>
        <v>2.3978952727983707</v>
      </c>
      <c r="J3775" s="158" t="e">
        <f t="shared" si="203"/>
        <v>#DIV/0!</v>
      </c>
    </row>
    <row r="3776" spans="1:10" hidden="1" x14ac:dyDescent="0.25">
      <c r="A3776" s="93">
        <v>67</v>
      </c>
      <c r="B3776" s="5" t="s">
        <v>43</v>
      </c>
      <c r="C3776" s="26">
        <v>43959</v>
      </c>
      <c r="D3776" s="4">
        <v>0</v>
      </c>
      <c r="E3776" s="29">
        <v>11</v>
      </c>
      <c r="G3776" s="4"/>
      <c r="H3776" s="93">
        <f t="shared" si="202"/>
        <v>11</v>
      </c>
      <c r="I3776" s="93">
        <f t="shared" si="204"/>
        <v>2.3978952727983707</v>
      </c>
      <c r="J3776" s="158" t="e">
        <f t="shared" si="203"/>
        <v>#DIV/0!</v>
      </c>
    </row>
    <row r="3777" spans="1:10" hidden="1" x14ac:dyDescent="0.25">
      <c r="A3777" s="93">
        <v>68</v>
      </c>
      <c r="B3777" s="5" t="s">
        <v>43</v>
      </c>
      <c r="C3777" s="26">
        <v>43960</v>
      </c>
      <c r="D3777" s="4">
        <v>0</v>
      </c>
      <c r="E3777" s="29">
        <v>11</v>
      </c>
      <c r="G3777" s="4"/>
      <c r="H3777" s="93">
        <f t="shared" si="202"/>
        <v>11</v>
      </c>
      <c r="I3777" s="93">
        <f t="shared" si="204"/>
        <v>2.3978952727983707</v>
      </c>
      <c r="J3777" s="158" t="e">
        <f t="shared" si="203"/>
        <v>#DIV/0!</v>
      </c>
    </row>
    <row r="3778" spans="1:10" hidden="1" x14ac:dyDescent="0.25">
      <c r="A3778" s="93">
        <v>69</v>
      </c>
      <c r="B3778" s="5" t="s">
        <v>43</v>
      </c>
      <c r="C3778" s="26">
        <v>43961</v>
      </c>
      <c r="D3778" s="4">
        <v>0</v>
      </c>
      <c r="E3778" s="29">
        <v>11</v>
      </c>
      <c r="G3778" s="4"/>
      <c r="H3778" s="93">
        <f t="shared" si="202"/>
        <v>11</v>
      </c>
      <c r="I3778" s="93">
        <f t="shared" si="204"/>
        <v>2.3978952727983707</v>
      </c>
      <c r="J3778" s="158" t="e">
        <f t="shared" si="203"/>
        <v>#DIV/0!</v>
      </c>
    </row>
    <row r="3779" spans="1:10" hidden="1" x14ac:dyDescent="0.25">
      <c r="A3779" s="93">
        <v>70</v>
      </c>
      <c r="B3779" s="5" t="s">
        <v>43</v>
      </c>
      <c r="C3779" s="26">
        <v>43962</v>
      </c>
      <c r="D3779" s="4">
        <v>0</v>
      </c>
      <c r="E3779" s="29">
        <v>11</v>
      </c>
      <c r="G3779" s="4"/>
      <c r="H3779" s="93">
        <f t="shared" ref="H3779:H3842" si="205">IF(EXACT(B3779,B3778),D3779+E3778,E3779)</f>
        <v>11</v>
      </c>
      <c r="I3779" s="93">
        <f t="shared" si="204"/>
        <v>2.3978952727983707</v>
      </c>
      <c r="J3779" s="158" t="e">
        <f t="shared" si="203"/>
        <v>#DIV/0!</v>
      </c>
    </row>
    <row r="3780" spans="1:10" hidden="1" x14ac:dyDescent="0.25">
      <c r="A3780" s="93">
        <v>71</v>
      </c>
      <c r="B3780" s="5" t="s">
        <v>43</v>
      </c>
      <c r="C3780" s="26">
        <v>43963</v>
      </c>
      <c r="D3780" s="4">
        <v>0</v>
      </c>
      <c r="E3780" s="29">
        <v>11</v>
      </c>
      <c r="G3780" s="4"/>
      <c r="H3780" s="93">
        <f t="shared" si="205"/>
        <v>11</v>
      </c>
      <c r="I3780" s="93">
        <f t="shared" si="204"/>
        <v>2.3978952727983707</v>
      </c>
      <c r="J3780" s="158" t="e">
        <f t="shared" si="203"/>
        <v>#DIV/0!</v>
      </c>
    </row>
    <row r="3781" spans="1:10" hidden="1" x14ac:dyDescent="0.25">
      <c r="A3781" s="93">
        <v>72</v>
      </c>
      <c r="B3781" s="5" t="s">
        <v>43</v>
      </c>
      <c r="C3781" s="26">
        <v>43964</v>
      </c>
      <c r="D3781" s="4">
        <v>0</v>
      </c>
      <c r="E3781" s="29">
        <v>11</v>
      </c>
      <c r="G3781" s="4"/>
      <c r="H3781" s="93">
        <f t="shared" si="205"/>
        <v>11</v>
      </c>
      <c r="I3781" s="93">
        <f t="shared" si="204"/>
        <v>2.3978952727983707</v>
      </c>
      <c r="J3781" s="158" t="e">
        <f t="shared" si="203"/>
        <v>#DIV/0!</v>
      </c>
    </row>
    <row r="3782" spans="1:10" hidden="1" x14ac:dyDescent="0.25">
      <c r="A3782" s="93">
        <v>73</v>
      </c>
      <c r="B3782" s="5" t="s">
        <v>43</v>
      </c>
      <c r="C3782" s="26">
        <v>43965</v>
      </c>
      <c r="D3782" s="4">
        <v>0</v>
      </c>
      <c r="E3782" s="29">
        <v>11</v>
      </c>
      <c r="G3782" s="4"/>
      <c r="H3782" s="93">
        <f t="shared" si="205"/>
        <v>11</v>
      </c>
      <c r="I3782" s="93">
        <f t="shared" si="204"/>
        <v>2.3978952727983707</v>
      </c>
      <c r="J3782" s="158" t="e">
        <f t="shared" si="203"/>
        <v>#DIV/0!</v>
      </c>
    </row>
    <row r="3783" spans="1:10" hidden="1" x14ac:dyDescent="0.25">
      <c r="A3783" s="93">
        <v>74</v>
      </c>
      <c r="B3783" s="5" t="s">
        <v>43</v>
      </c>
      <c r="C3783" s="26">
        <v>43966</v>
      </c>
      <c r="D3783" s="4">
        <v>0</v>
      </c>
      <c r="E3783" s="29">
        <v>11</v>
      </c>
      <c r="G3783" s="4"/>
      <c r="H3783" s="93">
        <f t="shared" si="205"/>
        <v>11</v>
      </c>
      <c r="I3783" s="93">
        <f t="shared" si="204"/>
        <v>2.3978952727983707</v>
      </c>
      <c r="J3783" s="158" t="e">
        <f t="shared" si="203"/>
        <v>#DIV/0!</v>
      </c>
    </row>
    <row r="3784" spans="1:10" hidden="1" x14ac:dyDescent="0.25">
      <c r="A3784" s="93">
        <v>75</v>
      </c>
      <c r="B3784" s="5" t="s">
        <v>43</v>
      </c>
      <c r="C3784" s="26">
        <v>43967</v>
      </c>
      <c r="D3784" s="4">
        <v>0</v>
      </c>
      <c r="E3784" s="29">
        <v>11</v>
      </c>
      <c r="G3784" s="4"/>
      <c r="H3784" s="93">
        <f t="shared" si="205"/>
        <v>11</v>
      </c>
      <c r="I3784" s="93">
        <f t="shared" si="204"/>
        <v>2.3978952727983707</v>
      </c>
      <c r="J3784" s="158" t="e">
        <f t="shared" si="203"/>
        <v>#DIV/0!</v>
      </c>
    </row>
    <row r="3785" spans="1:10" hidden="1" x14ac:dyDescent="0.25">
      <c r="A3785" s="93">
        <v>76</v>
      </c>
      <c r="B3785" s="5" t="s">
        <v>43</v>
      </c>
      <c r="C3785" s="26">
        <v>43968</v>
      </c>
      <c r="D3785" s="4">
        <v>0</v>
      </c>
      <c r="E3785" s="29">
        <v>11</v>
      </c>
      <c r="G3785" s="4"/>
      <c r="H3785" s="93">
        <f t="shared" si="205"/>
        <v>11</v>
      </c>
      <c r="I3785" s="93">
        <f t="shared" si="204"/>
        <v>2.3978952727983707</v>
      </c>
      <c r="J3785" s="158" t="e">
        <f t="shared" si="203"/>
        <v>#DIV/0!</v>
      </c>
    </row>
    <row r="3786" spans="1:10" hidden="1" x14ac:dyDescent="0.25">
      <c r="A3786" s="93">
        <v>77</v>
      </c>
      <c r="B3786" s="5" t="s">
        <v>43</v>
      </c>
      <c r="C3786" s="26">
        <v>43969</v>
      </c>
      <c r="D3786" s="4">
        <v>0</v>
      </c>
      <c r="E3786" s="29">
        <v>11</v>
      </c>
      <c r="G3786" s="4"/>
      <c r="H3786" s="93">
        <f t="shared" si="205"/>
        <v>11</v>
      </c>
      <c r="I3786" s="93">
        <f t="shared" si="204"/>
        <v>2.3978952727983707</v>
      </c>
      <c r="J3786" s="158" t="e">
        <f t="shared" si="203"/>
        <v>#DIV/0!</v>
      </c>
    </row>
    <row r="3787" spans="1:10" hidden="1" x14ac:dyDescent="0.25">
      <c r="A3787" s="93">
        <v>78</v>
      </c>
      <c r="B3787" s="5" t="s">
        <v>43</v>
      </c>
      <c r="C3787" s="26">
        <v>43970</v>
      </c>
      <c r="D3787" s="4">
        <v>0</v>
      </c>
      <c r="E3787" s="29">
        <v>11</v>
      </c>
      <c r="G3787" s="4"/>
      <c r="H3787" s="93">
        <f t="shared" si="205"/>
        <v>11</v>
      </c>
      <c r="I3787" s="93">
        <f t="shared" si="204"/>
        <v>2.3978952727983707</v>
      </c>
      <c r="J3787" s="158" t="e">
        <f t="shared" si="203"/>
        <v>#DIV/0!</v>
      </c>
    </row>
    <row r="3788" spans="1:10" hidden="1" x14ac:dyDescent="0.25">
      <c r="A3788" s="93">
        <v>79</v>
      </c>
      <c r="B3788" s="5" t="s">
        <v>43</v>
      </c>
      <c r="C3788" s="26">
        <v>43971</v>
      </c>
      <c r="D3788" s="4">
        <v>0</v>
      </c>
      <c r="E3788" s="29">
        <v>11</v>
      </c>
      <c r="G3788" s="4"/>
      <c r="H3788" s="93">
        <f t="shared" si="205"/>
        <v>11</v>
      </c>
      <c r="I3788" s="93">
        <f t="shared" si="204"/>
        <v>2.3978952727983707</v>
      </c>
      <c r="J3788" s="158" t="e">
        <f t="shared" si="203"/>
        <v>#DIV/0!</v>
      </c>
    </row>
    <row r="3789" spans="1:10" hidden="1" x14ac:dyDescent="0.25">
      <c r="A3789" s="93">
        <v>80</v>
      </c>
      <c r="B3789" s="5" t="s">
        <v>43</v>
      </c>
      <c r="C3789" s="26">
        <v>43972</v>
      </c>
      <c r="D3789" s="4">
        <v>0</v>
      </c>
      <c r="E3789" s="29">
        <v>11</v>
      </c>
      <c r="G3789" s="4"/>
      <c r="H3789" s="93">
        <f t="shared" si="205"/>
        <v>11</v>
      </c>
      <c r="I3789" s="93">
        <f t="shared" si="204"/>
        <v>2.3978952727983707</v>
      </c>
      <c r="J3789" s="158" t="e">
        <f t="shared" ref="J3789:J3852" si="206">LN(2)/SLOPE(I3782:I3789,A3782:A3789)</f>
        <v>#DIV/0!</v>
      </c>
    </row>
    <row r="3790" spans="1:10" hidden="1" x14ac:dyDescent="0.25">
      <c r="A3790" s="93">
        <v>81</v>
      </c>
      <c r="B3790" s="5" t="s">
        <v>43</v>
      </c>
      <c r="C3790" s="26">
        <v>43973</v>
      </c>
      <c r="D3790" s="4">
        <v>0</v>
      </c>
      <c r="E3790" s="29">
        <v>11</v>
      </c>
      <c r="G3790" s="4"/>
      <c r="H3790" s="93">
        <f t="shared" si="205"/>
        <v>11</v>
      </c>
      <c r="I3790" s="93">
        <f t="shared" si="204"/>
        <v>2.3978952727983707</v>
      </c>
      <c r="J3790" s="158" t="e">
        <f t="shared" si="206"/>
        <v>#DIV/0!</v>
      </c>
    </row>
    <row r="3791" spans="1:10" hidden="1" x14ac:dyDescent="0.25">
      <c r="A3791" s="93">
        <v>82</v>
      </c>
      <c r="B3791" s="5" t="s">
        <v>43</v>
      </c>
      <c r="C3791" s="26">
        <v>43974</v>
      </c>
      <c r="D3791" s="4">
        <v>0</v>
      </c>
      <c r="E3791" s="29">
        <v>11</v>
      </c>
      <c r="G3791" s="4"/>
      <c r="H3791" s="93">
        <f t="shared" si="205"/>
        <v>11</v>
      </c>
      <c r="I3791" s="93">
        <f t="shared" si="204"/>
        <v>2.3978952727983707</v>
      </c>
      <c r="J3791" s="158" t="e">
        <f t="shared" si="206"/>
        <v>#DIV/0!</v>
      </c>
    </row>
    <row r="3792" spans="1:10" hidden="1" x14ac:dyDescent="0.25">
      <c r="A3792" s="93">
        <v>83</v>
      </c>
      <c r="B3792" s="5" t="s">
        <v>43</v>
      </c>
      <c r="C3792" s="26">
        <v>43975</v>
      </c>
      <c r="D3792" s="4">
        <v>0</v>
      </c>
      <c r="E3792" s="29">
        <v>11</v>
      </c>
      <c r="G3792" s="4"/>
      <c r="H3792" s="93">
        <f t="shared" si="205"/>
        <v>11</v>
      </c>
      <c r="I3792" s="93">
        <f t="shared" si="204"/>
        <v>2.3978952727983707</v>
      </c>
      <c r="J3792" s="158" t="e">
        <f t="shared" si="206"/>
        <v>#DIV/0!</v>
      </c>
    </row>
    <row r="3793" spans="1:10" hidden="1" x14ac:dyDescent="0.25">
      <c r="A3793" s="93">
        <v>84</v>
      </c>
      <c r="B3793" s="5" t="s">
        <v>43</v>
      </c>
      <c r="C3793" s="26">
        <v>43976</v>
      </c>
      <c r="D3793" s="4">
        <v>0</v>
      </c>
      <c r="E3793" s="29">
        <v>11</v>
      </c>
      <c r="G3793" s="4"/>
      <c r="H3793" s="93">
        <f t="shared" si="205"/>
        <v>11</v>
      </c>
      <c r="I3793" s="93">
        <f t="shared" ref="I3793:I3856" si="207">LN(H3793)</f>
        <v>2.3978952727983707</v>
      </c>
      <c r="J3793" s="158" t="e">
        <f t="shared" si="206"/>
        <v>#DIV/0!</v>
      </c>
    </row>
    <row r="3794" spans="1:10" hidden="1" x14ac:dyDescent="0.25">
      <c r="A3794" s="93">
        <v>85</v>
      </c>
      <c r="B3794" s="5" t="s">
        <v>43</v>
      </c>
      <c r="C3794" s="26">
        <v>43977</v>
      </c>
      <c r="D3794" s="4">
        <v>0</v>
      </c>
      <c r="E3794" s="29">
        <v>11</v>
      </c>
      <c r="G3794" s="4"/>
      <c r="H3794" s="93">
        <f t="shared" si="205"/>
        <v>11</v>
      </c>
      <c r="I3794" s="93">
        <f t="shared" si="207"/>
        <v>2.3978952727983707</v>
      </c>
      <c r="J3794" s="158" t="e">
        <f t="shared" si="206"/>
        <v>#DIV/0!</v>
      </c>
    </row>
    <row r="3795" spans="1:10" hidden="1" x14ac:dyDescent="0.25">
      <c r="A3795" s="93">
        <v>86</v>
      </c>
      <c r="B3795" s="5" t="s">
        <v>43</v>
      </c>
      <c r="C3795" s="26">
        <v>43978</v>
      </c>
      <c r="D3795" s="4">
        <v>0</v>
      </c>
      <c r="E3795" s="29">
        <v>11</v>
      </c>
      <c r="G3795" s="4"/>
      <c r="H3795" s="93">
        <f t="shared" si="205"/>
        <v>11</v>
      </c>
      <c r="I3795" s="93">
        <f t="shared" si="207"/>
        <v>2.3978952727983707</v>
      </c>
      <c r="J3795" s="158" t="e">
        <f t="shared" si="206"/>
        <v>#DIV/0!</v>
      </c>
    </row>
    <row r="3796" spans="1:10" hidden="1" x14ac:dyDescent="0.25">
      <c r="A3796" s="93">
        <v>87</v>
      </c>
      <c r="B3796" s="5" t="s">
        <v>43</v>
      </c>
      <c r="C3796" s="26">
        <v>43979</v>
      </c>
      <c r="D3796" s="4">
        <v>0</v>
      </c>
      <c r="E3796" s="29">
        <v>11</v>
      </c>
      <c r="G3796" s="4"/>
      <c r="H3796" s="93">
        <f t="shared" si="205"/>
        <v>11</v>
      </c>
      <c r="I3796" s="93">
        <f t="shared" si="207"/>
        <v>2.3978952727983707</v>
      </c>
      <c r="J3796" s="158" t="e">
        <f t="shared" si="206"/>
        <v>#DIV/0!</v>
      </c>
    </row>
    <row r="3797" spans="1:10" hidden="1" x14ac:dyDescent="0.25">
      <c r="A3797" s="93">
        <v>88</v>
      </c>
      <c r="B3797" s="5" t="s">
        <v>43</v>
      </c>
      <c r="C3797" s="26">
        <v>43980</v>
      </c>
      <c r="D3797" s="4">
        <v>0</v>
      </c>
      <c r="E3797" s="29">
        <v>11</v>
      </c>
      <c r="G3797" s="4"/>
      <c r="H3797" s="93">
        <f t="shared" si="205"/>
        <v>11</v>
      </c>
      <c r="I3797" s="93">
        <f t="shared" si="207"/>
        <v>2.3978952727983707</v>
      </c>
      <c r="J3797" s="158" t="e">
        <f t="shared" si="206"/>
        <v>#DIV/0!</v>
      </c>
    </row>
    <row r="3798" spans="1:10" hidden="1" x14ac:dyDescent="0.25">
      <c r="A3798" s="93">
        <v>89</v>
      </c>
      <c r="B3798" s="5" t="s">
        <v>43</v>
      </c>
      <c r="C3798" s="26">
        <v>43981</v>
      </c>
      <c r="D3798" s="4">
        <v>0</v>
      </c>
      <c r="E3798" s="29">
        <v>11</v>
      </c>
      <c r="G3798" s="4"/>
      <c r="H3798" s="93">
        <f t="shared" si="205"/>
        <v>11</v>
      </c>
      <c r="I3798" s="93">
        <f t="shared" si="207"/>
        <v>2.3978952727983707</v>
      </c>
      <c r="J3798" s="158" t="e">
        <f t="shared" si="206"/>
        <v>#DIV/0!</v>
      </c>
    </row>
    <row r="3799" spans="1:10" hidden="1" x14ac:dyDescent="0.25">
      <c r="A3799" s="93">
        <v>90</v>
      </c>
      <c r="B3799" s="5" t="s">
        <v>43</v>
      </c>
      <c r="C3799" s="26">
        <v>43982</v>
      </c>
      <c r="D3799" s="4">
        <v>0</v>
      </c>
      <c r="E3799" s="29">
        <v>11</v>
      </c>
      <c r="G3799" s="4"/>
      <c r="H3799" s="93">
        <f t="shared" si="205"/>
        <v>11</v>
      </c>
      <c r="I3799" s="93">
        <f t="shared" si="207"/>
        <v>2.3978952727983707</v>
      </c>
      <c r="J3799" s="158" t="e">
        <f t="shared" si="206"/>
        <v>#DIV/0!</v>
      </c>
    </row>
    <row r="3800" spans="1:10" hidden="1" x14ac:dyDescent="0.25">
      <c r="A3800" s="93">
        <v>91</v>
      </c>
      <c r="B3800" s="5" t="s">
        <v>43</v>
      </c>
      <c r="C3800" s="26">
        <v>43983</v>
      </c>
      <c r="D3800" s="4">
        <v>0</v>
      </c>
      <c r="E3800" s="29">
        <v>11</v>
      </c>
      <c r="G3800" s="4"/>
      <c r="H3800" s="93">
        <f t="shared" si="205"/>
        <v>11</v>
      </c>
      <c r="I3800" s="93">
        <f t="shared" si="207"/>
        <v>2.3978952727983707</v>
      </c>
      <c r="J3800" s="158" t="e">
        <f t="shared" si="206"/>
        <v>#DIV/0!</v>
      </c>
    </row>
    <row r="3801" spans="1:10" hidden="1" x14ac:dyDescent="0.25">
      <c r="A3801" s="93">
        <v>92</v>
      </c>
      <c r="B3801" s="5" t="s">
        <v>43</v>
      </c>
      <c r="C3801" s="26">
        <v>43984</v>
      </c>
      <c r="D3801" s="4">
        <v>0</v>
      </c>
      <c r="E3801" s="29">
        <v>11</v>
      </c>
      <c r="G3801" s="4"/>
      <c r="H3801" s="93">
        <f t="shared" si="205"/>
        <v>11</v>
      </c>
      <c r="I3801" s="93">
        <f t="shared" si="207"/>
        <v>2.3978952727983707</v>
      </c>
      <c r="J3801" s="158" t="e">
        <f t="shared" si="206"/>
        <v>#DIV/0!</v>
      </c>
    </row>
    <row r="3802" spans="1:10" hidden="1" x14ac:dyDescent="0.25">
      <c r="A3802" s="93">
        <v>93</v>
      </c>
      <c r="B3802" s="5" t="s">
        <v>43</v>
      </c>
      <c r="C3802" s="26">
        <v>43985</v>
      </c>
      <c r="D3802" s="4">
        <v>0</v>
      </c>
      <c r="E3802" s="29">
        <v>11</v>
      </c>
      <c r="G3802" s="4"/>
      <c r="H3802" s="93">
        <f t="shared" si="205"/>
        <v>11</v>
      </c>
      <c r="I3802" s="93">
        <f t="shared" si="207"/>
        <v>2.3978952727983707</v>
      </c>
      <c r="J3802" s="158" t="e">
        <f t="shared" si="206"/>
        <v>#DIV/0!</v>
      </c>
    </row>
    <row r="3803" spans="1:10" hidden="1" x14ac:dyDescent="0.25">
      <c r="A3803" s="93">
        <v>94</v>
      </c>
      <c r="B3803" s="5" t="s">
        <v>43</v>
      </c>
      <c r="C3803" s="26">
        <v>43986</v>
      </c>
      <c r="D3803" s="4">
        <v>0</v>
      </c>
      <c r="E3803" s="29">
        <v>11</v>
      </c>
      <c r="G3803" s="4"/>
      <c r="H3803" s="93">
        <f t="shared" si="205"/>
        <v>11</v>
      </c>
      <c r="I3803" s="93">
        <f t="shared" si="207"/>
        <v>2.3978952727983707</v>
      </c>
      <c r="J3803" s="158" t="e">
        <f t="shared" si="206"/>
        <v>#DIV/0!</v>
      </c>
    </row>
    <row r="3804" spans="1:10" hidden="1" x14ac:dyDescent="0.25">
      <c r="A3804" s="93">
        <v>95</v>
      </c>
      <c r="B3804" s="5" t="s">
        <v>43</v>
      </c>
      <c r="C3804" s="26">
        <v>43987</v>
      </c>
      <c r="D3804" s="4">
        <v>0</v>
      </c>
      <c r="E3804" s="29">
        <v>11</v>
      </c>
      <c r="G3804" s="4"/>
      <c r="H3804" s="93">
        <f t="shared" si="205"/>
        <v>11</v>
      </c>
      <c r="I3804" s="93">
        <f t="shared" si="207"/>
        <v>2.3978952727983707</v>
      </c>
      <c r="J3804" s="158" t="e">
        <f t="shared" si="206"/>
        <v>#DIV/0!</v>
      </c>
    </row>
    <row r="3805" spans="1:10" hidden="1" x14ac:dyDescent="0.25">
      <c r="A3805" s="93">
        <v>96</v>
      </c>
      <c r="B3805" s="5" t="s">
        <v>43</v>
      </c>
      <c r="C3805" s="26">
        <v>43988</v>
      </c>
      <c r="D3805" s="4">
        <v>0</v>
      </c>
      <c r="E3805" s="29">
        <v>11</v>
      </c>
      <c r="G3805" s="4"/>
      <c r="H3805" s="93">
        <f t="shared" si="205"/>
        <v>11</v>
      </c>
      <c r="I3805" s="93">
        <f t="shared" si="207"/>
        <v>2.3978952727983707</v>
      </c>
      <c r="J3805" s="158" t="e">
        <f t="shared" si="206"/>
        <v>#DIV/0!</v>
      </c>
    </row>
    <row r="3806" spans="1:10" hidden="1" x14ac:dyDescent="0.25">
      <c r="A3806" s="93">
        <v>97</v>
      </c>
      <c r="B3806" s="5" t="s">
        <v>43</v>
      </c>
      <c r="C3806" s="26">
        <v>43989</v>
      </c>
      <c r="D3806" s="4">
        <v>0</v>
      </c>
      <c r="E3806" s="29">
        <v>11</v>
      </c>
      <c r="G3806" s="4"/>
      <c r="H3806" s="93">
        <f t="shared" si="205"/>
        <v>11</v>
      </c>
      <c r="I3806" s="93">
        <f t="shared" si="207"/>
        <v>2.3978952727983707</v>
      </c>
      <c r="J3806" s="158" t="e">
        <f t="shared" si="206"/>
        <v>#DIV/0!</v>
      </c>
    </row>
    <row r="3807" spans="1:10" hidden="1" x14ac:dyDescent="0.25">
      <c r="A3807" s="93">
        <v>98</v>
      </c>
      <c r="B3807" s="5" t="s">
        <v>43</v>
      </c>
      <c r="C3807" s="26">
        <v>43990</v>
      </c>
      <c r="D3807" s="4">
        <v>0</v>
      </c>
      <c r="E3807" s="29">
        <v>11</v>
      </c>
      <c r="G3807" s="4"/>
      <c r="H3807" s="93">
        <f t="shared" si="205"/>
        <v>11</v>
      </c>
      <c r="I3807" s="93">
        <f t="shared" si="207"/>
        <v>2.3978952727983707</v>
      </c>
      <c r="J3807" s="158" t="e">
        <f t="shared" si="206"/>
        <v>#DIV/0!</v>
      </c>
    </row>
    <row r="3808" spans="1:10" hidden="1" x14ac:dyDescent="0.25">
      <c r="A3808" s="93">
        <v>99</v>
      </c>
      <c r="B3808" s="5" t="s">
        <v>43</v>
      </c>
      <c r="C3808" s="26">
        <v>43991</v>
      </c>
      <c r="D3808" s="4">
        <v>0</v>
      </c>
      <c r="E3808" s="29">
        <v>11</v>
      </c>
      <c r="G3808" s="4"/>
      <c r="H3808" s="93">
        <f t="shared" si="205"/>
        <v>11</v>
      </c>
      <c r="I3808" s="93">
        <f t="shared" si="207"/>
        <v>2.3978952727983707</v>
      </c>
      <c r="J3808" s="158" t="e">
        <f t="shared" si="206"/>
        <v>#DIV/0!</v>
      </c>
    </row>
    <row r="3809" spans="1:10" hidden="1" x14ac:dyDescent="0.25">
      <c r="A3809" s="93">
        <v>100</v>
      </c>
      <c r="B3809" s="5" t="s">
        <v>43</v>
      </c>
      <c r="C3809" s="26">
        <v>43992</v>
      </c>
      <c r="D3809" s="4">
        <v>0</v>
      </c>
      <c r="E3809" s="29">
        <v>11</v>
      </c>
      <c r="G3809" s="4"/>
      <c r="H3809" s="93">
        <f t="shared" si="205"/>
        <v>11</v>
      </c>
      <c r="I3809" s="93">
        <f t="shared" si="207"/>
        <v>2.3978952727983707</v>
      </c>
      <c r="J3809" s="158" t="e">
        <f t="shared" si="206"/>
        <v>#DIV/0!</v>
      </c>
    </row>
    <row r="3810" spans="1:10" hidden="1" x14ac:dyDescent="0.25">
      <c r="A3810" s="93">
        <v>101</v>
      </c>
      <c r="B3810" s="5" t="s">
        <v>43</v>
      </c>
      <c r="C3810" s="26">
        <v>43993</v>
      </c>
      <c r="D3810" s="4">
        <v>0</v>
      </c>
      <c r="E3810" s="29">
        <v>11</v>
      </c>
      <c r="G3810" s="4"/>
      <c r="H3810" s="93">
        <f t="shared" si="205"/>
        <v>11</v>
      </c>
      <c r="I3810" s="93">
        <f t="shared" si="207"/>
        <v>2.3978952727983707</v>
      </c>
      <c r="J3810" s="158" t="e">
        <f t="shared" si="206"/>
        <v>#DIV/0!</v>
      </c>
    </row>
    <row r="3811" spans="1:10" hidden="1" x14ac:dyDescent="0.25">
      <c r="A3811" s="93">
        <v>102</v>
      </c>
      <c r="B3811" s="5" t="s">
        <v>43</v>
      </c>
      <c r="C3811" s="26">
        <v>43994</v>
      </c>
      <c r="D3811" s="4">
        <v>0</v>
      </c>
      <c r="E3811" s="29">
        <v>11</v>
      </c>
      <c r="G3811" s="4"/>
      <c r="H3811" s="93">
        <f t="shared" si="205"/>
        <v>11</v>
      </c>
      <c r="I3811" s="93">
        <f t="shared" si="207"/>
        <v>2.3978952727983707</v>
      </c>
      <c r="J3811" s="158" t="e">
        <f t="shared" si="206"/>
        <v>#DIV/0!</v>
      </c>
    </row>
    <row r="3812" spans="1:10" hidden="1" x14ac:dyDescent="0.25">
      <c r="A3812" s="93">
        <v>103</v>
      </c>
      <c r="B3812" s="5" t="s">
        <v>43</v>
      </c>
      <c r="C3812" s="26">
        <v>43995</v>
      </c>
      <c r="D3812" s="4">
        <v>0</v>
      </c>
      <c r="E3812" s="29">
        <v>11</v>
      </c>
      <c r="G3812" s="4"/>
      <c r="H3812" s="93">
        <f t="shared" si="205"/>
        <v>11</v>
      </c>
      <c r="I3812" s="93">
        <f t="shared" si="207"/>
        <v>2.3978952727983707</v>
      </c>
      <c r="J3812" s="158" t="e">
        <f t="shared" si="206"/>
        <v>#DIV/0!</v>
      </c>
    </row>
    <row r="3813" spans="1:10" hidden="1" x14ac:dyDescent="0.25">
      <c r="A3813" s="93">
        <v>104</v>
      </c>
      <c r="B3813" s="5" t="s">
        <v>43</v>
      </c>
      <c r="C3813" s="26">
        <v>43996</v>
      </c>
      <c r="D3813" s="4">
        <v>0</v>
      </c>
      <c r="E3813" s="29">
        <v>11</v>
      </c>
      <c r="G3813" s="4"/>
      <c r="H3813" s="93">
        <f t="shared" si="205"/>
        <v>11</v>
      </c>
      <c r="I3813" s="93">
        <f t="shared" si="207"/>
        <v>2.3978952727983707</v>
      </c>
      <c r="J3813" s="158" t="e">
        <f t="shared" si="206"/>
        <v>#DIV/0!</v>
      </c>
    </row>
    <row r="3814" spans="1:10" hidden="1" x14ac:dyDescent="0.25">
      <c r="A3814" s="93">
        <v>105</v>
      </c>
      <c r="B3814" s="5" t="s">
        <v>43</v>
      </c>
      <c r="C3814" s="26">
        <v>43997</v>
      </c>
      <c r="D3814" s="4">
        <v>0</v>
      </c>
      <c r="E3814" s="29">
        <v>11</v>
      </c>
      <c r="G3814" s="4"/>
      <c r="H3814" s="93">
        <f t="shared" si="205"/>
        <v>11</v>
      </c>
      <c r="I3814" s="93">
        <f t="shared" si="207"/>
        <v>2.3978952727983707</v>
      </c>
      <c r="J3814" s="158" t="e">
        <f t="shared" si="206"/>
        <v>#DIV/0!</v>
      </c>
    </row>
    <row r="3815" spans="1:10" hidden="1" x14ac:dyDescent="0.25">
      <c r="A3815" s="93">
        <v>106</v>
      </c>
      <c r="B3815" s="5" t="s">
        <v>43</v>
      </c>
      <c r="C3815" s="26">
        <v>43998</v>
      </c>
      <c r="D3815" s="4">
        <v>0</v>
      </c>
      <c r="E3815" s="29">
        <v>11</v>
      </c>
      <c r="G3815" s="4"/>
      <c r="H3815" s="93">
        <f t="shared" si="205"/>
        <v>11</v>
      </c>
      <c r="I3815" s="93">
        <f t="shared" si="207"/>
        <v>2.3978952727983707</v>
      </c>
      <c r="J3815" s="158" t="e">
        <f t="shared" si="206"/>
        <v>#DIV/0!</v>
      </c>
    </row>
    <row r="3816" spans="1:10" hidden="1" x14ac:dyDescent="0.25">
      <c r="A3816" s="93">
        <v>107</v>
      </c>
      <c r="B3816" s="5" t="s">
        <v>43</v>
      </c>
      <c r="C3816" s="26">
        <v>43999</v>
      </c>
      <c r="D3816" s="4">
        <v>0</v>
      </c>
      <c r="E3816" s="29">
        <v>11</v>
      </c>
      <c r="G3816" s="4"/>
      <c r="H3816" s="93">
        <f t="shared" si="205"/>
        <v>11</v>
      </c>
      <c r="I3816" s="93">
        <f t="shared" si="207"/>
        <v>2.3978952727983707</v>
      </c>
      <c r="J3816" s="158" t="e">
        <f t="shared" si="206"/>
        <v>#DIV/0!</v>
      </c>
    </row>
    <row r="3817" spans="1:10" hidden="1" x14ac:dyDescent="0.25">
      <c r="A3817" s="93">
        <v>108</v>
      </c>
      <c r="B3817" s="5" t="s">
        <v>43</v>
      </c>
      <c r="C3817" s="26">
        <v>44000</v>
      </c>
      <c r="D3817" s="4">
        <v>0</v>
      </c>
      <c r="E3817" s="29">
        <v>11</v>
      </c>
      <c r="G3817" s="4"/>
      <c r="H3817" s="93">
        <f t="shared" si="205"/>
        <v>11</v>
      </c>
      <c r="I3817" s="93">
        <f t="shared" si="207"/>
        <v>2.3978952727983707</v>
      </c>
      <c r="J3817" s="158" t="e">
        <f t="shared" si="206"/>
        <v>#DIV/0!</v>
      </c>
    </row>
    <row r="3818" spans="1:10" hidden="1" x14ac:dyDescent="0.25">
      <c r="A3818" s="93">
        <v>109</v>
      </c>
      <c r="B3818" s="5" t="s">
        <v>43</v>
      </c>
      <c r="C3818" s="26">
        <v>44001</v>
      </c>
      <c r="D3818" s="4">
        <v>0</v>
      </c>
      <c r="E3818" s="29">
        <v>11</v>
      </c>
      <c r="G3818" s="4"/>
      <c r="H3818" s="93">
        <f t="shared" si="205"/>
        <v>11</v>
      </c>
      <c r="I3818" s="93">
        <f t="shared" si="207"/>
        <v>2.3978952727983707</v>
      </c>
      <c r="J3818" s="158" t="e">
        <f t="shared" si="206"/>
        <v>#DIV/0!</v>
      </c>
    </row>
    <row r="3819" spans="1:10" hidden="1" x14ac:dyDescent="0.25">
      <c r="A3819" s="93">
        <v>110</v>
      </c>
      <c r="B3819" s="5" t="s">
        <v>43</v>
      </c>
      <c r="C3819" s="26">
        <v>44002</v>
      </c>
      <c r="D3819" s="4">
        <v>0</v>
      </c>
      <c r="E3819" s="29">
        <v>11</v>
      </c>
      <c r="G3819" s="4"/>
      <c r="H3819" s="93">
        <f t="shared" si="205"/>
        <v>11</v>
      </c>
      <c r="I3819" s="93">
        <f t="shared" si="207"/>
        <v>2.3978952727983707</v>
      </c>
      <c r="J3819" s="158" t="e">
        <f t="shared" si="206"/>
        <v>#DIV/0!</v>
      </c>
    </row>
    <row r="3820" spans="1:10" hidden="1" x14ac:dyDescent="0.25">
      <c r="A3820" s="93">
        <v>111</v>
      </c>
      <c r="B3820" s="5" t="s">
        <v>43</v>
      </c>
      <c r="C3820" s="26">
        <v>44003</v>
      </c>
      <c r="D3820" s="4">
        <v>0</v>
      </c>
      <c r="E3820" s="29">
        <v>11</v>
      </c>
      <c r="G3820" s="4"/>
      <c r="H3820" s="93">
        <f t="shared" si="205"/>
        <v>11</v>
      </c>
      <c r="I3820" s="93">
        <f t="shared" si="207"/>
        <v>2.3978952727983707</v>
      </c>
      <c r="J3820" s="158" t="e">
        <f t="shared" si="206"/>
        <v>#DIV/0!</v>
      </c>
    </row>
    <row r="3821" spans="1:10" hidden="1" x14ac:dyDescent="0.25">
      <c r="A3821" s="93">
        <v>112</v>
      </c>
      <c r="B3821" s="5" t="s">
        <v>43</v>
      </c>
      <c r="C3821" s="26">
        <v>44004</v>
      </c>
      <c r="D3821" s="4">
        <v>0</v>
      </c>
      <c r="E3821" s="29">
        <v>11</v>
      </c>
      <c r="G3821" s="4"/>
      <c r="H3821" s="93">
        <f t="shared" si="205"/>
        <v>11</v>
      </c>
      <c r="I3821" s="93">
        <f t="shared" si="207"/>
        <v>2.3978952727983707</v>
      </c>
      <c r="J3821" s="158" t="e">
        <f t="shared" si="206"/>
        <v>#DIV/0!</v>
      </c>
    </row>
    <row r="3822" spans="1:10" hidden="1" x14ac:dyDescent="0.25">
      <c r="A3822" s="93">
        <v>113</v>
      </c>
      <c r="B3822" s="5" t="s">
        <v>43</v>
      </c>
      <c r="C3822" s="26">
        <v>44005</v>
      </c>
      <c r="D3822" s="4">
        <v>0</v>
      </c>
      <c r="E3822" s="29">
        <v>11</v>
      </c>
      <c r="G3822" s="4"/>
      <c r="H3822" s="93">
        <f t="shared" si="205"/>
        <v>11</v>
      </c>
      <c r="I3822" s="93">
        <f t="shared" si="207"/>
        <v>2.3978952727983707</v>
      </c>
      <c r="J3822" s="158" t="e">
        <f t="shared" si="206"/>
        <v>#DIV/0!</v>
      </c>
    </row>
    <row r="3823" spans="1:10" hidden="1" x14ac:dyDescent="0.25">
      <c r="A3823" s="93">
        <v>114</v>
      </c>
      <c r="B3823" s="5" t="s">
        <v>43</v>
      </c>
      <c r="C3823" s="26">
        <v>44006</v>
      </c>
      <c r="D3823" s="4">
        <v>0</v>
      </c>
      <c r="E3823" s="29">
        <v>11</v>
      </c>
      <c r="G3823" s="4"/>
      <c r="H3823" s="93">
        <f t="shared" si="205"/>
        <v>11</v>
      </c>
      <c r="I3823" s="93">
        <f t="shared" si="207"/>
        <v>2.3978952727983707</v>
      </c>
      <c r="J3823" s="158" t="e">
        <f t="shared" si="206"/>
        <v>#DIV/0!</v>
      </c>
    </row>
    <row r="3824" spans="1:10" hidden="1" x14ac:dyDescent="0.25">
      <c r="A3824" s="93">
        <v>115</v>
      </c>
      <c r="B3824" s="5" t="s">
        <v>43</v>
      </c>
      <c r="C3824" s="26">
        <v>44007</v>
      </c>
      <c r="D3824" s="4">
        <v>0</v>
      </c>
      <c r="E3824" s="29">
        <v>11</v>
      </c>
      <c r="G3824" s="4"/>
      <c r="H3824" s="93">
        <f t="shared" si="205"/>
        <v>11</v>
      </c>
      <c r="I3824" s="93">
        <f t="shared" si="207"/>
        <v>2.3978952727983707</v>
      </c>
      <c r="J3824" s="158" t="e">
        <f t="shared" si="206"/>
        <v>#DIV/0!</v>
      </c>
    </row>
    <row r="3825" spans="1:10" hidden="1" x14ac:dyDescent="0.25">
      <c r="A3825" s="93">
        <v>116</v>
      </c>
      <c r="B3825" s="5" t="s">
        <v>43</v>
      </c>
      <c r="C3825" s="26">
        <v>44008</v>
      </c>
      <c r="D3825" s="4">
        <v>0</v>
      </c>
      <c r="E3825" s="29">
        <v>11</v>
      </c>
      <c r="G3825" s="4"/>
      <c r="H3825" s="93">
        <f t="shared" si="205"/>
        <v>11</v>
      </c>
      <c r="I3825" s="93">
        <f t="shared" si="207"/>
        <v>2.3978952727983707</v>
      </c>
      <c r="J3825" s="158" t="e">
        <f t="shared" si="206"/>
        <v>#DIV/0!</v>
      </c>
    </row>
    <row r="3826" spans="1:10" hidden="1" x14ac:dyDescent="0.25">
      <c r="A3826" s="93">
        <v>117</v>
      </c>
      <c r="B3826" s="5" t="s">
        <v>43</v>
      </c>
      <c r="C3826" s="26">
        <v>44009</v>
      </c>
      <c r="D3826" s="4">
        <v>0</v>
      </c>
      <c r="E3826" s="29">
        <v>11</v>
      </c>
      <c r="G3826" s="4"/>
      <c r="H3826" s="93">
        <f t="shared" si="205"/>
        <v>11</v>
      </c>
      <c r="I3826" s="93">
        <f t="shared" si="207"/>
        <v>2.3978952727983707</v>
      </c>
      <c r="J3826" s="158" t="e">
        <f t="shared" si="206"/>
        <v>#DIV/0!</v>
      </c>
    </row>
    <row r="3827" spans="1:10" hidden="1" x14ac:dyDescent="0.25">
      <c r="A3827" s="93">
        <v>118</v>
      </c>
      <c r="B3827" s="5" t="s">
        <v>43</v>
      </c>
      <c r="C3827" s="26">
        <v>44010</v>
      </c>
      <c r="D3827" s="4">
        <v>0</v>
      </c>
      <c r="E3827" s="29">
        <v>11</v>
      </c>
      <c r="G3827" s="4"/>
      <c r="H3827" s="93">
        <f t="shared" si="205"/>
        <v>11</v>
      </c>
      <c r="I3827" s="93">
        <f t="shared" si="207"/>
        <v>2.3978952727983707</v>
      </c>
      <c r="J3827" s="158" t="e">
        <f t="shared" si="206"/>
        <v>#DIV/0!</v>
      </c>
    </row>
    <row r="3828" spans="1:10" hidden="1" x14ac:dyDescent="0.25">
      <c r="A3828" s="93">
        <v>119</v>
      </c>
      <c r="B3828" s="5" t="s">
        <v>43</v>
      </c>
      <c r="C3828" s="26">
        <v>44011</v>
      </c>
      <c r="D3828" s="4">
        <v>0</v>
      </c>
      <c r="E3828" s="29">
        <v>11</v>
      </c>
      <c r="G3828" s="4"/>
      <c r="H3828" s="93">
        <f t="shared" si="205"/>
        <v>11</v>
      </c>
      <c r="I3828" s="93">
        <f t="shared" si="207"/>
        <v>2.3978952727983707</v>
      </c>
      <c r="J3828" s="158" t="e">
        <f t="shared" si="206"/>
        <v>#DIV/0!</v>
      </c>
    </row>
    <row r="3829" spans="1:10" hidden="1" x14ac:dyDescent="0.25">
      <c r="A3829" s="93">
        <v>120</v>
      </c>
      <c r="B3829" s="5" t="s">
        <v>43</v>
      </c>
      <c r="C3829" s="26">
        <v>44012</v>
      </c>
      <c r="D3829" s="4">
        <v>0</v>
      </c>
      <c r="E3829" s="29">
        <v>11</v>
      </c>
      <c r="G3829" s="4"/>
      <c r="H3829" s="93">
        <f t="shared" si="205"/>
        <v>11</v>
      </c>
      <c r="I3829" s="93">
        <f t="shared" si="207"/>
        <v>2.3978952727983707</v>
      </c>
      <c r="J3829" s="158" t="e">
        <f t="shared" si="206"/>
        <v>#DIV/0!</v>
      </c>
    </row>
    <row r="3830" spans="1:10" hidden="1" x14ac:dyDescent="0.25">
      <c r="A3830" s="93">
        <v>121</v>
      </c>
      <c r="B3830" s="5" t="s">
        <v>43</v>
      </c>
      <c r="C3830" s="26">
        <v>44013</v>
      </c>
      <c r="D3830" s="4">
        <v>0</v>
      </c>
      <c r="E3830" s="29">
        <v>11</v>
      </c>
      <c r="G3830" s="4"/>
      <c r="H3830" s="93">
        <f t="shared" si="205"/>
        <v>11</v>
      </c>
      <c r="I3830" s="93">
        <f t="shared" si="207"/>
        <v>2.3978952727983707</v>
      </c>
      <c r="J3830" s="158" t="e">
        <f t="shared" si="206"/>
        <v>#DIV/0!</v>
      </c>
    </row>
    <row r="3831" spans="1:10" hidden="1" x14ac:dyDescent="0.25">
      <c r="A3831" s="93">
        <v>122</v>
      </c>
      <c r="B3831" s="5" t="s">
        <v>43</v>
      </c>
      <c r="C3831" s="26">
        <v>44014</v>
      </c>
      <c r="D3831" s="4">
        <v>0</v>
      </c>
      <c r="E3831" s="29">
        <v>11</v>
      </c>
      <c r="G3831" s="4"/>
      <c r="H3831" s="93">
        <f t="shared" si="205"/>
        <v>11</v>
      </c>
      <c r="I3831" s="93">
        <f t="shared" si="207"/>
        <v>2.3978952727983707</v>
      </c>
      <c r="J3831" s="158" t="e">
        <f t="shared" si="206"/>
        <v>#DIV/0!</v>
      </c>
    </row>
    <row r="3832" spans="1:10" hidden="1" x14ac:dyDescent="0.25">
      <c r="A3832" s="93">
        <v>123</v>
      </c>
      <c r="B3832" s="5" t="s">
        <v>43</v>
      </c>
      <c r="C3832" s="26">
        <v>44015</v>
      </c>
      <c r="D3832" s="4">
        <v>0</v>
      </c>
      <c r="E3832" s="29">
        <v>11</v>
      </c>
      <c r="G3832" s="4"/>
      <c r="H3832" s="93">
        <f t="shared" si="205"/>
        <v>11</v>
      </c>
      <c r="I3832" s="93">
        <f t="shared" si="207"/>
        <v>2.3978952727983707</v>
      </c>
      <c r="J3832" s="158" t="e">
        <f t="shared" si="206"/>
        <v>#DIV/0!</v>
      </c>
    </row>
    <row r="3833" spans="1:10" hidden="1" x14ac:dyDescent="0.25">
      <c r="A3833" s="93">
        <v>124</v>
      </c>
      <c r="B3833" s="5" t="s">
        <v>43</v>
      </c>
      <c r="C3833" s="26">
        <v>44016</v>
      </c>
      <c r="D3833" s="4">
        <v>1</v>
      </c>
      <c r="E3833" s="29">
        <v>12</v>
      </c>
      <c r="G3833" s="4"/>
      <c r="H3833" s="93">
        <f t="shared" si="205"/>
        <v>12</v>
      </c>
      <c r="I3833" s="93">
        <f t="shared" si="207"/>
        <v>2.4849066497880004</v>
      </c>
      <c r="J3833" s="158">
        <f t="shared" si="206"/>
        <v>95.594006835573737</v>
      </c>
    </row>
    <row r="3834" spans="1:10" hidden="1" x14ac:dyDescent="0.25">
      <c r="A3834" s="93">
        <v>125</v>
      </c>
      <c r="B3834" s="5" t="s">
        <v>43</v>
      </c>
      <c r="C3834" s="26">
        <v>44017</v>
      </c>
      <c r="D3834" s="4">
        <v>0</v>
      </c>
      <c r="E3834" s="29">
        <v>12</v>
      </c>
      <c r="G3834" s="4"/>
      <c r="H3834" s="93">
        <f t="shared" si="205"/>
        <v>12</v>
      </c>
      <c r="I3834" s="93">
        <f t="shared" si="207"/>
        <v>2.4849066497880004</v>
      </c>
      <c r="J3834" s="158">
        <f t="shared" si="206"/>
        <v>55.763170654084682</v>
      </c>
    </row>
    <row r="3835" spans="1:10" hidden="1" x14ac:dyDescent="0.25">
      <c r="A3835" s="93">
        <v>126</v>
      </c>
      <c r="B3835" s="5" t="s">
        <v>43</v>
      </c>
      <c r="C3835" s="26">
        <v>44018</v>
      </c>
      <c r="D3835" s="4">
        <v>0</v>
      </c>
      <c r="E3835" s="29">
        <v>12</v>
      </c>
      <c r="G3835" s="4"/>
      <c r="H3835" s="93">
        <f t="shared" si="205"/>
        <v>12</v>
      </c>
      <c r="I3835" s="93">
        <f t="shared" si="207"/>
        <v>2.4849066497880004</v>
      </c>
      <c r="J3835" s="158">
        <f t="shared" si="206"/>
        <v>44.61053652326774</v>
      </c>
    </row>
    <row r="3836" spans="1:10" hidden="1" x14ac:dyDescent="0.25">
      <c r="A3836" s="93">
        <v>127</v>
      </c>
      <c r="B3836" s="5" t="s">
        <v>43</v>
      </c>
      <c r="C3836" s="26">
        <v>44019</v>
      </c>
      <c r="D3836" s="4">
        <v>0</v>
      </c>
      <c r="E3836" s="29">
        <v>12</v>
      </c>
      <c r="G3836" s="4"/>
      <c r="H3836" s="93">
        <f t="shared" si="205"/>
        <v>12</v>
      </c>
      <c r="I3836" s="93">
        <f t="shared" si="207"/>
        <v>2.4849066497880004</v>
      </c>
      <c r="J3836" s="158">
        <f t="shared" si="206"/>
        <v>41.82237799056351</v>
      </c>
    </row>
    <row r="3837" spans="1:10" hidden="1" x14ac:dyDescent="0.25">
      <c r="A3837" s="93">
        <v>128</v>
      </c>
      <c r="B3837" s="5" t="s">
        <v>43</v>
      </c>
      <c r="C3837" s="26">
        <v>44020</v>
      </c>
      <c r="D3837" s="4">
        <v>0</v>
      </c>
      <c r="E3837" s="29">
        <v>12</v>
      </c>
      <c r="G3837" s="4"/>
      <c r="H3837" s="93">
        <f t="shared" si="205"/>
        <v>12</v>
      </c>
      <c r="I3837" s="93">
        <f t="shared" si="207"/>
        <v>2.4849066497880004</v>
      </c>
      <c r="J3837" s="158">
        <f t="shared" si="206"/>
        <v>44.61053652326774</v>
      </c>
    </row>
    <row r="3838" spans="1:10" hidden="1" x14ac:dyDescent="0.25">
      <c r="A3838" s="93">
        <v>129</v>
      </c>
      <c r="B3838" s="5" t="s">
        <v>43</v>
      </c>
      <c r="C3838" s="26">
        <v>44021</v>
      </c>
      <c r="D3838" s="4">
        <v>0</v>
      </c>
      <c r="E3838" s="29">
        <v>12</v>
      </c>
      <c r="G3838" s="4"/>
      <c r="H3838" s="93">
        <f t="shared" si="205"/>
        <v>12</v>
      </c>
      <c r="I3838" s="93">
        <f t="shared" si="207"/>
        <v>2.4849066497880004</v>
      </c>
      <c r="J3838" s="158">
        <f t="shared" si="206"/>
        <v>55.763170654084682</v>
      </c>
    </row>
    <row r="3839" spans="1:10" hidden="1" x14ac:dyDescent="0.25">
      <c r="A3839" s="93">
        <v>130</v>
      </c>
      <c r="B3839" s="5" t="s">
        <v>43</v>
      </c>
      <c r="C3839" s="26">
        <v>44022</v>
      </c>
      <c r="D3839" s="4">
        <v>0</v>
      </c>
      <c r="E3839" s="29">
        <v>12</v>
      </c>
      <c r="G3839" s="4"/>
      <c r="H3839" s="93">
        <f t="shared" si="205"/>
        <v>12</v>
      </c>
      <c r="I3839" s="93">
        <f t="shared" si="207"/>
        <v>2.4849066497880004</v>
      </c>
      <c r="J3839" s="158">
        <f t="shared" si="206"/>
        <v>95.594006835573737</v>
      </c>
    </row>
    <row r="3840" spans="1:10" hidden="1" x14ac:dyDescent="0.25">
      <c r="A3840" s="93">
        <v>131</v>
      </c>
      <c r="B3840" s="5" t="s">
        <v>43</v>
      </c>
      <c r="C3840" s="26">
        <v>44023</v>
      </c>
      <c r="D3840" s="4">
        <v>0</v>
      </c>
      <c r="E3840" s="29">
        <v>12</v>
      </c>
      <c r="G3840" s="4"/>
      <c r="H3840" s="93">
        <f t="shared" si="205"/>
        <v>12</v>
      </c>
      <c r="I3840" s="93">
        <f t="shared" si="207"/>
        <v>2.4849066497880004</v>
      </c>
      <c r="J3840" s="158" t="e">
        <f t="shared" si="206"/>
        <v>#DIV/0!</v>
      </c>
    </row>
    <row r="3841" spans="1:10" hidden="1" x14ac:dyDescent="0.25">
      <c r="A3841" s="93">
        <v>132</v>
      </c>
      <c r="B3841" s="5" t="s">
        <v>43</v>
      </c>
      <c r="C3841" s="26">
        <v>44024</v>
      </c>
      <c r="D3841" s="4">
        <v>0</v>
      </c>
      <c r="E3841" s="29">
        <v>12</v>
      </c>
      <c r="G3841" s="4"/>
      <c r="H3841" s="93">
        <f t="shared" si="205"/>
        <v>12</v>
      </c>
      <c r="I3841" s="93">
        <f t="shared" si="207"/>
        <v>2.4849066497880004</v>
      </c>
      <c r="J3841" s="158" t="e">
        <f t="shared" si="206"/>
        <v>#DIV/0!</v>
      </c>
    </row>
    <row r="3842" spans="1:10" hidden="1" x14ac:dyDescent="0.25">
      <c r="A3842" s="93">
        <v>133</v>
      </c>
      <c r="B3842" s="5" t="s">
        <v>43</v>
      </c>
      <c r="C3842" s="26">
        <v>44025</v>
      </c>
      <c r="D3842" s="4">
        <v>0</v>
      </c>
      <c r="E3842" s="29">
        <v>12</v>
      </c>
      <c r="G3842" s="4"/>
      <c r="H3842" s="93">
        <f t="shared" si="205"/>
        <v>12</v>
      </c>
      <c r="I3842" s="93">
        <f t="shared" si="207"/>
        <v>2.4849066497880004</v>
      </c>
      <c r="J3842" s="158" t="e">
        <f t="shared" si="206"/>
        <v>#DIV/0!</v>
      </c>
    </row>
    <row r="3843" spans="1:10" hidden="1" x14ac:dyDescent="0.25">
      <c r="A3843" s="93">
        <v>134</v>
      </c>
      <c r="B3843" s="5" t="s">
        <v>43</v>
      </c>
      <c r="C3843" s="26">
        <v>44026</v>
      </c>
      <c r="D3843" s="4">
        <v>1</v>
      </c>
      <c r="E3843" s="29">
        <v>13</v>
      </c>
      <c r="G3843" s="4"/>
      <c r="H3843" s="93">
        <f t="shared" ref="H3843:H3906" si="208">IF(EXACT(B3843,B3842),D3843+E3842,E3843)</f>
        <v>13</v>
      </c>
      <c r="I3843" s="93">
        <f t="shared" si="207"/>
        <v>2.5649493574615367</v>
      </c>
      <c r="J3843" s="158">
        <f t="shared" si="206"/>
        <v>103.91660163027385</v>
      </c>
    </row>
    <row r="3844" spans="1:10" hidden="1" x14ac:dyDescent="0.25">
      <c r="A3844" s="93">
        <v>135</v>
      </c>
      <c r="B3844" s="5" t="s">
        <v>43</v>
      </c>
      <c r="C3844" s="26">
        <v>44027</v>
      </c>
      <c r="D3844" s="4">
        <v>0</v>
      </c>
      <c r="E3844" s="29">
        <v>13</v>
      </c>
      <c r="G3844" s="4"/>
      <c r="H3844" s="93">
        <f t="shared" si="208"/>
        <v>13</v>
      </c>
      <c r="I3844" s="93">
        <f t="shared" si="207"/>
        <v>2.5649493574615367</v>
      </c>
      <c r="J3844" s="158">
        <f t="shared" si="206"/>
        <v>60.618017617659739</v>
      </c>
    </row>
    <row r="3845" spans="1:10" hidden="1" x14ac:dyDescent="0.25">
      <c r="A3845" s="93">
        <v>136</v>
      </c>
      <c r="B3845" s="5" t="s">
        <v>43</v>
      </c>
      <c r="C3845" s="26">
        <v>44028</v>
      </c>
      <c r="D3845" s="4">
        <v>0</v>
      </c>
      <c r="E3845" s="29">
        <v>13</v>
      </c>
      <c r="G3845" s="4"/>
      <c r="H3845" s="93">
        <f t="shared" si="208"/>
        <v>13</v>
      </c>
      <c r="I3845" s="93">
        <f t="shared" si="207"/>
        <v>2.5649493574615367</v>
      </c>
      <c r="J3845" s="158">
        <f t="shared" si="206"/>
        <v>48.494414094127791</v>
      </c>
    </row>
    <row r="3846" spans="1:10" hidden="1" x14ac:dyDescent="0.25">
      <c r="A3846" s="93">
        <v>137</v>
      </c>
      <c r="B3846" s="5" t="s">
        <v>43</v>
      </c>
      <c r="C3846" s="26">
        <v>44029</v>
      </c>
      <c r="D3846" s="4">
        <v>1</v>
      </c>
      <c r="E3846" s="29">
        <v>14</v>
      </c>
      <c r="G3846" s="4"/>
      <c r="H3846" s="93">
        <f t="shared" si="208"/>
        <v>14</v>
      </c>
      <c r="I3846" s="93">
        <f t="shared" si="207"/>
        <v>2.6390573296152584</v>
      </c>
      <c r="J3846" s="158">
        <f t="shared" si="206"/>
        <v>32.356950710812669</v>
      </c>
    </row>
    <row r="3847" spans="1:10" hidden="1" x14ac:dyDescent="0.25">
      <c r="A3847" s="93">
        <v>138</v>
      </c>
      <c r="B3847" s="5" t="s">
        <v>43</v>
      </c>
      <c r="C3847" s="26">
        <v>44030</v>
      </c>
      <c r="D3847" s="4">
        <v>0</v>
      </c>
      <c r="E3847" s="29">
        <v>14</v>
      </c>
      <c r="G3847" s="4"/>
      <c r="H3847" s="93">
        <f t="shared" si="208"/>
        <v>14</v>
      </c>
      <c r="I3847" s="93">
        <f t="shared" si="207"/>
        <v>2.6390573296152584</v>
      </c>
      <c r="J3847" s="158">
        <f t="shared" si="206"/>
        <v>27.859396335582485</v>
      </c>
    </row>
    <row r="3848" spans="1:10" hidden="1" x14ac:dyDescent="0.25">
      <c r="A3848" s="93">
        <v>139</v>
      </c>
      <c r="B3848" s="5" t="s">
        <v>43</v>
      </c>
      <c r="C3848" s="26">
        <v>44031</v>
      </c>
      <c r="D3848" s="4">
        <v>0</v>
      </c>
      <c r="E3848" s="29">
        <v>14</v>
      </c>
      <c r="G3848" s="4"/>
      <c r="H3848" s="93">
        <f t="shared" si="208"/>
        <v>14</v>
      </c>
      <c r="I3848" s="93">
        <f t="shared" si="207"/>
        <v>2.6390573296152584</v>
      </c>
      <c r="J3848" s="158">
        <f t="shared" si="206"/>
        <v>28.098770289159535</v>
      </c>
    </row>
    <row r="3849" spans="1:10" hidden="1" x14ac:dyDescent="0.25">
      <c r="A3849" s="93">
        <v>140</v>
      </c>
      <c r="B3849" s="5" t="s">
        <v>43</v>
      </c>
      <c r="C3849" s="26">
        <v>44032</v>
      </c>
      <c r="D3849" s="4">
        <v>1</v>
      </c>
      <c r="E3849" s="29">
        <v>15</v>
      </c>
      <c r="G3849" s="4"/>
      <c r="H3849" s="93">
        <f t="shared" si="208"/>
        <v>15</v>
      </c>
      <c r="I3849" s="93">
        <f t="shared" si="207"/>
        <v>2.7080502011022101</v>
      </c>
      <c r="J3849" s="158">
        <f t="shared" si="206"/>
        <v>26.121567603192855</v>
      </c>
    </row>
    <row r="3850" spans="1:10" hidden="1" x14ac:dyDescent="0.25">
      <c r="A3850" s="93">
        <v>141</v>
      </c>
      <c r="B3850" s="5" t="s">
        <v>43</v>
      </c>
      <c r="C3850" s="26">
        <v>44033</v>
      </c>
      <c r="D3850" s="4">
        <v>0</v>
      </c>
      <c r="E3850" s="29">
        <v>15</v>
      </c>
      <c r="G3850" s="4"/>
      <c r="H3850" s="93">
        <f t="shared" si="208"/>
        <v>15</v>
      </c>
      <c r="I3850" s="93">
        <f t="shared" si="207"/>
        <v>2.7080502011022101</v>
      </c>
      <c r="J3850" s="158">
        <f t="shared" si="206"/>
        <v>30.019768646367819</v>
      </c>
    </row>
    <row r="3851" spans="1:10" hidden="1" x14ac:dyDescent="0.25">
      <c r="A3851" s="93">
        <v>142</v>
      </c>
      <c r="B3851" s="5" t="s">
        <v>43</v>
      </c>
      <c r="C3851" s="26">
        <v>44034</v>
      </c>
      <c r="D3851" s="4">
        <v>2</v>
      </c>
      <c r="E3851" s="29">
        <v>17</v>
      </c>
      <c r="G3851" s="4"/>
      <c r="H3851" s="93">
        <f t="shared" si="208"/>
        <v>17</v>
      </c>
      <c r="I3851" s="93">
        <f t="shared" si="207"/>
        <v>2.8332133440562162</v>
      </c>
      <c r="J3851" s="158">
        <f t="shared" si="206"/>
        <v>20.79195944955589</v>
      </c>
    </row>
    <row r="3852" spans="1:10" hidden="1" x14ac:dyDescent="0.25">
      <c r="A3852" s="93">
        <v>143</v>
      </c>
      <c r="B3852" s="5" t="s">
        <v>43</v>
      </c>
      <c r="C3852" s="26">
        <v>44035</v>
      </c>
      <c r="D3852" s="4">
        <v>1</v>
      </c>
      <c r="E3852" s="29">
        <v>18</v>
      </c>
      <c r="G3852" s="4"/>
      <c r="H3852" s="93">
        <f t="shared" si="208"/>
        <v>18</v>
      </c>
      <c r="I3852" s="93">
        <f t="shared" si="207"/>
        <v>2.8903717578961645</v>
      </c>
      <c r="J3852" s="158">
        <f t="shared" si="206"/>
        <v>16.518916517477624</v>
      </c>
    </row>
    <row r="3853" spans="1:10" hidden="1" x14ac:dyDescent="0.25">
      <c r="A3853" s="93">
        <v>144</v>
      </c>
      <c r="B3853" s="5" t="s">
        <v>43</v>
      </c>
      <c r="C3853" s="26">
        <v>44036</v>
      </c>
      <c r="D3853" s="4">
        <v>1</v>
      </c>
      <c r="E3853" s="29">
        <v>19</v>
      </c>
      <c r="G3853" s="4"/>
      <c r="H3853" s="93">
        <f t="shared" si="208"/>
        <v>19</v>
      </c>
      <c r="I3853" s="93">
        <f t="shared" si="207"/>
        <v>2.9444389791664403</v>
      </c>
      <c r="J3853" s="158">
        <f t="shared" ref="J3853:J3915" si="209">LN(2)/SLOPE(I3846:I3853,A3846:A3853)</f>
        <v>14.641333618572091</v>
      </c>
    </row>
    <row r="3854" spans="1:10" hidden="1" x14ac:dyDescent="0.25">
      <c r="A3854" s="93">
        <v>145</v>
      </c>
      <c r="B3854" s="5" t="s">
        <v>43</v>
      </c>
      <c r="C3854" s="26">
        <v>44037</v>
      </c>
      <c r="D3854" s="4">
        <v>0</v>
      </c>
      <c r="E3854" s="29">
        <v>19</v>
      </c>
      <c r="G3854" s="4"/>
      <c r="H3854" s="93">
        <f t="shared" si="208"/>
        <v>19</v>
      </c>
      <c r="I3854" s="93">
        <f t="shared" si="207"/>
        <v>2.9444389791664403</v>
      </c>
      <c r="J3854" s="158">
        <f t="shared" si="209"/>
        <v>13.425937008134584</v>
      </c>
    </row>
    <row r="3855" spans="1:10" hidden="1" x14ac:dyDescent="0.25">
      <c r="A3855" s="93">
        <v>146</v>
      </c>
      <c r="B3855" s="5" t="s">
        <v>43</v>
      </c>
      <c r="C3855" s="26">
        <v>44038</v>
      </c>
      <c r="D3855" s="4">
        <v>0</v>
      </c>
      <c r="E3855" s="29">
        <v>19</v>
      </c>
      <c r="G3855" s="4"/>
      <c r="H3855" s="93">
        <f t="shared" si="208"/>
        <v>19</v>
      </c>
      <c r="I3855" s="93">
        <f t="shared" si="207"/>
        <v>2.9444389791664403</v>
      </c>
      <c r="J3855" s="158">
        <f t="shared" si="209"/>
        <v>14.249930377777549</v>
      </c>
    </row>
    <row r="3856" spans="1:10" hidden="1" x14ac:dyDescent="0.25">
      <c r="A3856" s="93">
        <v>147</v>
      </c>
      <c r="B3856" s="5" t="s">
        <v>43</v>
      </c>
      <c r="C3856" s="26">
        <v>44039</v>
      </c>
      <c r="D3856" s="4">
        <v>1</v>
      </c>
      <c r="E3856" s="29">
        <v>20</v>
      </c>
      <c r="G3856" s="4"/>
      <c r="H3856" s="93">
        <f t="shared" si="208"/>
        <v>20</v>
      </c>
      <c r="I3856" s="93">
        <f t="shared" si="207"/>
        <v>2.9957322735539909</v>
      </c>
      <c r="J3856" s="158">
        <f t="shared" si="209"/>
        <v>16.248073692889943</v>
      </c>
    </row>
    <row r="3857" spans="1:10" hidden="1" x14ac:dyDescent="0.25">
      <c r="A3857" s="93">
        <v>148</v>
      </c>
      <c r="B3857" s="5" t="s">
        <v>43</v>
      </c>
      <c r="C3857" s="26">
        <v>44040</v>
      </c>
      <c r="D3857" s="4">
        <v>2</v>
      </c>
      <c r="E3857" s="29">
        <v>22</v>
      </c>
      <c r="G3857" s="4"/>
      <c r="H3857" s="93">
        <f t="shared" si="208"/>
        <v>22</v>
      </c>
      <c r="I3857" s="93">
        <f t="shared" ref="I3857:I3920" si="210">LN(H3857)</f>
        <v>3.0910424533583161</v>
      </c>
      <c r="J3857" s="158">
        <f t="shared" si="209"/>
        <v>15.926824688174817</v>
      </c>
    </row>
    <row r="3858" spans="1:10" hidden="1" x14ac:dyDescent="0.25">
      <c r="A3858" s="93">
        <v>149</v>
      </c>
      <c r="B3858" s="5" t="s">
        <v>43</v>
      </c>
      <c r="C3858" s="26">
        <v>44041</v>
      </c>
      <c r="D3858" s="4">
        <v>2</v>
      </c>
      <c r="E3858" s="29">
        <v>24</v>
      </c>
      <c r="G3858" s="4"/>
      <c r="H3858" s="93">
        <f t="shared" si="208"/>
        <v>24</v>
      </c>
      <c r="I3858" s="93">
        <f t="shared" si="210"/>
        <v>3.1780538303479458</v>
      </c>
      <c r="J3858" s="158">
        <f t="shared" si="209"/>
        <v>16.304245144147377</v>
      </c>
    </row>
    <row r="3859" spans="1:10" hidden="1" x14ac:dyDescent="0.25">
      <c r="A3859" s="93">
        <v>150</v>
      </c>
      <c r="B3859" s="5" t="s">
        <v>43</v>
      </c>
      <c r="C3859" s="26">
        <v>44042</v>
      </c>
      <c r="D3859" s="4">
        <v>3</v>
      </c>
      <c r="E3859" s="29">
        <v>27</v>
      </c>
      <c r="G3859" s="4"/>
      <c r="H3859" s="93">
        <f t="shared" si="208"/>
        <v>27</v>
      </c>
      <c r="I3859" s="93">
        <f t="shared" si="210"/>
        <v>3.2958368660043291</v>
      </c>
      <c r="J3859" s="158">
        <f t="shared" si="209"/>
        <v>12.946130319490713</v>
      </c>
    </row>
    <row r="3860" spans="1:10" hidden="1" x14ac:dyDescent="0.25">
      <c r="A3860" s="93">
        <v>151</v>
      </c>
      <c r="B3860" s="5" t="s">
        <v>43</v>
      </c>
      <c r="C3860" s="26">
        <v>44043</v>
      </c>
      <c r="D3860" s="4">
        <v>-1</v>
      </c>
      <c r="E3860" s="29">
        <v>26</v>
      </c>
      <c r="G3860" s="4"/>
      <c r="H3860" s="93">
        <f t="shared" si="208"/>
        <v>26</v>
      </c>
      <c r="I3860" s="93">
        <f t="shared" si="210"/>
        <v>3.2580965380214821</v>
      </c>
      <c r="J3860" s="158">
        <f t="shared" si="209"/>
        <v>12.260994782833707</v>
      </c>
    </row>
    <row r="3861" spans="1:10" hidden="1" x14ac:dyDescent="0.25">
      <c r="A3861" s="93">
        <v>152</v>
      </c>
      <c r="B3861" s="5" t="s">
        <v>43</v>
      </c>
      <c r="C3861" s="26">
        <v>44044</v>
      </c>
      <c r="D3861" s="4">
        <v>2</v>
      </c>
      <c r="E3861" s="29">
        <v>28</v>
      </c>
      <c r="G3861" s="4"/>
      <c r="H3861" s="93">
        <f t="shared" si="208"/>
        <v>28</v>
      </c>
      <c r="I3861" s="93">
        <f t="shared" si="210"/>
        <v>3.3322045101752038</v>
      </c>
      <c r="J3861" s="158">
        <f t="shared" si="209"/>
        <v>11.048325657279127</v>
      </c>
    </row>
    <row r="3862" spans="1:10" hidden="1" x14ac:dyDescent="0.25">
      <c r="A3862" s="93">
        <v>153</v>
      </c>
      <c r="B3862" s="5" t="s">
        <v>43</v>
      </c>
      <c r="C3862" s="26">
        <v>44045</v>
      </c>
      <c r="D3862" s="4">
        <v>0</v>
      </c>
      <c r="E3862" s="29">
        <v>28</v>
      </c>
      <c r="G3862" s="4"/>
      <c r="H3862" s="93">
        <f t="shared" si="208"/>
        <v>28</v>
      </c>
      <c r="I3862" s="93">
        <f t="shared" si="210"/>
        <v>3.3322045101752038</v>
      </c>
      <c r="J3862" s="158">
        <f t="shared" si="209"/>
        <v>11.608502753590461</v>
      </c>
    </row>
    <row r="3863" spans="1:10" hidden="1" x14ac:dyDescent="0.25">
      <c r="A3863" s="93">
        <v>154</v>
      </c>
      <c r="B3863" s="5" t="s">
        <v>43</v>
      </c>
      <c r="C3863" s="26">
        <v>44046</v>
      </c>
      <c r="D3863" s="4">
        <v>-2</v>
      </c>
      <c r="E3863" s="29">
        <v>26</v>
      </c>
      <c r="G3863" s="4"/>
      <c r="H3863" s="93">
        <f t="shared" si="208"/>
        <v>26</v>
      </c>
      <c r="I3863" s="93">
        <f t="shared" si="210"/>
        <v>3.2580965380214821</v>
      </c>
      <c r="J3863" s="158">
        <f t="shared" si="209"/>
        <v>16.793526566182219</v>
      </c>
    </row>
    <row r="3864" spans="1:10" hidden="1" x14ac:dyDescent="0.25">
      <c r="A3864" s="93">
        <v>155</v>
      </c>
      <c r="B3864" s="5" t="s">
        <v>43</v>
      </c>
      <c r="C3864" s="26">
        <v>44047</v>
      </c>
      <c r="D3864" s="4">
        <v>5</v>
      </c>
      <c r="E3864" s="29">
        <v>31</v>
      </c>
      <c r="G3864" s="4"/>
      <c r="H3864" s="93">
        <f t="shared" si="208"/>
        <v>31</v>
      </c>
      <c r="I3864" s="93">
        <f t="shared" si="210"/>
        <v>3.4339872044851463</v>
      </c>
      <c r="J3864" s="158">
        <f t="shared" si="209"/>
        <v>19.511939527120767</v>
      </c>
    </row>
    <row r="3865" spans="1:10" hidden="1" x14ac:dyDescent="0.25">
      <c r="A3865" s="93">
        <v>156</v>
      </c>
      <c r="B3865" s="5" t="s">
        <v>43</v>
      </c>
      <c r="C3865" s="26">
        <v>44048</v>
      </c>
      <c r="D3865" s="4">
        <v>2</v>
      </c>
      <c r="E3865" s="29">
        <v>33</v>
      </c>
      <c r="G3865" s="4"/>
      <c r="H3865" s="93">
        <f t="shared" si="208"/>
        <v>33</v>
      </c>
      <c r="I3865" s="93">
        <f t="shared" si="210"/>
        <v>3.4965075614664802</v>
      </c>
      <c r="J3865" s="158">
        <f t="shared" si="209"/>
        <v>19.940343375260642</v>
      </c>
    </row>
    <row r="3866" spans="1:10" hidden="1" x14ac:dyDescent="0.25">
      <c r="A3866" s="93">
        <v>157</v>
      </c>
      <c r="B3866" s="5" t="s">
        <v>43</v>
      </c>
      <c r="C3866" s="26">
        <v>44049</v>
      </c>
      <c r="D3866" s="4">
        <v>-1</v>
      </c>
      <c r="E3866" s="29">
        <v>32</v>
      </c>
      <c r="G3866" s="4"/>
      <c r="H3866" s="93">
        <f t="shared" si="208"/>
        <v>32</v>
      </c>
      <c r="I3866" s="93">
        <f t="shared" si="210"/>
        <v>3.4657359027997265</v>
      </c>
      <c r="J3866" s="158">
        <f t="shared" si="209"/>
        <v>22.28608274462227</v>
      </c>
    </row>
    <row r="3867" spans="1:10" hidden="1" x14ac:dyDescent="0.25">
      <c r="A3867" s="93">
        <v>158</v>
      </c>
      <c r="B3867" s="5" t="s">
        <v>43</v>
      </c>
      <c r="C3867" s="26">
        <v>44050</v>
      </c>
      <c r="D3867" s="4">
        <v>1</v>
      </c>
      <c r="E3867" s="29">
        <v>33</v>
      </c>
      <c r="G3867" s="4"/>
      <c r="H3867" s="93">
        <f t="shared" si="208"/>
        <v>33</v>
      </c>
      <c r="I3867" s="93">
        <f t="shared" si="210"/>
        <v>3.4965075614664802</v>
      </c>
      <c r="J3867" s="158">
        <f t="shared" si="209"/>
        <v>19.373675000082685</v>
      </c>
    </row>
    <row r="3868" spans="1:10" hidden="1" x14ac:dyDescent="0.25">
      <c r="A3868" s="93">
        <v>159</v>
      </c>
      <c r="B3868" s="5" t="s">
        <v>43</v>
      </c>
      <c r="C3868" s="26">
        <v>44051</v>
      </c>
      <c r="D3868" s="4">
        <v>0</v>
      </c>
      <c r="E3868" s="29">
        <v>33</v>
      </c>
      <c r="G3868" s="4"/>
      <c r="H3868" s="93">
        <f t="shared" si="208"/>
        <v>33</v>
      </c>
      <c r="I3868" s="93">
        <f t="shared" si="210"/>
        <v>3.4965075614664802</v>
      </c>
      <c r="J3868" s="158">
        <f t="shared" si="209"/>
        <v>21.912953794304126</v>
      </c>
    </row>
    <row r="3869" spans="1:10" hidden="1" x14ac:dyDescent="0.25">
      <c r="A3869" s="93">
        <v>160</v>
      </c>
      <c r="B3869" s="5" t="s">
        <v>43</v>
      </c>
      <c r="C3869" s="26">
        <v>44052</v>
      </c>
      <c r="D3869" s="4">
        <v>1</v>
      </c>
      <c r="E3869" s="29">
        <v>34</v>
      </c>
      <c r="G3869" s="4"/>
      <c r="H3869" s="93">
        <f t="shared" si="208"/>
        <v>34</v>
      </c>
      <c r="I3869" s="93">
        <f t="shared" si="210"/>
        <v>3.5263605246161616</v>
      </c>
      <c r="J3869" s="158">
        <f t="shared" si="209"/>
        <v>21.501375811136437</v>
      </c>
    </row>
    <row r="3870" spans="1:10" hidden="1" x14ac:dyDescent="0.25">
      <c r="A3870" s="93">
        <v>161</v>
      </c>
      <c r="B3870" s="5" t="s">
        <v>43</v>
      </c>
      <c r="C3870" s="26">
        <v>44053</v>
      </c>
      <c r="D3870" s="4">
        <v>-3</v>
      </c>
      <c r="E3870" s="29">
        <v>31</v>
      </c>
      <c r="G3870" s="4"/>
      <c r="H3870" s="93">
        <f t="shared" si="208"/>
        <v>31</v>
      </c>
      <c r="I3870" s="93">
        <f t="shared" si="210"/>
        <v>3.4339872044851463</v>
      </c>
      <c r="J3870" s="158">
        <f t="shared" si="209"/>
        <v>33.77532203056321</v>
      </c>
    </row>
    <row r="3871" spans="1:10" hidden="1" x14ac:dyDescent="0.25">
      <c r="A3871" s="93">
        <v>162</v>
      </c>
      <c r="B3871" s="5" t="s">
        <v>43</v>
      </c>
      <c r="C3871" s="26">
        <v>44054</v>
      </c>
      <c r="D3871" s="4">
        <v>0</v>
      </c>
      <c r="E3871" s="29">
        <v>31</v>
      </c>
      <c r="G3871" s="4"/>
      <c r="H3871" s="93">
        <f t="shared" si="208"/>
        <v>31</v>
      </c>
      <c r="I3871" s="93">
        <f t="shared" si="210"/>
        <v>3.4339872044851463</v>
      </c>
      <c r="J3871" s="158">
        <f t="shared" si="209"/>
        <v>-445.38583195324657</v>
      </c>
    </row>
    <row r="3872" spans="1:10" hidden="1" x14ac:dyDescent="0.25">
      <c r="A3872" s="93">
        <v>163</v>
      </c>
      <c r="B3872" s="5" t="s">
        <v>43</v>
      </c>
      <c r="C3872" s="26">
        <v>44055</v>
      </c>
      <c r="D3872" s="4">
        <v>1</v>
      </c>
      <c r="E3872" s="29">
        <f t="shared" ref="E3872:E3915" si="211">D3872+E3848</f>
        <v>15</v>
      </c>
      <c r="G3872" s="4"/>
      <c r="H3872" s="93">
        <f t="shared" si="208"/>
        <v>32</v>
      </c>
      <c r="I3872" s="93">
        <f t="shared" si="210"/>
        <v>3.4657359027997265</v>
      </c>
      <c r="J3872" s="158">
        <f t="shared" si="209"/>
        <v>-109.47449797897954</v>
      </c>
    </row>
    <row r="3873" spans="1:10" hidden="1" x14ac:dyDescent="0.25">
      <c r="A3873" s="93">
        <v>164</v>
      </c>
      <c r="B3873" s="5" t="s">
        <v>43</v>
      </c>
      <c r="C3873" s="26">
        <v>44056</v>
      </c>
      <c r="D3873" s="4">
        <v>1</v>
      </c>
      <c r="E3873" s="29">
        <f t="shared" si="211"/>
        <v>16</v>
      </c>
      <c r="G3873" s="4"/>
      <c r="H3873" s="93">
        <f t="shared" si="208"/>
        <v>16</v>
      </c>
      <c r="I3873" s="93">
        <f t="shared" si="210"/>
        <v>2.7725887222397811</v>
      </c>
      <c r="J3873" s="158">
        <f t="shared" si="209"/>
        <v>-11.015193610570774</v>
      </c>
    </row>
    <row r="3874" spans="1:10" hidden="1" x14ac:dyDescent="0.25">
      <c r="A3874" s="93">
        <v>165</v>
      </c>
      <c r="B3874" s="5" t="s">
        <v>43</v>
      </c>
      <c r="C3874" s="26">
        <v>44057</v>
      </c>
      <c r="D3874" s="4">
        <v>1</v>
      </c>
      <c r="E3874" s="29">
        <f t="shared" si="211"/>
        <v>16</v>
      </c>
      <c r="G3874" s="4"/>
      <c r="H3874" s="93">
        <f t="shared" si="208"/>
        <v>17</v>
      </c>
      <c r="I3874" s="93">
        <f t="shared" si="210"/>
        <v>2.8332133440562162</v>
      </c>
      <c r="J3874" s="158">
        <f t="shared" si="209"/>
        <v>-6.894922491711001</v>
      </c>
    </row>
    <row r="3875" spans="1:10" hidden="1" x14ac:dyDescent="0.25">
      <c r="A3875" s="93">
        <v>166</v>
      </c>
      <c r="B3875" s="5" t="s">
        <v>43</v>
      </c>
      <c r="C3875" s="26">
        <v>44058</v>
      </c>
      <c r="D3875" s="4">
        <v>0</v>
      </c>
      <c r="E3875" s="29">
        <f t="shared" si="211"/>
        <v>17</v>
      </c>
      <c r="G3875" s="4"/>
      <c r="H3875" s="93">
        <f t="shared" si="208"/>
        <v>16</v>
      </c>
      <c r="I3875" s="93">
        <f t="shared" si="210"/>
        <v>2.7725887222397811</v>
      </c>
      <c r="J3875" s="158">
        <f t="shared" si="209"/>
        <v>-5.5527850107142864</v>
      </c>
    </row>
    <row r="3876" spans="1:10" hidden="1" x14ac:dyDescent="0.25">
      <c r="A3876" s="93">
        <v>167</v>
      </c>
      <c r="B3876" s="5" t="s">
        <v>43</v>
      </c>
      <c r="C3876" s="26">
        <v>44059</v>
      </c>
      <c r="D3876" s="4">
        <v>0</v>
      </c>
      <c r="E3876" s="29">
        <f t="shared" si="211"/>
        <v>18</v>
      </c>
      <c r="G3876" s="4"/>
      <c r="H3876" s="93">
        <f t="shared" si="208"/>
        <v>17</v>
      </c>
      <c r="I3876" s="93">
        <f t="shared" si="210"/>
        <v>2.8332133440562162</v>
      </c>
      <c r="J3876" s="158">
        <f t="shared" si="209"/>
        <v>-5.4647716891372333</v>
      </c>
    </row>
    <row r="3877" spans="1:10" hidden="1" x14ac:dyDescent="0.25">
      <c r="A3877" s="93">
        <v>168</v>
      </c>
      <c r="B3877" s="5" t="s">
        <v>43</v>
      </c>
      <c r="C3877" s="26">
        <v>44060</v>
      </c>
      <c r="D3877" s="4">
        <v>0</v>
      </c>
      <c r="E3877" s="29">
        <f t="shared" si="211"/>
        <v>19</v>
      </c>
      <c r="G3877" s="4"/>
      <c r="H3877" s="93">
        <f t="shared" si="208"/>
        <v>18</v>
      </c>
      <c r="I3877" s="93">
        <f t="shared" si="210"/>
        <v>2.8903717578961645</v>
      </c>
      <c r="J3877" s="158">
        <f t="shared" si="209"/>
        <v>-6.5954237022549469</v>
      </c>
    </row>
    <row r="3878" spans="1:10" hidden="1" x14ac:dyDescent="0.25">
      <c r="A3878" s="93">
        <v>169</v>
      </c>
      <c r="B3878" s="5" t="s">
        <v>43</v>
      </c>
      <c r="C3878" s="26">
        <v>44061</v>
      </c>
      <c r="D3878" s="4">
        <v>2</v>
      </c>
      <c r="E3878" s="29">
        <f t="shared" si="211"/>
        <v>21</v>
      </c>
      <c r="G3878" s="4"/>
      <c r="H3878" s="93">
        <f t="shared" si="208"/>
        <v>21</v>
      </c>
      <c r="I3878" s="93">
        <f t="shared" si="210"/>
        <v>3.044522437723423</v>
      </c>
      <c r="J3878" s="158">
        <f t="shared" si="209"/>
        <v>-10.621346865172686</v>
      </c>
    </row>
    <row r="3879" spans="1:10" hidden="1" x14ac:dyDescent="0.25">
      <c r="A3879" s="93">
        <v>170</v>
      </c>
      <c r="B3879" s="5" t="s">
        <v>43</v>
      </c>
      <c r="C3879" s="26">
        <v>44062</v>
      </c>
      <c r="D3879" s="4">
        <v>0</v>
      </c>
      <c r="E3879" s="29">
        <f t="shared" si="211"/>
        <v>19</v>
      </c>
      <c r="G3879" s="4"/>
      <c r="H3879" s="93">
        <f t="shared" si="208"/>
        <v>21</v>
      </c>
      <c r="I3879" s="93">
        <f t="shared" si="210"/>
        <v>3.044522437723423</v>
      </c>
      <c r="J3879" s="158">
        <f t="shared" si="209"/>
        <v>-42.915349979164681</v>
      </c>
    </row>
    <row r="3880" spans="1:10" hidden="1" x14ac:dyDescent="0.25">
      <c r="A3880" s="93">
        <v>171</v>
      </c>
      <c r="B3880" s="5" t="s">
        <v>43</v>
      </c>
      <c r="C3880" s="26">
        <v>44063</v>
      </c>
      <c r="D3880" s="4">
        <v>3</v>
      </c>
      <c r="E3880" s="29">
        <f t="shared" si="211"/>
        <v>23</v>
      </c>
      <c r="G3880" s="4"/>
      <c r="H3880" s="93">
        <f t="shared" si="208"/>
        <v>22</v>
      </c>
      <c r="I3880" s="93">
        <f t="shared" si="210"/>
        <v>3.0910424533583161</v>
      </c>
      <c r="J3880" s="158">
        <f t="shared" si="209"/>
        <v>14.000679810868567</v>
      </c>
    </row>
    <row r="3881" spans="1:10" hidden="1" x14ac:dyDescent="0.25">
      <c r="A3881" s="93">
        <v>172</v>
      </c>
      <c r="B3881" s="5" t="s">
        <v>43</v>
      </c>
      <c r="C3881" s="26">
        <v>44064</v>
      </c>
      <c r="D3881" s="4">
        <v>0</v>
      </c>
      <c r="E3881" s="29">
        <f t="shared" si="211"/>
        <v>22</v>
      </c>
      <c r="G3881" s="4"/>
      <c r="H3881" s="93">
        <f t="shared" si="208"/>
        <v>23</v>
      </c>
      <c r="I3881" s="93">
        <f t="shared" si="210"/>
        <v>3.1354942159291497</v>
      </c>
      <c r="J3881" s="158">
        <f t="shared" si="209"/>
        <v>12.949358018206206</v>
      </c>
    </row>
    <row r="3882" spans="1:10" hidden="1" x14ac:dyDescent="0.25">
      <c r="A3882" s="93">
        <v>173</v>
      </c>
      <c r="B3882" s="5" t="s">
        <v>43</v>
      </c>
      <c r="C3882" s="26">
        <v>44065</v>
      </c>
      <c r="D3882" s="4">
        <v>2</v>
      </c>
      <c r="E3882" s="29">
        <f t="shared" si="211"/>
        <v>26</v>
      </c>
      <c r="G3882" s="4"/>
      <c r="H3882" s="93">
        <f t="shared" si="208"/>
        <v>24</v>
      </c>
      <c r="I3882" s="93">
        <f t="shared" si="210"/>
        <v>3.1780538303479458</v>
      </c>
      <c r="J3882" s="158">
        <f t="shared" si="209"/>
        <v>11.758525359885857</v>
      </c>
    </row>
    <row r="3883" spans="1:10" hidden="1" x14ac:dyDescent="0.25">
      <c r="A3883" s="93">
        <v>174</v>
      </c>
      <c r="B3883" s="5" t="s">
        <v>43</v>
      </c>
      <c r="C3883" s="26">
        <v>44066</v>
      </c>
      <c r="D3883" s="4">
        <v>2</v>
      </c>
      <c r="E3883" s="29">
        <f t="shared" si="211"/>
        <v>29</v>
      </c>
      <c r="G3883" s="4"/>
      <c r="H3883" s="93">
        <f t="shared" si="208"/>
        <v>28</v>
      </c>
      <c r="I3883" s="93">
        <f t="shared" si="210"/>
        <v>3.3322045101752038</v>
      </c>
      <c r="J3883" s="158">
        <f t="shared" si="209"/>
        <v>11.088699239829612</v>
      </c>
    </row>
    <row r="3884" spans="1:10" hidden="1" x14ac:dyDescent="0.25">
      <c r="A3884" s="93">
        <v>175</v>
      </c>
      <c r="B3884" s="5" t="s">
        <v>43</v>
      </c>
      <c r="C3884" s="26">
        <v>44067</v>
      </c>
      <c r="D3884" s="4">
        <v>-2</v>
      </c>
      <c r="E3884" s="29">
        <f t="shared" si="211"/>
        <v>24</v>
      </c>
      <c r="G3884" s="4"/>
      <c r="H3884" s="93">
        <f t="shared" si="208"/>
        <v>27</v>
      </c>
      <c r="I3884" s="93">
        <f t="shared" si="210"/>
        <v>3.2958368660043291</v>
      </c>
      <c r="J3884" s="158">
        <f t="shared" si="209"/>
        <v>12.331197335588609</v>
      </c>
    </row>
    <row r="3885" spans="1:10" hidden="1" x14ac:dyDescent="0.25">
      <c r="A3885" s="93">
        <v>176</v>
      </c>
      <c r="B3885" s="5" t="s">
        <v>43</v>
      </c>
      <c r="C3885" s="26">
        <v>44068</v>
      </c>
      <c r="D3885" s="4">
        <v>-1</v>
      </c>
      <c r="E3885" s="29">
        <f t="shared" si="211"/>
        <v>27</v>
      </c>
      <c r="G3885" s="4"/>
      <c r="H3885" s="93">
        <f t="shared" si="208"/>
        <v>23</v>
      </c>
      <c r="I3885" s="93">
        <f t="shared" si="210"/>
        <v>3.1354942159291497</v>
      </c>
      <c r="J3885" s="158">
        <f t="shared" si="209"/>
        <v>21.89362905636494</v>
      </c>
    </row>
    <row r="3886" spans="1:10" hidden="1" x14ac:dyDescent="0.25">
      <c r="A3886" s="93">
        <v>177</v>
      </c>
      <c r="B3886" s="5" t="s">
        <v>43</v>
      </c>
      <c r="C3886" s="26">
        <v>44069</v>
      </c>
      <c r="D3886" s="4">
        <v>4</v>
      </c>
      <c r="E3886" s="29">
        <f t="shared" si="211"/>
        <v>32</v>
      </c>
      <c r="G3886" s="4"/>
      <c r="H3886" s="93">
        <f t="shared" si="208"/>
        <v>31</v>
      </c>
      <c r="I3886" s="93">
        <f t="shared" si="210"/>
        <v>3.4339872044851463</v>
      </c>
      <c r="J3886" s="158">
        <f t="shared" si="209"/>
        <v>16.247038667700217</v>
      </c>
    </row>
    <row r="3887" spans="1:10" hidden="1" x14ac:dyDescent="0.25">
      <c r="A3887" s="93">
        <v>178</v>
      </c>
      <c r="B3887" s="5" t="s">
        <v>43</v>
      </c>
      <c r="C3887" s="26">
        <v>44070</v>
      </c>
      <c r="D3887" s="4">
        <v>7</v>
      </c>
      <c r="E3887" s="29">
        <f t="shared" si="211"/>
        <v>33</v>
      </c>
      <c r="G3887" s="4"/>
      <c r="H3887" s="93">
        <f t="shared" si="208"/>
        <v>39</v>
      </c>
      <c r="I3887" s="93">
        <f t="shared" si="210"/>
        <v>3.6635616461296463</v>
      </c>
      <c r="J3887" s="158">
        <f t="shared" si="209"/>
        <v>10.911504308050249</v>
      </c>
    </row>
    <row r="3888" spans="1:10" hidden="1" x14ac:dyDescent="0.25">
      <c r="A3888" s="93">
        <v>179</v>
      </c>
      <c r="B3888" s="5" t="s">
        <v>43</v>
      </c>
      <c r="C3888" s="26">
        <v>44071</v>
      </c>
      <c r="D3888" s="4">
        <v>10</v>
      </c>
      <c r="E3888" s="29">
        <f t="shared" si="211"/>
        <v>41</v>
      </c>
      <c r="G3888" s="4"/>
      <c r="H3888" s="93">
        <f t="shared" si="208"/>
        <v>43</v>
      </c>
      <c r="I3888" s="93">
        <f t="shared" si="210"/>
        <v>3.7612001156935624</v>
      </c>
      <c r="J3888" s="158">
        <f t="shared" si="209"/>
        <v>8.3746108596632105</v>
      </c>
    </row>
    <row r="3889" spans="1:10" hidden="1" x14ac:dyDescent="0.25">
      <c r="A3889" s="93">
        <v>180</v>
      </c>
      <c r="B3889" s="5" t="s">
        <v>43</v>
      </c>
      <c r="C3889" s="26">
        <v>44072</v>
      </c>
      <c r="D3889" s="4">
        <v>25</v>
      </c>
      <c r="E3889" s="29">
        <f t="shared" si="211"/>
        <v>58</v>
      </c>
      <c r="G3889" s="4"/>
      <c r="H3889" s="93">
        <f t="shared" si="208"/>
        <v>66</v>
      </c>
      <c r="I3889" s="93">
        <f t="shared" si="210"/>
        <v>4.1896547420264252</v>
      </c>
      <c r="J3889" s="158">
        <f t="shared" si="209"/>
        <v>5.4784696475730277</v>
      </c>
    </row>
    <row r="3890" spans="1:10" hidden="1" x14ac:dyDescent="0.25">
      <c r="A3890" s="93">
        <v>181</v>
      </c>
      <c r="B3890" s="5" t="s">
        <v>43</v>
      </c>
      <c r="C3890" s="26">
        <v>44073</v>
      </c>
      <c r="D3890" s="4">
        <v>-1</v>
      </c>
      <c r="E3890" s="29">
        <f t="shared" si="211"/>
        <v>31</v>
      </c>
      <c r="G3890" s="4"/>
      <c r="H3890" s="93">
        <f t="shared" si="208"/>
        <v>57</v>
      </c>
      <c r="I3890" s="93">
        <f t="shared" si="210"/>
        <v>4.0430512678345503</v>
      </c>
      <c r="J3890" s="158">
        <f t="shared" si="209"/>
        <v>5.0403246870906777</v>
      </c>
    </row>
    <row r="3891" spans="1:10" hidden="1" x14ac:dyDescent="0.25">
      <c r="A3891" s="93">
        <v>182</v>
      </c>
      <c r="B3891" s="5" t="s">
        <v>43</v>
      </c>
      <c r="C3891" s="26">
        <v>44074</v>
      </c>
      <c r="D3891" s="4">
        <v>62</v>
      </c>
      <c r="E3891" s="29">
        <f t="shared" si="211"/>
        <v>95</v>
      </c>
      <c r="G3891" s="4"/>
      <c r="H3891" s="93">
        <f t="shared" si="208"/>
        <v>93</v>
      </c>
      <c r="I3891" s="93">
        <f t="shared" si="210"/>
        <v>4.5325994931532563</v>
      </c>
      <c r="J3891" s="158">
        <f t="shared" si="209"/>
        <v>3.7419822324305683</v>
      </c>
    </row>
    <row r="3892" spans="1:10" hidden="1" x14ac:dyDescent="0.25">
      <c r="A3892" s="93">
        <v>183</v>
      </c>
      <c r="B3892" s="5" t="s">
        <v>43</v>
      </c>
      <c r="C3892" s="26">
        <v>44075</v>
      </c>
      <c r="D3892" s="4">
        <v>9</v>
      </c>
      <c r="E3892" s="29">
        <f t="shared" si="211"/>
        <v>42</v>
      </c>
      <c r="G3892" s="4"/>
      <c r="H3892" s="93">
        <f t="shared" si="208"/>
        <v>104</v>
      </c>
      <c r="I3892" s="93">
        <f t="shared" si="210"/>
        <v>4.6443908991413725</v>
      </c>
      <c r="J3892" s="158">
        <f t="shared" si="209"/>
        <v>3.3040232917414198</v>
      </c>
    </row>
    <row r="3893" spans="1:10" hidden="1" x14ac:dyDescent="0.25">
      <c r="A3893" s="93">
        <v>184</v>
      </c>
      <c r="B3893" s="5" t="s">
        <v>43</v>
      </c>
      <c r="C3893" s="26">
        <v>44076</v>
      </c>
      <c r="D3893" s="4">
        <v>21</v>
      </c>
      <c r="E3893" s="29">
        <f t="shared" si="211"/>
        <v>55</v>
      </c>
      <c r="G3893" s="4"/>
      <c r="H3893" s="93">
        <f t="shared" si="208"/>
        <v>63</v>
      </c>
      <c r="I3893" s="93">
        <f t="shared" si="210"/>
        <v>4.1431347263915326</v>
      </c>
      <c r="J3893" s="158">
        <f t="shared" si="209"/>
        <v>4.8376087167576172</v>
      </c>
    </row>
    <row r="3894" spans="1:10" hidden="1" x14ac:dyDescent="0.25">
      <c r="A3894" s="93">
        <v>185</v>
      </c>
      <c r="B3894" s="5" t="s">
        <v>43</v>
      </c>
      <c r="C3894" s="26">
        <v>44077</v>
      </c>
      <c r="D3894" s="4">
        <v>18</v>
      </c>
      <c r="E3894" s="29">
        <f t="shared" si="211"/>
        <v>49</v>
      </c>
      <c r="G3894" s="4"/>
      <c r="H3894" s="93">
        <f t="shared" si="208"/>
        <v>73</v>
      </c>
      <c r="I3894" s="93">
        <f t="shared" si="210"/>
        <v>4.290459441148391</v>
      </c>
      <c r="J3894" s="158">
        <f t="shared" si="209"/>
        <v>7.1425912286773441</v>
      </c>
    </row>
    <row r="3895" spans="1:10" hidden="1" x14ac:dyDescent="0.25">
      <c r="A3895" s="93">
        <v>186</v>
      </c>
      <c r="B3895" s="5" t="s">
        <v>43</v>
      </c>
      <c r="C3895" s="26">
        <v>44078</v>
      </c>
      <c r="D3895" s="4">
        <v>15</v>
      </c>
      <c r="E3895" s="29">
        <f t="shared" si="211"/>
        <v>46</v>
      </c>
      <c r="G3895" s="4"/>
      <c r="H3895" s="93">
        <f t="shared" si="208"/>
        <v>64</v>
      </c>
      <c r="I3895" s="93">
        <f t="shared" si="210"/>
        <v>4.1588830833596715</v>
      </c>
      <c r="J3895" s="158">
        <f t="shared" si="209"/>
        <v>15.73696915102021</v>
      </c>
    </row>
    <row r="3896" spans="1:10" hidden="1" x14ac:dyDescent="0.25">
      <c r="A3896" s="93">
        <v>187</v>
      </c>
      <c r="B3896" s="5" t="s">
        <v>43</v>
      </c>
      <c r="C3896" s="26">
        <v>44079</v>
      </c>
      <c r="D3896" s="4">
        <v>35</v>
      </c>
      <c r="E3896" s="29">
        <f t="shared" si="211"/>
        <v>50</v>
      </c>
      <c r="G3896" s="4"/>
      <c r="H3896" s="93">
        <f t="shared" si="208"/>
        <v>81</v>
      </c>
      <c r="I3896" s="93">
        <f t="shared" si="210"/>
        <v>4.3944491546724391</v>
      </c>
      <c r="J3896" s="158">
        <f t="shared" si="209"/>
        <v>74.167040396774226</v>
      </c>
    </row>
    <row r="3897" spans="1:10" hidden="1" x14ac:dyDescent="0.25">
      <c r="A3897" s="93">
        <v>188</v>
      </c>
      <c r="B3897" s="5" t="s">
        <v>43</v>
      </c>
      <c r="C3897" s="26">
        <v>44080</v>
      </c>
      <c r="D3897" s="4">
        <v>2</v>
      </c>
      <c r="E3897" s="29">
        <f t="shared" si="211"/>
        <v>18</v>
      </c>
      <c r="G3897" s="4"/>
      <c r="H3897" s="93">
        <f t="shared" si="208"/>
        <v>52</v>
      </c>
      <c r="I3897" s="93">
        <f t="shared" si="210"/>
        <v>3.9512437185814275</v>
      </c>
      <c r="J3897" s="158">
        <f t="shared" si="209"/>
        <v>-22.03295660503402</v>
      </c>
    </row>
    <row r="3898" spans="1:10" hidden="1" x14ac:dyDescent="0.25">
      <c r="A3898" s="93">
        <v>189</v>
      </c>
      <c r="B3898" s="5" t="s">
        <v>43</v>
      </c>
      <c r="C3898" s="26">
        <v>44081</v>
      </c>
      <c r="D3898" s="4">
        <v>60</v>
      </c>
      <c r="E3898" s="29">
        <f t="shared" si="211"/>
        <v>76</v>
      </c>
      <c r="G3898" s="4"/>
      <c r="H3898" s="93">
        <f t="shared" si="208"/>
        <v>78</v>
      </c>
      <c r="I3898" s="93">
        <f t="shared" si="210"/>
        <v>4.3567088266895917</v>
      </c>
      <c r="J3898" s="158">
        <f t="shared" si="209"/>
        <v>-14.289577170472723</v>
      </c>
    </row>
    <row r="3899" spans="1:10" hidden="1" x14ac:dyDescent="0.25">
      <c r="A3899" s="93">
        <v>190</v>
      </c>
      <c r="B3899" s="5" t="s">
        <v>43</v>
      </c>
      <c r="C3899" s="26">
        <v>44082</v>
      </c>
      <c r="D3899" s="4">
        <v>18</v>
      </c>
      <c r="E3899" s="29">
        <f t="shared" si="211"/>
        <v>35</v>
      </c>
      <c r="G3899" s="4"/>
      <c r="H3899" s="93">
        <f t="shared" si="208"/>
        <v>94</v>
      </c>
      <c r="I3899" s="93">
        <f t="shared" si="210"/>
        <v>4.5432947822700038</v>
      </c>
      <c r="J3899" s="158">
        <f t="shared" si="209"/>
        <v>-138.01055308944603</v>
      </c>
    </row>
    <row r="3900" spans="1:10" hidden="1" x14ac:dyDescent="0.25">
      <c r="A3900" s="93">
        <v>191</v>
      </c>
      <c r="B3900" s="5" t="s">
        <v>43</v>
      </c>
      <c r="C3900" s="26">
        <v>44083</v>
      </c>
      <c r="D3900" s="4">
        <v>21</v>
      </c>
      <c r="E3900" s="29">
        <f t="shared" si="211"/>
        <v>39</v>
      </c>
      <c r="G3900" s="4"/>
      <c r="H3900" s="93">
        <f t="shared" si="208"/>
        <v>56</v>
      </c>
      <c r="I3900" s="93">
        <f t="shared" si="210"/>
        <v>4.0253516907351496</v>
      </c>
      <c r="J3900" s="158">
        <f t="shared" si="209"/>
        <v>98.690839492712669</v>
      </c>
    </row>
    <row r="3901" spans="1:10" hidden="1" x14ac:dyDescent="0.25">
      <c r="A3901" s="93">
        <v>192</v>
      </c>
      <c r="B3901" s="5" t="s">
        <v>43</v>
      </c>
      <c r="C3901" s="26">
        <v>44084</v>
      </c>
      <c r="D3901" s="1">
        <v>10</v>
      </c>
      <c r="E3901" s="29">
        <f t="shared" si="211"/>
        <v>29</v>
      </c>
      <c r="G3901" s="4"/>
      <c r="H3901" s="93">
        <f t="shared" si="208"/>
        <v>49</v>
      </c>
      <c r="I3901" s="93">
        <f t="shared" si="210"/>
        <v>3.8918202981106265</v>
      </c>
      <c r="J3901" s="158">
        <f t="shared" si="209"/>
        <v>-22.341320694175497</v>
      </c>
    </row>
    <row r="3902" spans="1:10" hidden="1" x14ac:dyDescent="0.25">
      <c r="A3902" s="93">
        <v>193</v>
      </c>
      <c r="B3902" s="5" t="s">
        <v>43</v>
      </c>
      <c r="C3902" s="26">
        <v>44085</v>
      </c>
      <c r="D3902" s="4">
        <v>23</v>
      </c>
      <c r="E3902" s="29">
        <f t="shared" si="211"/>
        <v>44</v>
      </c>
      <c r="G3902" s="4"/>
      <c r="H3902" s="93">
        <f t="shared" si="208"/>
        <v>52</v>
      </c>
      <c r="I3902" s="93">
        <f t="shared" si="210"/>
        <v>3.9512437185814275</v>
      </c>
      <c r="J3902" s="158">
        <f t="shared" si="209"/>
        <v>-16.365685722748147</v>
      </c>
    </row>
    <row r="3903" spans="1:10" hidden="1" x14ac:dyDescent="0.25">
      <c r="A3903" s="93">
        <v>194</v>
      </c>
      <c r="B3903" s="5" t="s">
        <v>43</v>
      </c>
      <c r="C3903" s="26">
        <v>44086</v>
      </c>
      <c r="D3903" s="4">
        <v>3</v>
      </c>
      <c r="E3903" s="29">
        <f t="shared" si="211"/>
        <v>22</v>
      </c>
      <c r="G3903" s="4"/>
      <c r="H3903" s="93">
        <f t="shared" si="208"/>
        <v>47</v>
      </c>
      <c r="I3903" s="93">
        <f t="shared" si="210"/>
        <v>3.8501476017100584</v>
      </c>
      <c r="J3903" s="158">
        <f t="shared" si="209"/>
        <v>-10.174247170175983</v>
      </c>
    </row>
    <row r="3904" spans="1:10" hidden="1" x14ac:dyDescent="0.25">
      <c r="A3904" s="93">
        <v>195</v>
      </c>
      <c r="B3904" s="5" t="s">
        <v>43</v>
      </c>
      <c r="C3904" s="26">
        <v>44087</v>
      </c>
      <c r="D3904" s="4">
        <v>1</v>
      </c>
      <c r="E3904" s="29">
        <f t="shared" si="211"/>
        <v>24</v>
      </c>
      <c r="G3904" s="4"/>
      <c r="H3904" s="93">
        <f t="shared" si="208"/>
        <v>23</v>
      </c>
      <c r="I3904" s="93">
        <f t="shared" si="210"/>
        <v>3.1354942159291497</v>
      </c>
      <c r="J3904" s="158">
        <f t="shared" si="209"/>
        <v>-5.7348439011414811</v>
      </c>
    </row>
    <row r="3905" spans="1:10" hidden="1" x14ac:dyDescent="0.25">
      <c r="A3905" s="93">
        <v>196</v>
      </c>
      <c r="B3905" s="5" t="s">
        <v>43</v>
      </c>
      <c r="C3905" s="26">
        <v>44088</v>
      </c>
      <c r="D3905" s="4">
        <v>49</v>
      </c>
      <c r="E3905" s="29">
        <f t="shared" si="211"/>
        <v>71</v>
      </c>
      <c r="G3905" s="4"/>
      <c r="H3905" s="93">
        <f t="shared" si="208"/>
        <v>73</v>
      </c>
      <c r="I3905" s="93">
        <f t="shared" si="210"/>
        <v>4.290459441148391</v>
      </c>
      <c r="J3905" s="158">
        <f t="shared" si="209"/>
        <v>-7.3064149474148401</v>
      </c>
    </row>
    <row r="3906" spans="1:10" hidden="1" x14ac:dyDescent="0.25">
      <c r="A3906" s="93">
        <v>197</v>
      </c>
      <c r="B3906" s="62" t="s">
        <v>43</v>
      </c>
      <c r="C3906" s="26">
        <v>44089</v>
      </c>
      <c r="D3906" s="4">
        <v>51</v>
      </c>
      <c r="E3906" s="29">
        <f t="shared" si="211"/>
        <v>77</v>
      </c>
      <c r="G3906" s="4"/>
      <c r="H3906" s="93">
        <f t="shared" si="208"/>
        <v>122</v>
      </c>
      <c r="I3906" s="93">
        <f t="shared" si="210"/>
        <v>4.8040210447332568</v>
      </c>
      <c r="J3906" s="158">
        <f t="shared" si="209"/>
        <v>74.594190641340006</v>
      </c>
    </row>
    <row r="3907" spans="1:10" hidden="1" x14ac:dyDescent="0.25">
      <c r="A3907" s="93">
        <v>198</v>
      </c>
      <c r="B3907" s="62" t="s">
        <v>43</v>
      </c>
      <c r="C3907" s="26">
        <v>44090</v>
      </c>
      <c r="D3907" s="4">
        <v>25</v>
      </c>
      <c r="E3907" s="29">
        <f t="shared" si="211"/>
        <v>54</v>
      </c>
      <c r="G3907" s="4"/>
      <c r="H3907" s="93">
        <f t="shared" ref="H3907:H3970" si="212">IF(EXACT(B3907,B3906),D3907+E3906,E3907)</f>
        <v>102</v>
      </c>
      <c r="I3907" s="93">
        <f t="shared" si="210"/>
        <v>4.6249728132842707</v>
      </c>
      <c r="J3907" s="158">
        <f t="shared" si="209"/>
        <v>6.4255759791825646</v>
      </c>
    </row>
    <row r="3908" spans="1:10" hidden="1" x14ac:dyDescent="0.25">
      <c r="A3908" s="93">
        <v>199</v>
      </c>
      <c r="B3908" s="62" t="s">
        <v>43</v>
      </c>
      <c r="C3908" s="26">
        <v>44091</v>
      </c>
      <c r="D3908" s="4">
        <v>62</v>
      </c>
      <c r="E3908" s="29">
        <f t="shared" si="211"/>
        <v>86</v>
      </c>
      <c r="G3908" s="4"/>
      <c r="H3908" s="93">
        <f t="shared" si="212"/>
        <v>116</v>
      </c>
      <c r="I3908" s="93">
        <f t="shared" si="210"/>
        <v>4.7535901911063645</v>
      </c>
      <c r="J3908" s="158">
        <f t="shared" si="209"/>
        <v>4.3393956571529166</v>
      </c>
    </row>
    <row r="3909" spans="1:10" hidden="1" x14ac:dyDescent="0.25">
      <c r="A3909" s="93">
        <v>200</v>
      </c>
      <c r="B3909" s="62" t="s">
        <v>43</v>
      </c>
      <c r="C3909" s="26">
        <v>44092</v>
      </c>
      <c r="D3909" s="4">
        <v>78</v>
      </c>
      <c r="E3909" s="29">
        <f t="shared" si="211"/>
        <v>105</v>
      </c>
      <c r="G3909" s="4"/>
      <c r="H3909" s="93">
        <f t="shared" si="212"/>
        <v>164</v>
      </c>
      <c r="I3909" s="93">
        <f t="shared" si="210"/>
        <v>5.0998664278241987</v>
      </c>
      <c r="J3909" s="158">
        <f t="shared" si="209"/>
        <v>3.3196005071058896</v>
      </c>
    </row>
    <row r="3910" spans="1:10" hidden="1" x14ac:dyDescent="0.25">
      <c r="A3910" s="93">
        <v>201</v>
      </c>
      <c r="B3910" s="62" t="s">
        <v>43</v>
      </c>
      <c r="C3910" s="26">
        <v>44093</v>
      </c>
      <c r="D3910" s="4">
        <v>24</v>
      </c>
      <c r="E3910" s="29">
        <f t="shared" si="211"/>
        <v>56</v>
      </c>
      <c r="G3910" s="4"/>
      <c r="H3910" s="93">
        <f t="shared" si="212"/>
        <v>129</v>
      </c>
      <c r="I3910" s="93">
        <f t="shared" si="210"/>
        <v>4.8598124043616719</v>
      </c>
      <c r="J3910" s="158">
        <f t="shared" si="209"/>
        <v>3.2168407579015121</v>
      </c>
    </row>
    <row r="3911" spans="1:10" hidden="1" x14ac:dyDescent="0.25">
      <c r="A3911" s="93">
        <v>202</v>
      </c>
      <c r="B3911" s="62" t="s">
        <v>43</v>
      </c>
      <c r="C3911" s="26">
        <v>44094</v>
      </c>
      <c r="D3911" s="4">
        <v>26</v>
      </c>
      <c r="E3911" s="29">
        <f t="shared" si="211"/>
        <v>59</v>
      </c>
      <c r="G3911" s="4"/>
      <c r="H3911" s="93">
        <f t="shared" si="212"/>
        <v>82</v>
      </c>
      <c r="I3911" s="93">
        <f t="shared" si="210"/>
        <v>4.4067192472642533</v>
      </c>
      <c r="J3911" s="158">
        <f t="shared" si="209"/>
        <v>4.5625038230710802</v>
      </c>
    </row>
    <row r="3912" spans="1:10" hidden="1" x14ac:dyDescent="0.25">
      <c r="A3912" s="93">
        <v>203</v>
      </c>
      <c r="B3912" s="62" t="s">
        <v>43</v>
      </c>
      <c r="C3912" s="26">
        <v>44095</v>
      </c>
      <c r="D3912" s="4">
        <v>83</v>
      </c>
      <c r="E3912" s="29">
        <f t="shared" si="211"/>
        <v>124</v>
      </c>
      <c r="G3912" s="4"/>
      <c r="H3912" s="93">
        <f t="shared" si="212"/>
        <v>142</v>
      </c>
      <c r="I3912" s="93">
        <f t="shared" si="210"/>
        <v>4.9558270576012609</v>
      </c>
      <c r="J3912" s="158">
        <f t="shared" si="209"/>
        <v>15.643891367974518</v>
      </c>
    </row>
    <row r="3913" spans="1:10" hidden="1" x14ac:dyDescent="0.25">
      <c r="A3913" s="93">
        <v>204</v>
      </c>
      <c r="B3913" s="62" t="s">
        <v>43</v>
      </c>
      <c r="C3913" s="26">
        <v>44096</v>
      </c>
      <c r="D3913" s="4">
        <v>77</v>
      </c>
      <c r="E3913" s="29">
        <f t="shared" si="211"/>
        <v>135</v>
      </c>
      <c r="F3913" s="4">
        <f>1+2</f>
        <v>3</v>
      </c>
      <c r="G3913" s="4"/>
      <c r="H3913" s="93">
        <f t="shared" si="212"/>
        <v>201</v>
      </c>
      <c r="I3913" s="93">
        <f t="shared" si="210"/>
        <v>5.3033049080590757</v>
      </c>
      <c r="J3913" s="158">
        <f t="shared" si="209"/>
        <v>15.050533126445957</v>
      </c>
    </row>
    <row r="3914" spans="1:10" hidden="1" x14ac:dyDescent="0.25">
      <c r="A3914" s="93">
        <v>205</v>
      </c>
      <c r="B3914" s="62" t="s">
        <v>43</v>
      </c>
      <c r="C3914" s="26">
        <v>44097</v>
      </c>
      <c r="D3914" s="4">
        <v>62</v>
      </c>
      <c r="E3914" s="29">
        <f t="shared" si="211"/>
        <v>93</v>
      </c>
      <c r="G3914" s="4"/>
      <c r="H3914" s="93">
        <f t="shared" si="212"/>
        <v>197</v>
      </c>
      <c r="I3914" s="93">
        <f t="shared" si="210"/>
        <v>5.2832037287379885</v>
      </c>
      <c r="J3914" s="158">
        <f t="shared" si="209"/>
        <v>8.9977676700637979</v>
      </c>
    </row>
    <row r="3915" spans="1:10" hidden="1" x14ac:dyDescent="0.25">
      <c r="A3915" s="93">
        <v>206</v>
      </c>
      <c r="B3915" s="62" t="s">
        <v>43</v>
      </c>
      <c r="C3915" s="26">
        <v>44098</v>
      </c>
      <c r="D3915" s="4">
        <v>71</v>
      </c>
      <c r="E3915" s="29">
        <f t="shared" si="211"/>
        <v>166</v>
      </c>
      <c r="G3915" s="4"/>
      <c r="H3915" s="93">
        <f t="shared" si="212"/>
        <v>164</v>
      </c>
      <c r="I3915" s="93">
        <f t="shared" si="210"/>
        <v>5.0998664278241987</v>
      </c>
      <c r="J3915" s="158">
        <f t="shared" si="209"/>
        <v>11.153653502029929</v>
      </c>
    </row>
    <row r="3916" spans="1:10" hidden="1" x14ac:dyDescent="0.25">
      <c r="A3916" s="93">
        <v>1</v>
      </c>
      <c r="B3916" s="5" t="s">
        <v>44</v>
      </c>
      <c r="C3916" s="26">
        <v>43893</v>
      </c>
      <c r="D3916" s="4">
        <v>0</v>
      </c>
      <c r="E3916" s="29">
        <v>0</v>
      </c>
      <c r="G3916" s="4"/>
      <c r="H3916" s="93">
        <f t="shared" si="212"/>
        <v>0</v>
      </c>
      <c r="I3916" s="93" t="e">
        <f t="shared" si="210"/>
        <v>#NUM!</v>
      </c>
    </row>
    <row r="3917" spans="1:10" hidden="1" x14ac:dyDescent="0.25">
      <c r="A3917" s="93">
        <v>2</v>
      </c>
      <c r="B3917" s="5" t="s">
        <v>44</v>
      </c>
      <c r="C3917" s="26">
        <v>43894</v>
      </c>
      <c r="D3917" s="4">
        <v>0</v>
      </c>
      <c r="E3917" s="29">
        <v>0</v>
      </c>
      <c r="G3917" s="4"/>
      <c r="H3917" s="93">
        <f t="shared" si="212"/>
        <v>0</v>
      </c>
      <c r="I3917" s="93" t="e">
        <f t="shared" si="210"/>
        <v>#NUM!</v>
      </c>
    </row>
    <row r="3918" spans="1:10" hidden="1" x14ac:dyDescent="0.25">
      <c r="A3918" s="93">
        <v>3</v>
      </c>
      <c r="B3918" s="5" t="s">
        <v>44</v>
      </c>
      <c r="C3918" s="26">
        <v>43895</v>
      </c>
      <c r="D3918" s="4">
        <v>0</v>
      </c>
      <c r="E3918" s="29">
        <v>0</v>
      </c>
      <c r="G3918" s="4"/>
      <c r="H3918" s="93">
        <f t="shared" si="212"/>
        <v>0</v>
      </c>
      <c r="I3918" s="93" t="e">
        <f t="shared" si="210"/>
        <v>#NUM!</v>
      </c>
    </row>
    <row r="3919" spans="1:10" hidden="1" x14ac:dyDescent="0.25">
      <c r="A3919" s="93">
        <v>4</v>
      </c>
      <c r="B3919" s="5" t="s">
        <v>44</v>
      </c>
      <c r="C3919" s="26">
        <v>43896</v>
      </c>
      <c r="D3919" s="4">
        <v>0</v>
      </c>
      <c r="E3919" s="29">
        <v>0</v>
      </c>
      <c r="G3919" s="4"/>
      <c r="H3919" s="93">
        <f t="shared" si="212"/>
        <v>0</v>
      </c>
      <c r="I3919" s="93" t="e">
        <f t="shared" si="210"/>
        <v>#NUM!</v>
      </c>
    </row>
    <row r="3920" spans="1:10" hidden="1" x14ac:dyDescent="0.25">
      <c r="A3920" s="93">
        <v>5</v>
      </c>
      <c r="B3920" s="5" t="s">
        <v>44</v>
      </c>
      <c r="C3920" s="26">
        <v>43897</v>
      </c>
      <c r="D3920" s="4">
        <v>0</v>
      </c>
      <c r="E3920" s="29">
        <v>0</v>
      </c>
      <c r="G3920" s="4"/>
      <c r="H3920" s="93">
        <f t="shared" si="212"/>
        <v>0</v>
      </c>
      <c r="I3920" s="93" t="e">
        <f t="shared" si="210"/>
        <v>#NUM!</v>
      </c>
    </row>
    <row r="3921" spans="1:10" hidden="1" x14ac:dyDescent="0.25">
      <c r="A3921" s="93">
        <v>6</v>
      </c>
      <c r="B3921" s="5" t="s">
        <v>44</v>
      </c>
      <c r="C3921" s="26">
        <v>43898</v>
      </c>
      <c r="D3921" s="4">
        <v>0</v>
      </c>
      <c r="E3921" s="29">
        <v>0</v>
      </c>
      <c r="G3921" s="4"/>
      <c r="H3921" s="93">
        <f t="shared" si="212"/>
        <v>0</v>
      </c>
      <c r="I3921" s="93" t="e">
        <f t="shared" ref="I3921:I3984" si="213">LN(H3921)</f>
        <v>#NUM!</v>
      </c>
    </row>
    <row r="3922" spans="1:10" hidden="1" x14ac:dyDescent="0.25">
      <c r="A3922" s="93">
        <v>7</v>
      </c>
      <c r="B3922" s="5" t="s">
        <v>44</v>
      </c>
      <c r="C3922" s="26">
        <v>43899</v>
      </c>
      <c r="D3922" s="4">
        <v>0</v>
      </c>
      <c r="E3922" s="29">
        <v>0</v>
      </c>
      <c r="G3922" s="4"/>
      <c r="H3922" s="93">
        <f t="shared" si="212"/>
        <v>0</v>
      </c>
      <c r="I3922" s="93" t="e">
        <f t="shared" si="213"/>
        <v>#NUM!</v>
      </c>
    </row>
    <row r="3923" spans="1:10" hidden="1" x14ac:dyDescent="0.25">
      <c r="A3923" s="93">
        <v>8</v>
      </c>
      <c r="B3923" s="5" t="s">
        <v>44</v>
      </c>
      <c r="C3923" s="26">
        <v>43900</v>
      </c>
      <c r="D3923" s="4">
        <v>0</v>
      </c>
      <c r="E3923" s="29">
        <v>0</v>
      </c>
      <c r="G3923" s="4"/>
      <c r="H3923" s="93">
        <f t="shared" si="212"/>
        <v>0</v>
      </c>
      <c r="I3923" s="93" t="e">
        <f t="shared" si="213"/>
        <v>#NUM!</v>
      </c>
    </row>
    <row r="3924" spans="1:10" hidden="1" x14ac:dyDescent="0.25">
      <c r="A3924" s="93">
        <v>9</v>
      </c>
      <c r="B3924" s="5" t="s">
        <v>44</v>
      </c>
      <c r="C3924" s="26">
        <v>43901</v>
      </c>
      <c r="D3924" s="4">
        <v>0</v>
      </c>
      <c r="E3924" s="29">
        <v>0</v>
      </c>
      <c r="G3924" s="4"/>
      <c r="H3924" s="93">
        <f t="shared" si="212"/>
        <v>0</v>
      </c>
      <c r="I3924" s="93" t="e">
        <f t="shared" si="213"/>
        <v>#NUM!</v>
      </c>
    </row>
    <row r="3925" spans="1:10" hidden="1" x14ac:dyDescent="0.25">
      <c r="A3925" s="93">
        <v>10</v>
      </c>
      <c r="B3925" s="5" t="s">
        <v>44</v>
      </c>
      <c r="C3925" s="26">
        <v>43902</v>
      </c>
      <c r="D3925" s="4">
        <v>0</v>
      </c>
      <c r="E3925" s="29">
        <v>0</v>
      </c>
      <c r="G3925" s="4"/>
      <c r="H3925" s="93">
        <f t="shared" si="212"/>
        <v>0</v>
      </c>
      <c r="I3925" s="93" t="e">
        <f t="shared" si="213"/>
        <v>#NUM!</v>
      </c>
    </row>
    <row r="3926" spans="1:10" hidden="1" x14ac:dyDescent="0.25">
      <c r="A3926" s="93">
        <v>11</v>
      </c>
      <c r="B3926" s="5" t="s">
        <v>44</v>
      </c>
      <c r="C3926" s="26">
        <v>43903</v>
      </c>
      <c r="D3926" s="4">
        <v>0</v>
      </c>
      <c r="E3926" s="29">
        <v>0</v>
      </c>
      <c r="G3926" s="4"/>
      <c r="H3926" s="93">
        <f t="shared" si="212"/>
        <v>0</v>
      </c>
      <c r="I3926" s="93" t="e">
        <f t="shared" si="213"/>
        <v>#NUM!</v>
      </c>
    </row>
    <row r="3927" spans="1:10" hidden="1" x14ac:dyDescent="0.25">
      <c r="A3927" s="93">
        <v>12</v>
      </c>
      <c r="B3927" s="5" t="s">
        <v>44</v>
      </c>
      <c r="C3927" s="26">
        <v>43904</v>
      </c>
      <c r="D3927" s="4">
        <v>0</v>
      </c>
      <c r="E3927" s="29">
        <v>0</v>
      </c>
      <c r="G3927" s="4"/>
      <c r="H3927" s="93">
        <f t="shared" si="212"/>
        <v>0</v>
      </c>
      <c r="I3927" s="93" t="e">
        <f t="shared" si="213"/>
        <v>#NUM!</v>
      </c>
    </row>
    <row r="3928" spans="1:10" hidden="1" x14ac:dyDescent="0.25">
      <c r="A3928" s="93">
        <v>13</v>
      </c>
      <c r="B3928" s="5" t="s">
        <v>44</v>
      </c>
      <c r="C3928" s="26">
        <v>43905</v>
      </c>
      <c r="D3928" s="4">
        <v>0</v>
      </c>
      <c r="E3928" s="29">
        <v>0</v>
      </c>
      <c r="G3928" s="4"/>
      <c r="H3928" s="93">
        <f t="shared" si="212"/>
        <v>0</v>
      </c>
      <c r="I3928" s="93" t="e">
        <f t="shared" si="213"/>
        <v>#NUM!</v>
      </c>
    </row>
    <row r="3929" spans="1:10" hidden="1" x14ac:dyDescent="0.25">
      <c r="A3929" s="93">
        <v>14</v>
      </c>
      <c r="B3929" s="5" t="s">
        <v>44</v>
      </c>
      <c r="C3929" s="26">
        <v>43906</v>
      </c>
      <c r="D3929" s="4">
        <v>0</v>
      </c>
      <c r="E3929" s="29">
        <v>0</v>
      </c>
      <c r="G3929" s="4"/>
      <c r="H3929" s="93">
        <f t="shared" si="212"/>
        <v>0</v>
      </c>
      <c r="I3929" s="93" t="e">
        <f t="shared" si="213"/>
        <v>#NUM!</v>
      </c>
    </row>
    <row r="3930" spans="1:10" hidden="1" x14ac:dyDescent="0.25">
      <c r="A3930" s="93">
        <v>15</v>
      </c>
      <c r="B3930" s="5" t="s">
        <v>44</v>
      </c>
      <c r="C3930" s="26">
        <v>43907</v>
      </c>
      <c r="D3930" s="4">
        <v>1</v>
      </c>
      <c r="E3930" s="29">
        <v>1</v>
      </c>
      <c r="G3930" s="4"/>
      <c r="H3930" s="93">
        <f t="shared" si="212"/>
        <v>1</v>
      </c>
      <c r="I3930" s="93">
        <f t="shared" si="213"/>
        <v>0</v>
      </c>
      <c r="J3930" s="158" t="e">
        <f>LN(2)/SLOPE(I3923:I3930,A3923:A3930)</f>
        <v>#NUM!</v>
      </c>
    </row>
    <row r="3931" spans="1:10" hidden="1" x14ac:dyDescent="0.25">
      <c r="A3931" s="93">
        <v>16</v>
      </c>
      <c r="B3931" s="5" t="s">
        <v>44</v>
      </c>
      <c r="C3931" s="26">
        <v>43908</v>
      </c>
      <c r="D3931" s="4">
        <v>0</v>
      </c>
      <c r="E3931" s="29">
        <v>1</v>
      </c>
      <c r="G3931" s="4"/>
      <c r="H3931" s="93">
        <f t="shared" si="212"/>
        <v>1</v>
      </c>
      <c r="I3931" s="93">
        <f t="shared" si="213"/>
        <v>0</v>
      </c>
      <c r="J3931" s="158" t="e">
        <f t="shared" ref="J3931:J3994" si="214">LN(2)/SLOPE(I3924:I3931,A3924:A3931)</f>
        <v>#NUM!</v>
      </c>
    </row>
    <row r="3932" spans="1:10" hidden="1" x14ac:dyDescent="0.25">
      <c r="A3932" s="93">
        <v>17</v>
      </c>
      <c r="B3932" s="5" t="s">
        <v>44</v>
      </c>
      <c r="C3932" s="26">
        <v>43909</v>
      </c>
      <c r="D3932" s="4">
        <v>0</v>
      </c>
      <c r="E3932" s="29">
        <v>1</v>
      </c>
      <c r="G3932" s="4"/>
      <c r="H3932" s="93">
        <f t="shared" si="212"/>
        <v>1</v>
      </c>
      <c r="I3932" s="93">
        <f t="shared" si="213"/>
        <v>0</v>
      </c>
      <c r="J3932" s="158" t="e">
        <f t="shared" si="214"/>
        <v>#NUM!</v>
      </c>
    </row>
    <row r="3933" spans="1:10" hidden="1" x14ac:dyDescent="0.25">
      <c r="A3933" s="93">
        <v>18</v>
      </c>
      <c r="B3933" s="5" t="s">
        <v>44</v>
      </c>
      <c r="C3933" s="26">
        <v>43910</v>
      </c>
      <c r="D3933" s="4">
        <v>0</v>
      </c>
      <c r="E3933" s="29">
        <v>1</v>
      </c>
      <c r="G3933" s="4"/>
      <c r="H3933" s="93">
        <f t="shared" si="212"/>
        <v>1</v>
      </c>
      <c r="I3933" s="93">
        <f t="shared" si="213"/>
        <v>0</v>
      </c>
      <c r="J3933" s="158" t="e">
        <f t="shared" si="214"/>
        <v>#NUM!</v>
      </c>
    </row>
    <row r="3934" spans="1:10" hidden="1" x14ac:dyDescent="0.25">
      <c r="A3934" s="93">
        <v>19</v>
      </c>
      <c r="B3934" s="5" t="s">
        <v>44</v>
      </c>
      <c r="C3934" s="26">
        <v>43911</v>
      </c>
      <c r="D3934" s="4">
        <v>0</v>
      </c>
      <c r="E3934" s="29">
        <v>1</v>
      </c>
      <c r="G3934" s="4"/>
      <c r="H3934" s="93">
        <f t="shared" si="212"/>
        <v>1</v>
      </c>
      <c r="I3934" s="93">
        <f t="shared" si="213"/>
        <v>0</v>
      </c>
      <c r="J3934" s="158" t="e">
        <f t="shared" si="214"/>
        <v>#NUM!</v>
      </c>
    </row>
    <row r="3935" spans="1:10" hidden="1" x14ac:dyDescent="0.25">
      <c r="A3935" s="93">
        <v>20</v>
      </c>
      <c r="B3935" s="5" t="s">
        <v>44</v>
      </c>
      <c r="C3935" s="26">
        <v>43912</v>
      </c>
      <c r="D3935" s="4">
        <v>0</v>
      </c>
      <c r="E3935" s="29">
        <v>1</v>
      </c>
      <c r="G3935" s="4"/>
      <c r="H3935" s="93">
        <f t="shared" si="212"/>
        <v>1</v>
      </c>
      <c r="I3935" s="93">
        <f t="shared" si="213"/>
        <v>0</v>
      </c>
      <c r="J3935" s="158" t="e">
        <f t="shared" si="214"/>
        <v>#NUM!</v>
      </c>
    </row>
    <row r="3936" spans="1:10" hidden="1" x14ac:dyDescent="0.25">
      <c r="A3936" s="93">
        <v>21</v>
      </c>
      <c r="B3936" s="5" t="s">
        <v>44</v>
      </c>
      <c r="C3936" s="26">
        <v>43913</v>
      </c>
      <c r="D3936" s="4">
        <v>0</v>
      </c>
      <c r="E3936" s="29">
        <v>1</v>
      </c>
      <c r="G3936" s="4"/>
      <c r="H3936" s="93">
        <f t="shared" si="212"/>
        <v>1</v>
      </c>
      <c r="I3936" s="93">
        <f t="shared" si="213"/>
        <v>0</v>
      </c>
      <c r="J3936" s="158" t="e">
        <f t="shared" si="214"/>
        <v>#NUM!</v>
      </c>
    </row>
    <row r="3937" spans="1:10" hidden="1" x14ac:dyDescent="0.25">
      <c r="A3937" s="93">
        <v>22</v>
      </c>
      <c r="B3937" s="5" t="s">
        <v>44</v>
      </c>
      <c r="C3937" s="26">
        <v>43914</v>
      </c>
      <c r="D3937" s="4">
        <v>1</v>
      </c>
      <c r="E3937" s="29">
        <v>2</v>
      </c>
      <c r="G3937" s="4"/>
      <c r="H3937" s="93">
        <f t="shared" si="212"/>
        <v>2</v>
      </c>
      <c r="I3937" s="93">
        <f t="shared" si="213"/>
        <v>0.69314718055994529</v>
      </c>
      <c r="J3937" s="158">
        <f t="shared" si="214"/>
        <v>12</v>
      </c>
    </row>
    <row r="3938" spans="1:10" hidden="1" x14ac:dyDescent="0.25">
      <c r="A3938" s="93">
        <v>23</v>
      </c>
      <c r="B3938" s="5" t="s">
        <v>44</v>
      </c>
      <c r="C3938" s="26">
        <v>43915</v>
      </c>
      <c r="D3938" s="4">
        <v>5</v>
      </c>
      <c r="E3938" s="29">
        <v>7</v>
      </c>
      <c r="G3938" s="4"/>
      <c r="H3938" s="93">
        <f t="shared" si="212"/>
        <v>7</v>
      </c>
      <c r="I3938" s="93">
        <f t="shared" si="213"/>
        <v>1.9459101490553132</v>
      </c>
      <c r="J3938" s="158">
        <f t="shared" si="214"/>
        <v>3.4075027065964782</v>
      </c>
    </row>
    <row r="3939" spans="1:10" hidden="1" x14ac:dyDescent="0.25">
      <c r="A3939" s="93">
        <v>24</v>
      </c>
      <c r="B3939" s="5" t="s">
        <v>44</v>
      </c>
      <c r="C3939" s="26">
        <v>43916</v>
      </c>
      <c r="D3939" s="4">
        <v>2</v>
      </c>
      <c r="E3939" s="29">
        <v>9</v>
      </c>
      <c r="G3939" s="4"/>
      <c r="H3939" s="93">
        <f t="shared" si="212"/>
        <v>9</v>
      </c>
      <c r="I3939" s="93">
        <f t="shared" si="213"/>
        <v>2.1972245773362196</v>
      </c>
      <c r="J3939" s="158">
        <f t="shared" si="214"/>
        <v>2.1414231748616817</v>
      </c>
    </row>
    <row r="3940" spans="1:10" hidden="1" x14ac:dyDescent="0.25">
      <c r="A3940" s="93">
        <v>25</v>
      </c>
      <c r="B3940" s="5" t="s">
        <v>44</v>
      </c>
      <c r="C3940" s="26">
        <v>43917</v>
      </c>
      <c r="D3940" s="4">
        <v>0</v>
      </c>
      <c r="E3940" s="29">
        <v>9</v>
      </c>
      <c r="G3940" s="4"/>
      <c r="H3940" s="93">
        <f t="shared" si="212"/>
        <v>9</v>
      </c>
      <c r="I3940" s="93">
        <f t="shared" si="213"/>
        <v>2.1972245773362196</v>
      </c>
      <c r="J3940" s="158">
        <f t="shared" si="214"/>
        <v>1.7698680675708411</v>
      </c>
    </row>
    <row r="3941" spans="1:10" hidden="1" x14ac:dyDescent="0.25">
      <c r="A3941" s="93">
        <v>26</v>
      </c>
      <c r="B3941" s="5" t="s">
        <v>44</v>
      </c>
      <c r="C3941" s="26">
        <v>43918</v>
      </c>
      <c r="D3941" s="4">
        <v>0</v>
      </c>
      <c r="E3941" s="29">
        <v>9</v>
      </c>
      <c r="G3941" s="4"/>
      <c r="H3941" s="93">
        <f t="shared" si="212"/>
        <v>9</v>
      </c>
      <c r="I3941" s="93">
        <f t="shared" si="213"/>
        <v>2.1972245773362196</v>
      </c>
      <c r="J3941" s="158">
        <f t="shared" si="214"/>
        <v>1.7019128101119314</v>
      </c>
    </row>
    <row r="3942" spans="1:10" hidden="1" x14ac:dyDescent="0.25">
      <c r="A3942" s="93">
        <v>27</v>
      </c>
      <c r="B3942" s="5" t="s">
        <v>44</v>
      </c>
      <c r="C3942" s="26">
        <v>43919</v>
      </c>
      <c r="D3942" s="4">
        <v>0</v>
      </c>
      <c r="E3942" s="29">
        <v>9</v>
      </c>
      <c r="G3942" s="4"/>
      <c r="H3942" s="93">
        <f t="shared" si="212"/>
        <v>9</v>
      </c>
      <c r="I3942" s="93">
        <f t="shared" si="213"/>
        <v>2.1972245773362196</v>
      </c>
      <c r="J3942" s="158">
        <f t="shared" si="214"/>
        <v>1.8703472981343316</v>
      </c>
    </row>
    <row r="3943" spans="1:10" hidden="1" x14ac:dyDescent="0.25">
      <c r="A3943" s="93">
        <v>28</v>
      </c>
      <c r="B3943" s="5" t="s">
        <v>44</v>
      </c>
      <c r="C3943" s="26">
        <v>43920</v>
      </c>
      <c r="D3943" s="4">
        <v>0</v>
      </c>
      <c r="E3943" s="29">
        <v>9</v>
      </c>
      <c r="G3943" s="4"/>
      <c r="H3943" s="93">
        <f t="shared" si="212"/>
        <v>9</v>
      </c>
      <c r="I3943" s="93">
        <f t="shared" si="213"/>
        <v>2.1972245773362196</v>
      </c>
      <c r="J3943" s="158">
        <f t="shared" si="214"/>
        <v>2.4614078893164679</v>
      </c>
    </row>
    <row r="3944" spans="1:10" hidden="1" x14ac:dyDescent="0.25">
      <c r="A3944" s="93">
        <v>29</v>
      </c>
      <c r="B3944" s="5" t="s">
        <v>44</v>
      </c>
      <c r="C3944" s="26">
        <v>43921</v>
      </c>
      <c r="D3944" s="4">
        <v>0</v>
      </c>
      <c r="E3944" s="29">
        <v>9</v>
      </c>
      <c r="G3944" s="4"/>
      <c r="H3944" s="93">
        <f t="shared" si="212"/>
        <v>9</v>
      </c>
      <c r="I3944" s="93">
        <f t="shared" si="213"/>
        <v>2.1972245773362196</v>
      </c>
      <c r="J3944" s="158">
        <f t="shared" si="214"/>
        <v>4.9405006661805801</v>
      </c>
    </row>
    <row r="3945" spans="1:10" hidden="1" x14ac:dyDescent="0.25">
      <c r="A3945" s="93">
        <v>30</v>
      </c>
      <c r="B3945" s="5" t="s">
        <v>44</v>
      </c>
      <c r="C3945" s="26">
        <v>43922</v>
      </c>
      <c r="D3945" s="4">
        <v>10</v>
      </c>
      <c r="E3945" s="29">
        <v>19</v>
      </c>
      <c r="G3945" s="4"/>
      <c r="H3945" s="93">
        <f t="shared" si="212"/>
        <v>19</v>
      </c>
      <c r="I3945" s="93">
        <f t="shared" si="213"/>
        <v>2.9444389791664403</v>
      </c>
      <c r="J3945" s="158">
        <f t="shared" si="214"/>
        <v>8.3300210428512642</v>
      </c>
    </row>
    <row r="3946" spans="1:10" hidden="1" x14ac:dyDescent="0.25">
      <c r="A3946" s="93">
        <v>31</v>
      </c>
      <c r="B3946" s="5" t="s">
        <v>44</v>
      </c>
      <c r="C3946" s="26">
        <v>43923</v>
      </c>
      <c r="D3946" s="4">
        <v>2</v>
      </c>
      <c r="E3946" s="29">
        <v>21</v>
      </c>
      <c r="G3946" s="4"/>
      <c r="H3946" s="93">
        <f t="shared" si="212"/>
        <v>21</v>
      </c>
      <c r="I3946" s="93">
        <f t="shared" si="213"/>
        <v>3.044522437723423</v>
      </c>
      <c r="J3946" s="158">
        <f t="shared" si="214"/>
        <v>6.0229044563087646</v>
      </c>
    </row>
    <row r="3947" spans="1:10" hidden="1" x14ac:dyDescent="0.25">
      <c r="A3947" s="93">
        <v>32</v>
      </c>
      <c r="B3947" s="5" t="s">
        <v>44</v>
      </c>
      <c r="C3947" s="26">
        <v>43924</v>
      </c>
      <c r="D3947" s="4">
        <v>0</v>
      </c>
      <c r="E3947" s="29">
        <v>21</v>
      </c>
      <c r="G3947" s="4"/>
      <c r="H3947" s="93">
        <f t="shared" si="212"/>
        <v>21</v>
      </c>
      <c r="I3947" s="93">
        <f t="shared" si="213"/>
        <v>3.044522437723423</v>
      </c>
      <c r="J3947" s="158">
        <f t="shared" si="214"/>
        <v>4.6920253453234544</v>
      </c>
    </row>
    <row r="3948" spans="1:10" hidden="1" x14ac:dyDescent="0.25">
      <c r="A3948" s="93">
        <v>33</v>
      </c>
      <c r="B3948" s="5" t="s">
        <v>44</v>
      </c>
      <c r="C3948" s="26">
        <v>43925</v>
      </c>
      <c r="D3948" s="4">
        <v>1</v>
      </c>
      <c r="E3948" s="29">
        <v>22</v>
      </c>
      <c r="G3948" s="4"/>
      <c r="H3948" s="93">
        <f t="shared" si="212"/>
        <v>22</v>
      </c>
      <c r="I3948" s="93">
        <f t="shared" si="213"/>
        <v>3.0910424533583161</v>
      </c>
      <c r="J3948" s="158">
        <f t="shared" si="214"/>
        <v>4.2245683568444976</v>
      </c>
    </row>
    <row r="3949" spans="1:10" hidden="1" x14ac:dyDescent="0.25">
      <c r="A3949" s="93">
        <v>34</v>
      </c>
      <c r="B3949" s="5" t="s">
        <v>44</v>
      </c>
      <c r="C3949" s="26">
        <v>43926</v>
      </c>
      <c r="D3949" s="4">
        <v>1</v>
      </c>
      <c r="E3949" s="29">
        <v>23</v>
      </c>
      <c r="G3949" s="4"/>
      <c r="H3949" s="93">
        <f t="shared" si="212"/>
        <v>23</v>
      </c>
      <c r="I3949" s="93">
        <f t="shared" si="213"/>
        <v>3.1354942159291497</v>
      </c>
      <c r="J3949" s="158">
        <f t="shared" si="214"/>
        <v>4.2564923922791511</v>
      </c>
    </row>
    <row r="3950" spans="1:10" hidden="1" x14ac:dyDescent="0.25">
      <c r="A3950" s="93">
        <v>35</v>
      </c>
      <c r="B3950" s="5" t="s">
        <v>44</v>
      </c>
      <c r="C3950" s="26">
        <v>43927</v>
      </c>
      <c r="D3950" s="4">
        <v>0</v>
      </c>
      <c r="E3950" s="29">
        <v>23</v>
      </c>
      <c r="G3950" s="4"/>
      <c r="H3950" s="93">
        <f t="shared" si="212"/>
        <v>23</v>
      </c>
      <c r="I3950" s="93">
        <f t="shared" si="213"/>
        <v>3.1354942159291497</v>
      </c>
      <c r="J3950" s="158">
        <f t="shared" si="214"/>
        <v>4.9768470643303271</v>
      </c>
    </row>
    <row r="3951" spans="1:10" hidden="1" x14ac:dyDescent="0.25">
      <c r="A3951" s="93">
        <v>36</v>
      </c>
      <c r="B3951" s="5" t="s">
        <v>44</v>
      </c>
      <c r="C3951" s="26">
        <v>43928</v>
      </c>
      <c r="D3951" s="4">
        <v>8</v>
      </c>
      <c r="E3951" s="29">
        <v>31</v>
      </c>
      <c r="G3951" s="4"/>
      <c r="H3951" s="93">
        <f t="shared" si="212"/>
        <v>31</v>
      </c>
      <c r="I3951" s="93">
        <f t="shared" si="213"/>
        <v>3.4339872044851463</v>
      </c>
      <c r="J3951" s="158">
        <f t="shared" si="214"/>
        <v>5.8622704891673134</v>
      </c>
    </row>
    <row r="3952" spans="1:10" hidden="1" x14ac:dyDescent="0.25">
      <c r="A3952" s="93">
        <v>37</v>
      </c>
      <c r="B3952" s="5" t="s">
        <v>44</v>
      </c>
      <c r="C3952" s="26">
        <v>43929</v>
      </c>
      <c r="D3952" s="4">
        <v>0</v>
      </c>
      <c r="E3952" s="29">
        <v>31</v>
      </c>
      <c r="G3952" s="4"/>
      <c r="H3952" s="93">
        <f t="shared" si="212"/>
        <v>31</v>
      </c>
      <c r="I3952" s="93">
        <f t="shared" si="213"/>
        <v>3.4339872044851463</v>
      </c>
      <c r="J3952" s="158">
        <f t="shared" si="214"/>
        <v>10.230004660939025</v>
      </c>
    </row>
    <row r="3953" spans="1:10" hidden="1" x14ac:dyDescent="0.25">
      <c r="A3953" s="93">
        <v>38</v>
      </c>
      <c r="B3953" s="5" t="s">
        <v>44</v>
      </c>
      <c r="C3953" s="26">
        <v>43930</v>
      </c>
      <c r="D3953" s="4">
        <v>0</v>
      </c>
      <c r="E3953" s="29">
        <v>31</v>
      </c>
      <c r="G3953" s="4"/>
      <c r="H3953" s="93">
        <f t="shared" si="212"/>
        <v>31</v>
      </c>
      <c r="I3953" s="93">
        <f t="shared" si="213"/>
        <v>3.4339872044851463</v>
      </c>
      <c r="J3953" s="158">
        <f t="shared" si="214"/>
        <v>10.210480887146804</v>
      </c>
    </row>
    <row r="3954" spans="1:10" hidden="1" x14ac:dyDescent="0.25">
      <c r="A3954" s="93">
        <v>39</v>
      </c>
      <c r="B3954" s="5" t="s">
        <v>44</v>
      </c>
      <c r="C3954" s="26">
        <v>43931</v>
      </c>
      <c r="D3954" s="4">
        <v>6</v>
      </c>
      <c r="E3954" s="29">
        <v>37</v>
      </c>
      <c r="G3954" s="4"/>
      <c r="H3954" s="93">
        <f t="shared" si="212"/>
        <v>37</v>
      </c>
      <c r="I3954" s="93">
        <f t="shared" si="213"/>
        <v>3.6109179126442243</v>
      </c>
      <c r="J3954" s="158">
        <f t="shared" si="214"/>
        <v>8.470890787592996</v>
      </c>
    </row>
    <row r="3955" spans="1:10" hidden="1" x14ac:dyDescent="0.25">
      <c r="A3955" s="93">
        <v>40</v>
      </c>
      <c r="B3955" s="5" t="s">
        <v>44</v>
      </c>
      <c r="C3955" s="26">
        <v>43932</v>
      </c>
      <c r="D3955" s="4">
        <v>3</v>
      </c>
      <c r="E3955" s="29">
        <v>40</v>
      </c>
      <c r="G3955" s="4"/>
      <c r="H3955" s="93">
        <f t="shared" si="212"/>
        <v>40</v>
      </c>
      <c r="I3955" s="93">
        <f t="shared" si="213"/>
        <v>3.6888794541139363</v>
      </c>
      <c r="J3955" s="158">
        <f t="shared" si="214"/>
        <v>7.8075364599207475</v>
      </c>
    </row>
    <row r="3956" spans="1:10" hidden="1" x14ac:dyDescent="0.25">
      <c r="A3956" s="93">
        <v>41</v>
      </c>
      <c r="B3956" s="5" t="s">
        <v>44</v>
      </c>
      <c r="C3956" s="26">
        <v>43933</v>
      </c>
      <c r="D3956" s="4">
        <v>0</v>
      </c>
      <c r="E3956" s="29">
        <v>40</v>
      </c>
      <c r="G3956" s="4"/>
      <c r="H3956" s="93">
        <f t="shared" si="212"/>
        <v>40</v>
      </c>
      <c r="I3956" s="93">
        <f t="shared" si="213"/>
        <v>3.6888794541139363</v>
      </c>
      <c r="J3956" s="158">
        <f t="shared" si="214"/>
        <v>8.1189504871125848</v>
      </c>
    </row>
    <row r="3957" spans="1:10" hidden="1" x14ac:dyDescent="0.25">
      <c r="A3957" s="93">
        <v>42</v>
      </c>
      <c r="B3957" s="5" t="s">
        <v>44</v>
      </c>
      <c r="C3957" s="26">
        <v>43934</v>
      </c>
      <c r="D3957" s="4">
        <v>0</v>
      </c>
      <c r="E3957" s="29">
        <v>40</v>
      </c>
      <c r="G3957" s="4"/>
      <c r="H3957" s="93">
        <f t="shared" si="212"/>
        <v>40</v>
      </c>
      <c r="I3957" s="93">
        <f t="shared" si="213"/>
        <v>3.6888794541139363</v>
      </c>
      <c r="J3957" s="158">
        <f t="shared" si="214"/>
        <v>9.5610191207245681</v>
      </c>
    </row>
    <row r="3958" spans="1:10" hidden="1" x14ac:dyDescent="0.25">
      <c r="A3958" s="93">
        <v>43</v>
      </c>
      <c r="B3958" s="5" t="s">
        <v>44</v>
      </c>
      <c r="C3958" s="26">
        <v>43935</v>
      </c>
      <c r="D3958" s="4">
        <v>0</v>
      </c>
      <c r="E3958" s="29">
        <v>40</v>
      </c>
      <c r="G3958" s="4"/>
      <c r="H3958" s="93">
        <f t="shared" si="212"/>
        <v>40</v>
      </c>
      <c r="I3958" s="93">
        <f t="shared" si="213"/>
        <v>3.6888794541139363</v>
      </c>
      <c r="J3958" s="158">
        <f t="shared" si="214"/>
        <v>14.924175867602127</v>
      </c>
    </row>
    <row r="3959" spans="1:10" hidden="1" x14ac:dyDescent="0.25">
      <c r="A3959" s="93">
        <v>44</v>
      </c>
      <c r="B3959" s="5" t="s">
        <v>44</v>
      </c>
      <c r="C3959" s="26">
        <v>43936</v>
      </c>
      <c r="D3959" s="4">
        <v>0</v>
      </c>
      <c r="E3959" s="29">
        <v>40</v>
      </c>
      <c r="G3959" s="4"/>
      <c r="H3959" s="93">
        <f t="shared" si="212"/>
        <v>40</v>
      </c>
      <c r="I3959" s="93">
        <f t="shared" si="213"/>
        <v>3.6888794541139363</v>
      </c>
      <c r="J3959" s="158">
        <f t="shared" si="214"/>
        <v>17.683445105724335</v>
      </c>
    </row>
    <row r="3960" spans="1:10" hidden="1" x14ac:dyDescent="0.25">
      <c r="A3960" s="93">
        <v>45</v>
      </c>
      <c r="B3960" s="5" t="s">
        <v>44</v>
      </c>
      <c r="C3960" s="26">
        <v>43937</v>
      </c>
      <c r="D3960" s="4">
        <v>0</v>
      </c>
      <c r="E3960" s="29">
        <v>40</v>
      </c>
      <c r="G3960" s="4"/>
      <c r="H3960" s="93">
        <f t="shared" si="212"/>
        <v>40</v>
      </c>
      <c r="I3960" s="93">
        <f t="shared" si="213"/>
        <v>3.6888794541139363</v>
      </c>
      <c r="J3960" s="158">
        <f t="shared" si="214"/>
        <v>26.781477263045669</v>
      </c>
    </row>
    <row r="3961" spans="1:10" hidden="1" x14ac:dyDescent="0.25">
      <c r="A3961" s="93">
        <v>46</v>
      </c>
      <c r="B3961" s="5" t="s">
        <v>44</v>
      </c>
      <c r="C3961" s="26">
        <v>43938</v>
      </c>
      <c r="D3961" s="4">
        <v>0</v>
      </c>
      <c r="E3961" s="29">
        <v>40</v>
      </c>
      <c r="G3961" s="4"/>
      <c r="H3961" s="93">
        <f t="shared" si="212"/>
        <v>40</v>
      </c>
      <c r="I3961" s="93">
        <f t="shared" si="213"/>
        <v>3.6888794541139363</v>
      </c>
      <c r="J3961" s="158">
        <f t="shared" si="214"/>
        <v>106.6906324569121</v>
      </c>
    </row>
    <row r="3962" spans="1:10" hidden="1" x14ac:dyDescent="0.25">
      <c r="A3962" s="93">
        <v>47</v>
      </c>
      <c r="B3962" s="5" t="s">
        <v>44</v>
      </c>
      <c r="C3962" s="26">
        <v>43939</v>
      </c>
      <c r="D3962" s="4">
        <v>0</v>
      </c>
      <c r="E3962" s="29">
        <v>40</v>
      </c>
      <c r="G3962" s="4"/>
      <c r="H3962" s="93">
        <f t="shared" si="212"/>
        <v>40</v>
      </c>
      <c r="I3962" s="93">
        <f t="shared" si="213"/>
        <v>3.6888794541139363</v>
      </c>
      <c r="J3962" s="158" t="e">
        <f t="shared" si="214"/>
        <v>#DIV/0!</v>
      </c>
    </row>
    <row r="3963" spans="1:10" hidden="1" x14ac:dyDescent="0.25">
      <c r="A3963" s="93">
        <v>48</v>
      </c>
      <c r="B3963" s="5" t="s">
        <v>44</v>
      </c>
      <c r="C3963" s="26">
        <v>43940</v>
      </c>
      <c r="D3963" s="4">
        <v>0</v>
      </c>
      <c r="E3963" s="29">
        <v>40</v>
      </c>
      <c r="G3963" s="4"/>
      <c r="H3963" s="93">
        <f t="shared" si="212"/>
        <v>40</v>
      </c>
      <c r="I3963" s="93">
        <f t="shared" si="213"/>
        <v>3.6888794541139363</v>
      </c>
      <c r="J3963" s="158" t="e">
        <f t="shared" si="214"/>
        <v>#DIV/0!</v>
      </c>
    </row>
    <row r="3964" spans="1:10" hidden="1" x14ac:dyDescent="0.25">
      <c r="A3964" s="93">
        <v>49</v>
      </c>
      <c r="B3964" s="5" t="s">
        <v>44</v>
      </c>
      <c r="C3964" s="26">
        <v>43941</v>
      </c>
      <c r="D3964" s="4">
        <v>1</v>
      </c>
      <c r="E3964" s="29">
        <v>41</v>
      </c>
      <c r="G3964" s="4"/>
      <c r="H3964" s="93">
        <f t="shared" si="212"/>
        <v>41</v>
      </c>
      <c r="I3964" s="93">
        <f t="shared" si="213"/>
        <v>3.713572066704308</v>
      </c>
      <c r="J3964" s="158">
        <f t="shared" si="214"/>
        <v>336.85241431126087</v>
      </c>
    </row>
    <row r="3965" spans="1:10" hidden="1" x14ac:dyDescent="0.25">
      <c r="A3965" s="93">
        <v>50</v>
      </c>
      <c r="B3965" s="5" t="s">
        <v>44</v>
      </c>
      <c r="C3965" s="26">
        <v>43942</v>
      </c>
      <c r="D3965" s="4">
        <v>0</v>
      </c>
      <c r="E3965" s="29">
        <v>41</v>
      </c>
      <c r="G3965" s="4"/>
      <c r="H3965" s="93">
        <f t="shared" si="212"/>
        <v>41</v>
      </c>
      <c r="I3965" s="93">
        <f t="shared" si="213"/>
        <v>3.713572066704308</v>
      </c>
      <c r="J3965" s="158">
        <f t="shared" si="214"/>
        <v>196.49724168156882</v>
      </c>
    </row>
    <row r="3966" spans="1:10" hidden="1" x14ac:dyDescent="0.25">
      <c r="A3966" s="93">
        <v>51</v>
      </c>
      <c r="B3966" s="5" t="s">
        <v>44</v>
      </c>
      <c r="C3966" s="26">
        <v>43943</v>
      </c>
      <c r="D3966" s="4">
        <v>0</v>
      </c>
      <c r="E3966" s="29">
        <v>41</v>
      </c>
      <c r="G3966" s="4"/>
      <c r="H3966" s="93">
        <f t="shared" si="212"/>
        <v>41</v>
      </c>
      <c r="I3966" s="93">
        <f t="shared" si="213"/>
        <v>3.713572066704308</v>
      </c>
      <c r="J3966" s="158">
        <f t="shared" si="214"/>
        <v>157.19779334525504</v>
      </c>
    </row>
    <row r="3967" spans="1:10" hidden="1" x14ac:dyDescent="0.25">
      <c r="A3967" s="93">
        <v>52</v>
      </c>
      <c r="B3967" s="5" t="s">
        <v>44</v>
      </c>
      <c r="C3967" s="26">
        <v>43944</v>
      </c>
      <c r="D3967" s="4">
        <v>0</v>
      </c>
      <c r="E3967" s="29">
        <v>41</v>
      </c>
      <c r="G3967" s="4"/>
      <c r="H3967" s="93">
        <f t="shared" si="212"/>
        <v>41</v>
      </c>
      <c r="I3967" s="93">
        <f t="shared" si="213"/>
        <v>3.713572066704308</v>
      </c>
      <c r="J3967" s="158">
        <f t="shared" si="214"/>
        <v>147.3729312611766</v>
      </c>
    </row>
    <row r="3968" spans="1:10" hidden="1" x14ac:dyDescent="0.25">
      <c r="A3968" s="93">
        <v>53</v>
      </c>
      <c r="B3968" s="5" t="s">
        <v>44</v>
      </c>
      <c r="C3968" s="26">
        <v>43945</v>
      </c>
      <c r="D3968" s="4">
        <v>1</v>
      </c>
      <c r="E3968" s="29">
        <v>42</v>
      </c>
      <c r="G3968" s="4"/>
      <c r="H3968" s="93">
        <f t="shared" si="212"/>
        <v>42</v>
      </c>
      <c r="I3968" s="93">
        <f t="shared" si="213"/>
        <v>3.7376696182833684</v>
      </c>
      <c r="J3968" s="158">
        <f t="shared" si="214"/>
        <v>108.00849937752164</v>
      </c>
    </row>
    <row r="3969" spans="1:10" hidden="1" x14ac:dyDescent="0.25">
      <c r="A3969" s="93">
        <v>54</v>
      </c>
      <c r="B3969" s="5" t="s">
        <v>44</v>
      </c>
      <c r="C3969" s="26">
        <v>43946</v>
      </c>
      <c r="D3969" s="4">
        <v>0</v>
      </c>
      <c r="E3969" s="29">
        <v>42</v>
      </c>
      <c r="G3969" s="4"/>
      <c r="H3969" s="93">
        <f t="shared" si="212"/>
        <v>42</v>
      </c>
      <c r="I3969" s="93">
        <f t="shared" si="213"/>
        <v>3.7376696182833684</v>
      </c>
      <c r="J3969" s="158">
        <f t="shared" si="214"/>
        <v>99.446893580232995</v>
      </c>
    </row>
    <row r="3970" spans="1:10" hidden="1" x14ac:dyDescent="0.25">
      <c r="A3970" s="93">
        <v>55</v>
      </c>
      <c r="B3970" s="5" t="s">
        <v>44</v>
      </c>
      <c r="C3970" s="26">
        <v>43947</v>
      </c>
      <c r="D3970" s="4">
        <v>1</v>
      </c>
      <c r="E3970" s="29">
        <v>43</v>
      </c>
      <c r="G3970" s="4"/>
      <c r="H3970" s="93">
        <f t="shared" si="212"/>
        <v>43</v>
      </c>
      <c r="I3970" s="93">
        <f t="shared" si="213"/>
        <v>3.7612001156935624</v>
      </c>
      <c r="J3970" s="158">
        <f t="shared" si="214"/>
        <v>83.293672655407121</v>
      </c>
    </row>
    <row r="3971" spans="1:10" hidden="1" x14ac:dyDescent="0.25">
      <c r="A3971" s="93">
        <v>56</v>
      </c>
      <c r="B3971" s="5" t="s">
        <v>44</v>
      </c>
      <c r="C3971" s="26">
        <v>43948</v>
      </c>
      <c r="D3971" s="4">
        <v>5</v>
      </c>
      <c r="E3971" s="29">
        <v>48</v>
      </c>
      <c r="G3971" s="4"/>
      <c r="H3971" s="93">
        <f t="shared" ref="H3971:H4034" si="215">IF(EXACT(B3971,B3970),D3971+E3970,E3971)</f>
        <v>48</v>
      </c>
      <c r="I3971" s="93">
        <f t="shared" si="213"/>
        <v>3.8712010109078911</v>
      </c>
      <c r="J3971" s="158">
        <f t="shared" si="214"/>
        <v>40.491706296253767</v>
      </c>
    </row>
    <row r="3972" spans="1:10" hidden="1" x14ac:dyDescent="0.25">
      <c r="A3972" s="93">
        <v>57</v>
      </c>
      <c r="B3972" s="5" t="s">
        <v>44</v>
      </c>
      <c r="C3972" s="26">
        <v>43949</v>
      </c>
      <c r="D3972" s="4">
        <v>0</v>
      </c>
      <c r="E3972" s="29">
        <v>48</v>
      </c>
      <c r="G3972" s="4"/>
      <c r="H3972" s="93">
        <f t="shared" si="215"/>
        <v>48</v>
      </c>
      <c r="I3972" s="93">
        <f t="shared" si="213"/>
        <v>3.8712010109078911</v>
      </c>
      <c r="J3972" s="158">
        <f t="shared" si="214"/>
        <v>28.619476160061211</v>
      </c>
    </row>
    <row r="3973" spans="1:10" hidden="1" x14ac:dyDescent="0.25">
      <c r="A3973" s="93">
        <v>58</v>
      </c>
      <c r="B3973" s="5" t="s">
        <v>44</v>
      </c>
      <c r="C3973" s="26">
        <v>43950</v>
      </c>
      <c r="D3973" s="4">
        <v>0</v>
      </c>
      <c r="E3973" s="29">
        <v>48</v>
      </c>
      <c r="G3973" s="4"/>
      <c r="H3973" s="93">
        <f t="shared" si="215"/>
        <v>48</v>
      </c>
      <c r="I3973" s="93">
        <f t="shared" si="213"/>
        <v>3.8712010109078911</v>
      </c>
      <c r="J3973" s="158">
        <f t="shared" si="214"/>
        <v>25.143614045099628</v>
      </c>
    </row>
    <row r="3974" spans="1:10" hidden="1" x14ac:dyDescent="0.25">
      <c r="A3974" s="93">
        <v>59</v>
      </c>
      <c r="B3974" s="5" t="s">
        <v>44</v>
      </c>
      <c r="C3974" s="26">
        <v>43951</v>
      </c>
      <c r="D3974" s="4">
        <v>1</v>
      </c>
      <c r="E3974" s="29">
        <v>49</v>
      </c>
      <c r="G3974" s="4"/>
      <c r="H3974" s="93">
        <f t="shared" si="215"/>
        <v>49</v>
      </c>
      <c r="I3974" s="93">
        <f t="shared" si="213"/>
        <v>3.8918202981106265</v>
      </c>
      <c r="J3974" s="158">
        <f t="shared" si="214"/>
        <v>24.000252029813939</v>
      </c>
    </row>
    <row r="3975" spans="1:10" hidden="1" x14ac:dyDescent="0.25">
      <c r="A3975" s="93">
        <v>60</v>
      </c>
      <c r="B3975" s="5" t="s">
        <v>44</v>
      </c>
      <c r="C3975" s="26">
        <v>43952</v>
      </c>
      <c r="D3975" s="4">
        <v>0</v>
      </c>
      <c r="E3975" s="29">
        <v>49</v>
      </c>
      <c r="G3975" s="4"/>
      <c r="H3975" s="93">
        <f t="shared" si="215"/>
        <v>49</v>
      </c>
      <c r="I3975" s="93">
        <f t="shared" si="213"/>
        <v>3.8918202981106265</v>
      </c>
      <c r="J3975" s="158">
        <f t="shared" si="214"/>
        <v>26.710741135536257</v>
      </c>
    </row>
    <row r="3976" spans="1:10" hidden="1" x14ac:dyDescent="0.25">
      <c r="A3976" s="93">
        <v>61</v>
      </c>
      <c r="B3976" s="5" t="s">
        <v>44</v>
      </c>
      <c r="C3976" s="26">
        <v>43953</v>
      </c>
      <c r="D3976" s="4">
        <v>0</v>
      </c>
      <c r="E3976" s="29">
        <v>49</v>
      </c>
      <c r="G3976" s="4"/>
      <c r="H3976" s="93">
        <f t="shared" si="215"/>
        <v>49</v>
      </c>
      <c r="I3976" s="93">
        <f t="shared" si="213"/>
        <v>3.8918202981106265</v>
      </c>
      <c r="J3976" s="158">
        <f t="shared" si="214"/>
        <v>32.454807119769534</v>
      </c>
    </row>
    <row r="3977" spans="1:10" hidden="1" x14ac:dyDescent="0.25">
      <c r="A3977" s="93">
        <v>62</v>
      </c>
      <c r="B3977" s="5" t="s">
        <v>44</v>
      </c>
      <c r="C3977" s="26">
        <v>43954</v>
      </c>
      <c r="D3977" s="4">
        <v>0</v>
      </c>
      <c r="E3977" s="29">
        <v>49</v>
      </c>
      <c r="G3977" s="4"/>
      <c r="H3977" s="93">
        <f t="shared" si="215"/>
        <v>49</v>
      </c>
      <c r="I3977" s="93">
        <f t="shared" si="213"/>
        <v>3.8918202981106265</v>
      </c>
      <c r="J3977" s="158">
        <f t="shared" si="214"/>
        <v>52.935336353863484</v>
      </c>
    </row>
    <row r="3978" spans="1:10" hidden="1" x14ac:dyDescent="0.25">
      <c r="A3978" s="93">
        <v>63</v>
      </c>
      <c r="B3978" s="5" t="s">
        <v>44</v>
      </c>
      <c r="C3978" s="26">
        <v>43955</v>
      </c>
      <c r="D3978" s="4">
        <v>0</v>
      </c>
      <c r="E3978" s="29">
        <v>49</v>
      </c>
      <c r="G3978" s="4"/>
      <c r="H3978" s="93">
        <f t="shared" si="215"/>
        <v>49</v>
      </c>
      <c r="I3978" s="93">
        <f t="shared" si="213"/>
        <v>3.8918202981106265</v>
      </c>
      <c r="J3978" s="158">
        <f t="shared" si="214"/>
        <v>188.25210459364303</v>
      </c>
    </row>
    <row r="3979" spans="1:10" hidden="1" x14ac:dyDescent="0.25">
      <c r="A3979" s="93">
        <v>64</v>
      </c>
      <c r="B3979" s="5" t="s">
        <v>44</v>
      </c>
      <c r="C3979" s="26">
        <v>43956</v>
      </c>
      <c r="D3979" s="4">
        <v>0</v>
      </c>
      <c r="E3979" s="29">
        <v>49</v>
      </c>
      <c r="G3979" s="4"/>
      <c r="H3979" s="93">
        <f t="shared" si="215"/>
        <v>49</v>
      </c>
      <c r="I3979" s="93">
        <f t="shared" si="213"/>
        <v>3.8918202981106265</v>
      </c>
      <c r="J3979" s="158">
        <f t="shared" si="214"/>
        <v>235.31513074205378</v>
      </c>
    </row>
    <row r="3980" spans="1:10" hidden="1" x14ac:dyDescent="0.25">
      <c r="A3980" s="93">
        <v>65</v>
      </c>
      <c r="B3980" s="5" t="s">
        <v>44</v>
      </c>
      <c r="C3980" s="26">
        <v>43957</v>
      </c>
      <c r="D3980" s="4">
        <v>0</v>
      </c>
      <c r="E3980" s="29">
        <v>49</v>
      </c>
      <c r="G3980" s="4"/>
      <c r="H3980" s="93">
        <f t="shared" si="215"/>
        <v>49</v>
      </c>
      <c r="I3980" s="93">
        <f t="shared" si="213"/>
        <v>3.8918202981106265</v>
      </c>
      <c r="J3980" s="158">
        <f t="shared" si="214"/>
        <v>403.3973669863779</v>
      </c>
    </row>
    <row r="3981" spans="1:10" hidden="1" x14ac:dyDescent="0.25">
      <c r="A3981" s="93">
        <v>66</v>
      </c>
      <c r="B3981" s="5" t="s">
        <v>44</v>
      </c>
      <c r="C3981" s="26">
        <v>43958</v>
      </c>
      <c r="D3981" s="4">
        <v>0</v>
      </c>
      <c r="E3981" s="29">
        <v>49</v>
      </c>
      <c r="G3981" s="4"/>
      <c r="H3981" s="93">
        <f t="shared" si="215"/>
        <v>49</v>
      </c>
      <c r="I3981" s="93">
        <f t="shared" si="213"/>
        <v>3.8918202981106265</v>
      </c>
      <c r="J3981" s="158" t="e">
        <f t="shared" si="214"/>
        <v>#DIV/0!</v>
      </c>
    </row>
    <row r="3982" spans="1:10" hidden="1" x14ac:dyDescent="0.25">
      <c r="A3982" s="93">
        <v>67</v>
      </c>
      <c r="B3982" s="5" t="s">
        <v>44</v>
      </c>
      <c r="C3982" s="26">
        <v>43959</v>
      </c>
      <c r="D3982" s="4">
        <v>0</v>
      </c>
      <c r="E3982" s="29">
        <v>49</v>
      </c>
      <c r="G3982" s="4"/>
      <c r="H3982" s="93">
        <f t="shared" si="215"/>
        <v>49</v>
      </c>
      <c r="I3982" s="93">
        <f t="shared" si="213"/>
        <v>3.8918202981106265</v>
      </c>
      <c r="J3982" s="158" t="e">
        <f t="shared" si="214"/>
        <v>#DIV/0!</v>
      </c>
    </row>
    <row r="3983" spans="1:10" hidden="1" x14ac:dyDescent="0.25">
      <c r="A3983" s="93">
        <v>68</v>
      </c>
      <c r="B3983" s="5" t="s">
        <v>44</v>
      </c>
      <c r="C3983" s="26">
        <v>43960</v>
      </c>
      <c r="D3983" s="4">
        <v>0</v>
      </c>
      <c r="E3983" s="29">
        <v>49</v>
      </c>
      <c r="G3983" s="4"/>
      <c r="H3983" s="93">
        <f t="shared" si="215"/>
        <v>49</v>
      </c>
      <c r="I3983" s="93">
        <f t="shared" si="213"/>
        <v>3.8918202981106265</v>
      </c>
      <c r="J3983" s="158" t="e">
        <f t="shared" si="214"/>
        <v>#DIV/0!</v>
      </c>
    </row>
    <row r="3984" spans="1:10" hidden="1" x14ac:dyDescent="0.25">
      <c r="A3984" s="93">
        <v>69</v>
      </c>
      <c r="B3984" s="5" t="s">
        <v>44</v>
      </c>
      <c r="C3984" s="26">
        <v>43961</v>
      </c>
      <c r="D3984" s="4">
        <v>0</v>
      </c>
      <c r="E3984" s="29">
        <v>49</v>
      </c>
      <c r="G3984" s="4"/>
      <c r="H3984" s="93">
        <f t="shared" si="215"/>
        <v>49</v>
      </c>
      <c r="I3984" s="93">
        <f t="shared" si="213"/>
        <v>3.8918202981106265</v>
      </c>
      <c r="J3984" s="158" t="e">
        <f t="shared" si="214"/>
        <v>#DIV/0!</v>
      </c>
    </row>
    <row r="3985" spans="1:10" hidden="1" x14ac:dyDescent="0.25">
      <c r="A3985" s="93">
        <v>70</v>
      </c>
      <c r="B3985" s="5" t="s">
        <v>44</v>
      </c>
      <c r="C3985" s="26">
        <v>43962</v>
      </c>
      <c r="D3985" s="4">
        <v>0</v>
      </c>
      <c r="E3985" s="29">
        <v>49</v>
      </c>
      <c r="G3985" s="4"/>
      <c r="H3985" s="93">
        <f t="shared" si="215"/>
        <v>49</v>
      </c>
      <c r="I3985" s="93">
        <f t="shared" ref="I3985:I4048" si="216">LN(H3985)</f>
        <v>3.8918202981106265</v>
      </c>
      <c r="J3985" s="158" t="e">
        <f t="shared" si="214"/>
        <v>#DIV/0!</v>
      </c>
    </row>
    <row r="3986" spans="1:10" hidden="1" x14ac:dyDescent="0.25">
      <c r="A3986" s="93">
        <v>71</v>
      </c>
      <c r="B3986" s="5" t="s">
        <v>44</v>
      </c>
      <c r="C3986" s="26">
        <v>43963</v>
      </c>
      <c r="D3986" s="4">
        <v>0</v>
      </c>
      <c r="E3986" s="29">
        <v>49</v>
      </c>
      <c r="G3986" s="4"/>
      <c r="H3986" s="93">
        <f t="shared" si="215"/>
        <v>49</v>
      </c>
      <c r="I3986" s="93">
        <f t="shared" si="216"/>
        <v>3.8918202981106265</v>
      </c>
      <c r="J3986" s="158" t="e">
        <f t="shared" si="214"/>
        <v>#DIV/0!</v>
      </c>
    </row>
    <row r="3987" spans="1:10" hidden="1" x14ac:dyDescent="0.25">
      <c r="A3987" s="93">
        <v>72</v>
      </c>
      <c r="B3987" s="5" t="s">
        <v>44</v>
      </c>
      <c r="C3987" s="26">
        <v>43964</v>
      </c>
      <c r="D3987" s="4">
        <v>0</v>
      </c>
      <c r="E3987" s="29">
        <v>49</v>
      </c>
      <c r="G3987" s="4"/>
      <c r="H3987" s="93">
        <f t="shared" si="215"/>
        <v>49</v>
      </c>
      <c r="I3987" s="93">
        <f t="shared" si="216"/>
        <v>3.8918202981106265</v>
      </c>
      <c r="J3987" s="158" t="e">
        <f t="shared" si="214"/>
        <v>#DIV/0!</v>
      </c>
    </row>
    <row r="3988" spans="1:10" hidden="1" x14ac:dyDescent="0.25">
      <c r="A3988" s="93">
        <v>73</v>
      </c>
      <c r="B3988" s="5" t="s">
        <v>44</v>
      </c>
      <c r="C3988" s="26">
        <v>43965</v>
      </c>
      <c r="D3988" s="4">
        <v>0</v>
      </c>
      <c r="E3988" s="29">
        <v>49</v>
      </c>
      <c r="G3988" s="4"/>
      <c r="H3988" s="93">
        <f t="shared" si="215"/>
        <v>49</v>
      </c>
      <c r="I3988" s="93">
        <f t="shared" si="216"/>
        <v>3.8918202981106265</v>
      </c>
      <c r="J3988" s="158" t="e">
        <f t="shared" si="214"/>
        <v>#DIV/0!</v>
      </c>
    </row>
    <row r="3989" spans="1:10" hidden="1" x14ac:dyDescent="0.25">
      <c r="A3989" s="93">
        <v>74</v>
      </c>
      <c r="B3989" s="5" t="s">
        <v>44</v>
      </c>
      <c r="C3989" s="26">
        <v>43966</v>
      </c>
      <c r="D3989" s="4">
        <v>0</v>
      </c>
      <c r="E3989" s="29">
        <v>49</v>
      </c>
      <c r="G3989" s="4"/>
      <c r="H3989" s="93">
        <f t="shared" si="215"/>
        <v>49</v>
      </c>
      <c r="I3989" s="93">
        <f t="shared" si="216"/>
        <v>3.8918202981106265</v>
      </c>
      <c r="J3989" s="158" t="e">
        <f t="shared" si="214"/>
        <v>#DIV/0!</v>
      </c>
    </row>
    <row r="3990" spans="1:10" hidden="1" x14ac:dyDescent="0.25">
      <c r="A3990" s="93">
        <v>75</v>
      </c>
      <c r="B3990" s="5" t="s">
        <v>44</v>
      </c>
      <c r="C3990" s="26">
        <v>43967</v>
      </c>
      <c r="D3990" s="4">
        <v>0</v>
      </c>
      <c r="E3990" s="29">
        <v>49</v>
      </c>
      <c r="G3990" s="4"/>
      <c r="H3990" s="93">
        <f t="shared" si="215"/>
        <v>49</v>
      </c>
      <c r="I3990" s="93">
        <f t="shared" si="216"/>
        <v>3.8918202981106265</v>
      </c>
      <c r="J3990" s="158" t="e">
        <f t="shared" si="214"/>
        <v>#DIV/0!</v>
      </c>
    </row>
    <row r="3991" spans="1:10" hidden="1" x14ac:dyDescent="0.25">
      <c r="A3991" s="93">
        <v>76</v>
      </c>
      <c r="B3991" s="5" t="s">
        <v>44</v>
      </c>
      <c r="C3991" s="26">
        <v>43968</v>
      </c>
      <c r="D3991" s="4">
        <v>0</v>
      </c>
      <c r="E3991" s="29">
        <v>49</v>
      </c>
      <c r="G3991" s="4"/>
      <c r="H3991" s="93">
        <f t="shared" si="215"/>
        <v>49</v>
      </c>
      <c r="I3991" s="93">
        <f t="shared" si="216"/>
        <v>3.8918202981106265</v>
      </c>
      <c r="J3991" s="158" t="e">
        <f t="shared" si="214"/>
        <v>#DIV/0!</v>
      </c>
    </row>
    <row r="3992" spans="1:10" hidden="1" x14ac:dyDescent="0.25">
      <c r="A3992" s="93">
        <v>77</v>
      </c>
      <c r="B3992" s="5" t="s">
        <v>44</v>
      </c>
      <c r="C3992" s="26">
        <v>43969</v>
      </c>
      <c r="D3992" s="4">
        <v>0</v>
      </c>
      <c r="E3992" s="29">
        <v>49</v>
      </c>
      <c r="G3992" s="4"/>
      <c r="H3992" s="93">
        <f t="shared" si="215"/>
        <v>49</v>
      </c>
      <c r="I3992" s="93">
        <f t="shared" si="216"/>
        <v>3.8918202981106265</v>
      </c>
      <c r="J3992" s="158" t="e">
        <f t="shared" si="214"/>
        <v>#DIV/0!</v>
      </c>
    </row>
    <row r="3993" spans="1:10" hidden="1" x14ac:dyDescent="0.25">
      <c r="A3993" s="93">
        <v>78</v>
      </c>
      <c r="B3993" s="5" t="s">
        <v>44</v>
      </c>
      <c r="C3993" s="26">
        <v>43970</v>
      </c>
      <c r="D3993" s="4">
        <v>0</v>
      </c>
      <c r="E3993" s="29">
        <v>49</v>
      </c>
      <c r="G3993" s="4"/>
      <c r="H3993" s="93">
        <f t="shared" si="215"/>
        <v>49</v>
      </c>
      <c r="I3993" s="93">
        <f t="shared" si="216"/>
        <v>3.8918202981106265</v>
      </c>
      <c r="J3993" s="158" t="e">
        <f t="shared" si="214"/>
        <v>#DIV/0!</v>
      </c>
    </row>
    <row r="3994" spans="1:10" hidden="1" x14ac:dyDescent="0.25">
      <c r="A3994" s="93">
        <v>79</v>
      </c>
      <c r="B3994" s="5" t="s">
        <v>44</v>
      </c>
      <c r="C3994" s="26">
        <v>43971</v>
      </c>
      <c r="D3994" s="4">
        <v>0</v>
      </c>
      <c r="E3994" s="29">
        <v>49</v>
      </c>
      <c r="G3994" s="4"/>
      <c r="H3994" s="93">
        <f t="shared" si="215"/>
        <v>49</v>
      </c>
      <c r="I3994" s="93">
        <f t="shared" si="216"/>
        <v>3.8918202981106265</v>
      </c>
      <c r="J3994" s="158" t="e">
        <f t="shared" si="214"/>
        <v>#DIV/0!</v>
      </c>
    </row>
    <row r="3995" spans="1:10" hidden="1" x14ac:dyDescent="0.25">
      <c r="A3995" s="93">
        <v>80</v>
      </c>
      <c r="B3995" s="5" t="s">
        <v>44</v>
      </c>
      <c r="C3995" s="26">
        <v>43972</v>
      </c>
      <c r="D3995" s="4">
        <v>0</v>
      </c>
      <c r="E3995" s="29">
        <v>49</v>
      </c>
      <c r="G3995" s="4"/>
      <c r="H3995" s="93">
        <f t="shared" si="215"/>
        <v>49</v>
      </c>
      <c r="I3995" s="93">
        <f t="shared" si="216"/>
        <v>3.8918202981106265</v>
      </c>
      <c r="J3995" s="158" t="e">
        <f t="shared" ref="J3995:J4058" si="217">LN(2)/SLOPE(I3988:I3995,A3988:A3995)</f>
        <v>#DIV/0!</v>
      </c>
    </row>
    <row r="3996" spans="1:10" hidden="1" x14ac:dyDescent="0.25">
      <c r="A3996" s="93">
        <v>81</v>
      </c>
      <c r="B3996" s="5" t="s">
        <v>44</v>
      </c>
      <c r="C3996" s="26">
        <v>43973</v>
      </c>
      <c r="D3996" s="4">
        <v>0</v>
      </c>
      <c r="E3996" s="29">
        <v>49</v>
      </c>
      <c r="G3996" s="4"/>
      <c r="H3996" s="93">
        <f t="shared" si="215"/>
        <v>49</v>
      </c>
      <c r="I3996" s="93">
        <f t="shared" si="216"/>
        <v>3.8918202981106265</v>
      </c>
      <c r="J3996" s="158" t="e">
        <f t="shared" si="217"/>
        <v>#DIV/0!</v>
      </c>
    </row>
    <row r="3997" spans="1:10" hidden="1" x14ac:dyDescent="0.25">
      <c r="A3997" s="93">
        <v>82</v>
      </c>
      <c r="B3997" s="5" t="s">
        <v>44</v>
      </c>
      <c r="C3997" s="26">
        <v>43974</v>
      </c>
      <c r="D3997" s="4">
        <v>0</v>
      </c>
      <c r="E3997" s="29">
        <v>49</v>
      </c>
      <c r="G3997" s="4"/>
      <c r="H3997" s="93">
        <f t="shared" si="215"/>
        <v>49</v>
      </c>
      <c r="I3997" s="93">
        <f t="shared" si="216"/>
        <v>3.8918202981106265</v>
      </c>
      <c r="J3997" s="158" t="e">
        <f t="shared" si="217"/>
        <v>#DIV/0!</v>
      </c>
    </row>
    <row r="3998" spans="1:10" hidden="1" x14ac:dyDescent="0.25">
      <c r="A3998" s="93">
        <v>83</v>
      </c>
      <c r="B3998" s="5" t="s">
        <v>44</v>
      </c>
      <c r="C3998" s="26">
        <v>43975</v>
      </c>
      <c r="D3998" s="4">
        <v>0</v>
      </c>
      <c r="E3998" s="29">
        <v>49</v>
      </c>
      <c r="G3998" s="4"/>
      <c r="H3998" s="93">
        <f t="shared" si="215"/>
        <v>49</v>
      </c>
      <c r="I3998" s="93">
        <f t="shared" si="216"/>
        <v>3.8918202981106265</v>
      </c>
      <c r="J3998" s="158" t="e">
        <f t="shared" si="217"/>
        <v>#DIV/0!</v>
      </c>
    </row>
    <row r="3999" spans="1:10" hidden="1" x14ac:dyDescent="0.25">
      <c r="A3999" s="93">
        <v>84</v>
      </c>
      <c r="B3999" s="5" t="s">
        <v>44</v>
      </c>
      <c r="C3999" s="26">
        <v>43976</v>
      </c>
      <c r="D3999" s="4">
        <v>0</v>
      </c>
      <c r="E3999" s="29">
        <v>49</v>
      </c>
      <c r="G3999" s="4"/>
      <c r="H3999" s="93">
        <f t="shared" si="215"/>
        <v>49</v>
      </c>
      <c r="I3999" s="93">
        <f t="shared" si="216"/>
        <v>3.8918202981106265</v>
      </c>
      <c r="J3999" s="158" t="e">
        <f t="shared" si="217"/>
        <v>#DIV/0!</v>
      </c>
    </row>
    <row r="4000" spans="1:10" hidden="1" x14ac:dyDescent="0.25">
      <c r="A4000" s="93">
        <v>85</v>
      </c>
      <c r="B4000" s="5" t="s">
        <v>44</v>
      </c>
      <c r="C4000" s="26">
        <v>43977</v>
      </c>
      <c r="D4000" s="4">
        <v>0</v>
      </c>
      <c r="E4000" s="29">
        <v>49</v>
      </c>
      <c r="G4000" s="4"/>
      <c r="H4000" s="93">
        <f t="shared" si="215"/>
        <v>49</v>
      </c>
      <c r="I4000" s="93">
        <f t="shared" si="216"/>
        <v>3.8918202981106265</v>
      </c>
      <c r="J4000" s="158" t="e">
        <f t="shared" si="217"/>
        <v>#DIV/0!</v>
      </c>
    </row>
    <row r="4001" spans="1:10" hidden="1" x14ac:dyDescent="0.25">
      <c r="A4001" s="93">
        <v>86</v>
      </c>
      <c r="B4001" s="5" t="s">
        <v>44</v>
      </c>
      <c r="C4001" s="26">
        <v>43978</v>
      </c>
      <c r="D4001" s="4">
        <v>0</v>
      </c>
      <c r="E4001" s="29">
        <v>49</v>
      </c>
      <c r="G4001" s="4"/>
      <c r="H4001" s="93">
        <f t="shared" si="215"/>
        <v>49</v>
      </c>
      <c r="I4001" s="93">
        <f t="shared" si="216"/>
        <v>3.8918202981106265</v>
      </c>
      <c r="J4001" s="158" t="e">
        <f t="shared" si="217"/>
        <v>#DIV/0!</v>
      </c>
    </row>
    <row r="4002" spans="1:10" hidden="1" x14ac:dyDescent="0.25">
      <c r="A4002" s="93">
        <v>87</v>
      </c>
      <c r="B4002" s="5" t="s">
        <v>44</v>
      </c>
      <c r="C4002" s="26">
        <v>43979</v>
      </c>
      <c r="D4002" s="4">
        <v>0</v>
      </c>
      <c r="E4002" s="29">
        <v>49</v>
      </c>
      <c r="G4002" s="4"/>
      <c r="H4002" s="93">
        <f t="shared" si="215"/>
        <v>49</v>
      </c>
      <c r="I4002" s="93">
        <f t="shared" si="216"/>
        <v>3.8918202981106265</v>
      </c>
      <c r="J4002" s="158" t="e">
        <f t="shared" si="217"/>
        <v>#DIV/0!</v>
      </c>
    </row>
    <row r="4003" spans="1:10" hidden="1" x14ac:dyDescent="0.25">
      <c r="A4003" s="93">
        <v>88</v>
      </c>
      <c r="B4003" s="5" t="s">
        <v>44</v>
      </c>
      <c r="C4003" s="26">
        <v>43980</v>
      </c>
      <c r="D4003" s="4">
        <v>0</v>
      </c>
      <c r="E4003" s="29">
        <v>49</v>
      </c>
      <c r="G4003" s="4"/>
      <c r="H4003" s="93">
        <f t="shared" si="215"/>
        <v>49</v>
      </c>
      <c r="I4003" s="93">
        <f t="shared" si="216"/>
        <v>3.8918202981106265</v>
      </c>
      <c r="J4003" s="158" t="e">
        <f t="shared" si="217"/>
        <v>#DIV/0!</v>
      </c>
    </row>
    <row r="4004" spans="1:10" hidden="1" x14ac:dyDescent="0.25">
      <c r="A4004" s="93">
        <v>89</v>
      </c>
      <c r="B4004" s="5" t="s">
        <v>44</v>
      </c>
      <c r="C4004" s="26">
        <v>43981</v>
      </c>
      <c r="D4004" s="4">
        <v>0</v>
      </c>
      <c r="E4004" s="29">
        <v>49</v>
      </c>
      <c r="G4004" s="4"/>
      <c r="H4004" s="93">
        <f t="shared" si="215"/>
        <v>49</v>
      </c>
      <c r="I4004" s="93">
        <f t="shared" si="216"/>
        <v>3.8918202981106265</v>
      </c>
      <c r="J4004" s="158" t="e">
        <f t="shared" si="217"/>
        <v>#DIV/0!</v>
      </c>
    </row>
    <row r="4005" spans="1:10" hidden="1" x14ac:dyDescent="0.25">
      <c r="A4005" s="93">
        <v>90</v>
      </c>
      <c r="B4005" s="5" t="s">
        <v>44</v>
      </c>
      <c r="C4005" s="26">
        <v>43982</v>
      </c>
      <c r="D4005" s="4">
        <v>1</v>
      </c>
      <c r="E4005" s="29">
        <v>50</v>
      </c>
      <c r="G4005" s="4"/>
      <c r="H4005" s="93">
        <f t="shared" si="215"/>
        <v>50</v>
      </c>
      <c r="I4005" s="93">
        <f t="shared" si="216"/>
        <v>3.912023005428146</v>
      </c>
      <c r="J4005" s="158">
        <f t="shared" si="217"/>
        <v>411.71542189824709</v>
      </c>
    </row>
    <row r="4006" spans="1:10" hidden="1" x14ac:dyDescent="0.25">
      <c r="A4006" s="93">
        <v>91</v>
      </c>
      <c r="B4006" s="5" t="s">
        <v>44</v>
      </c>
      <c r="C4006" s="26">
        <v>43983</v>
      </c>
      <c r="D4006" s="4">
        <v>1</v>
      </c>
      <c r="E4006" s="29">
        <v>51</v>
      </c>
      <c r="G4006" s="4"/>
      <c r="H4006" s="93">
        <f t="shared" si="215"/>
        <v>51</v>
      </c>
      <c r="I4006" s="93">
        <f t="shared" si="216"/>
        <v>3.9318256327243257</v>
      </c>
      <c r="J4006" s="158">
        <f t="shared" si="217"/>
        <v>152.7994459365562</v>
      </c>
    </row>
    <row r="4007" spans="1:10" hidden="1" x14ac:dyDescent="0.25">
      <c r="A4007" s="93">
        <v>92</v>
      </c>
      <c r="B4007" s="5" t="s">
        <v>44</v>
      </c>
      <c r="C4007" s="26">
        <v>43984</v>
      </c>
      <c r="D4007" s="4">
        <v>0</v>
      </c>
      <c r="E4007" s="29">
        <v>51</v>
      </c>
      <c r="G4007" s="4"/>
      <c r="H4007" s="93">
        <f t="shared" si="215"/>
        <v>51</v>
      </c>
      <c r="I4007" s="93">
        <f t="shared" si="216"/>
        <v>3.9318256327243257</v>
      </c>
      <c r="J4007" s="158">
        <f t="shared" si="217"/>
        <v>107.68885457269913</v>
      </c>
    </row>
    <row r="4008" spans="1:10" hidden="1" x14ac:dyDescent="0.25">
      <c r="A4008" s="93">
        <v>93</v>
      </c>
      <c r="B4008" s="5" t="s">
        <v>44</v>
      </c>
      <c r="C4008" s="26">
        <v>43985</v>
      </c>
      <c r="D4008" s="4">
        <v>0</v>
      </c>
      <c r="E4008" s="29">
        <v>51</v>
      </c>
      <c r="G4008" s="4"/>
      <c r="H4008" s="93">
        <f t="shared" si="215"/>
        <v>51</v>
      </c>
      <c r="I4008" s="93">
        <f t="shared" si="216"/>
        <v>3.9318256327243257</v>
      </c>
      <c r="J4008" s="158">
        <f t="shared" si="217"/>
        <v>93.867458623927448</v>
      </c>
    </row>
    <row r="4009" spans="1:10" hidden="1" x14ac:dyDescent="0.25">
      <c r="A4009" s="93">
        <v>94</v>
      </c>
      <c r="B4009" s="5" t="s">
        <v>44</v>
      </c>
      <c r="C4009" s="26">
        <v>43986</v>
      </c>
      <c r="D4009" s="4">
        <v>0</v>
      </c>
      <c r="E4009" s="29">
        <v>51</v>
      </c>
      <c r="G4009" s="4"/>
      <c r="H4009" s="93">
        <f t="shared" si="215"/>
        <v>51</v>
      </c>
      <c r="I4009" s="93">
        <f t="shared" si="216"/>
        <v>3.9318256327243257</v>
      </c>
      <c r="J4009" s="158">
        <f t="shared" si="217"/>
        <v>93.92804185699795</v>
      </c>
    </row>
    <row r="4010" spans="1:10" hidden="1" x14ac:dyDescent="0.25">
      <c r="A4010" s="93">
        <v>95</v>
      </c>
      <c r="B4010" s="5" t="s">
        <v>44</v>
      </c>
      <c r="C4010" s="26">
        <v>43987</v>
      </c>
      <c r="D4010" s="4">
        <v>0</v>
      </c>
      <c r="E4010" s="29">
        <v>51</v>
      </c>
      <c r="G4010" s="4"/>
      <c r="H4010" s="93">
        <f t="shared" si="215"/>
        <v>51</v>
      </c>
      <c r="I4010" s="93">
        <f t="shared" si="216"/>
        <v>3.9318256327243257</v>
      </c>
      <c r="J4010" s="158">
        <f t="shared" si="217"/>
        <v>107.92844532499718</v>
      </c>
    </row>
    <row r="4011" spans="1:10" hidden="1" x14ac:dyDescent="0.25">
      <c r="A4011" s="93">
        <v>96</v>
      </c>
      <c r="B4011" s="5" t="s">
        <v>44</v>
      </c>
      <c r="C4011" s="26">
        <v>43988</v>
      </c>
      <c r="D4011" s="4">
        <v>0</v>
      </c>
      <c r="E4011" s="29">
        <v>51</v>
      </c>
      <c r="G4011" s="4"/>
      <c r="H4011" s="93">
        <f t="shared" si="215"/>
        <v>51</v>
      </c>
      <c r="I4011" s="93">
        <f t="shared" si="216"/>
        <v>3.9318256327243257</v>
      </c>
      <c r="J4011" s="158">
        <f t="shared" si="217"/>
        <v>153.60582937377373</v>
      </c>
    </row>
    <row r="4012" spans="1:10" hidden="1" x14ac:dyDescent="0.25">
      <c r="A4012" s="93">
        <v>97</v>
      </c>
      <c r="B4012" s="5" t="s">
        <v>44</v>
      </c>
      <c r="C4012" s="26">
        <v>43989</v>
      </c>
      <c r="D4012" s="4">
        <v>0</v>
      </c>
      <c r="E4012" s="29">
        <v>51</v>
      </c>
      <c r="G4012" s="4"/>
      <c r="H4012" s="93">
        <f t="shared" si="215"/>
        <v>51</v>
      </c>
      <c r="I4012" s="93">
        <f t="shared" si="216"/>
        <v>3.9318256327243257</v>
      </c>
      <c r="J4012" s="158">
        <f t="shared" si="217"/>
        <v>420.03346537375728</v>
      </c>
    </row>
    <row r="4013" spans="1:10" hidden="1" x14ac:dyDescent="0.25">
      <c r="A4013" s="93">
        <v>98</v>
      </c>
      <c r="B4013" s="5" t="s">
        <v>44</v>
      </c>
      <c r="C4013" s="26">
        <v>43990</v>
      </c>
      <c r="D4013" s="4">
        <v>0</v>
      </c>
      <c r="E4013" s="29">
        <v>51</v>
      </c>
      <c r="G4013" s="4"/>
      <c r="H4013" s="93">
        <f t="shared" si="215"/>
        <v>51</v>
      </c>
      <c r="I4013" s="93">
        <f t="shared" si="216"/>
        <v>3.9318256327243257</v>
      </c>
      <c r="J4013" s="158" t="e">
        <f t="shared" si="217"/>
        <v>#DIV/0!</v>
      </c>
    </row>
    <row r="4014" spans="1:10" hidden="1" x14ac:dyDescent="0.25">
      <c r="A4014" s="93">
        <v>99</v>
      </c>
      <c r="B4014" s="5" t="s">
        <v>44</v>
      </c>
      <c r="C4014" s="26">
        <v>43991</v>
      </c>
      <c r="D4014" s="4">
        <v>0</v>
      </c>
      <c r="E4014" s="29">
        <v>51</v>
      </c>
      <c r="G4014" s="4"/>
      <c r="H4014" s="93">
        <f t="shared" si="215"/>
        <v>51</v>
      </c>
      <c r="I4014" s="93">
        <f t="shared" si="216"/>
        <v>3.9318256327243257</v>
      </c>
      <c r="J4014" s="158" t="e">
        <f t="shared" si="217"/>
        <v>#DIV/0!</v>
      </c>
    </row>
    <row r="4015" spans="1:10" hidden="1" x14ac:dyDescent="0.25">
      <c r="A4015" s="93">
        <v>100</v>
      </c>
      <c r="B4015" s="5" t="s">
        <v>44</v>
      </c>
      <c r="C4015" s="26">
        <v>43992</v>
      </c>
      <c r="D4015" s="4">
        <v>0</v>
      </c>
      <c r="E4015" s="29">
        <v>51</v>
      </c>
      <c r="G4015" s="4"/>
      <c r="H4015" s="93">
        <f t="shared" si="215"/>
        <v>51</v>
      </c>
      <c r="I4015" s="93">
        <f t="shared" si="216"/>
        <v>3.9318256327243257</v>
      </c>
      <c r="J4015" s="158" t="e">
        <f t="shared" si="217"/>
        <v>#DIV/0!</v>
      </c>
    </row>
    <row r="4016" spans="1:10" hidden="1" x14ac:dyDescent="0.25">
      <c r="A4016" s="93">
        <v>101</v>
      </c>
      <c r="B4016" s="5" t="s">
        <v>44</v>
      </c>
      <c r="C4016" s="26">
        <v>43993</v>
      </c>
      <c r="D4016" s="4">
        <v>0</v>
      </c>
      <c r="E4016" s="29">
        <v>51</v>
      </c>
      <c r="G4016" s="4"/>
      <c r="H4016" s="93">
        <f t="shared" si="215"/>
        <v>51</v>
      </c>
      <c r="I4016" s="93">
        <f t="shared" si="216"/>
        <v>3.9318256327243257</v>
      </c>
      <c r="J4016" s="158" t="e">
        <f t="shared" si="217"/>
        <v>#DIV/0!</v>
      </c>
    </row>
    <row r="4017" spans="1:10" hidden="1" x14ac:dyDescent="0.25">
      <c r="A4017" s="93">
        <v>102</v>
      </c>
      <c r="B4017" s="5" t="s">
        <v>44</v>
      </c>
      <c r="C4017" s="26">
        <v>43994</v>
      </c>
      <c r="D4017" s="4">
        <v>0</v>
      </c>
      <c r="E4017" s="29">
        <v>51</v>
      </c>
      <c r="G4017" s="4"/>
      <c r="H4017" s="93">
        <f t="shared" si="215"/>
        <v>51</v>
      </c>
      <c r="I4017" s="93">
        <f t="shared" si="216"/>
        <v>3.9318256327243257</v>
      </c>
      <c r="J4017" s="158" t="e">
        <f t="shared" si="217"/>
        <v>#DIV/0!</v>
      </c>
    </row>
    <row r="4018" spans="1:10" hidden="1" x14ac:dyDescent="0.25">
      <c r="A4018" s="93">
        <v>103</v>
      </c>
      <c r="B4018" s="5" t="s">
        <v>44</v>
      </c>
      <c r="C4018" s="26">
        <v>43995</v>
      </c>
      <c r="D4018" s="4">
        <v>0</v>
      </c>
      <c r="E4018" s="29">
        <v>51</v>
      </c>
      <c r="G4018" s="4"/>
      <c r="H4018" s="93">
        <f t="shared" si="215"/>
        <v>51</v>
      </c>
      <c r="I4018" s="93">
        <f t="shared" si="216"/>
        <v>3.9318256327243257</v>
      </c>
      <c r="J4018" s="158" t="e">
        <f t="shared" si="217"/>
        <v>#DIV/0!</v>
      </c>
    </row>
    <row r="4019" spans="1:10" hidden="1" x14ac:dyDescent="0.25">
      <c r="A4019" s="93">
        <v>104</v>
      </c>
      <c r="B4019" s="5" t="s">
        <v>44</v>
      </c>
      <c r="C4019" s="26">
        <v>43996</v>
      </c>
      <c r="D4019" s="4">
        <v>0</v>
      </c>
      <c r="E4019" s="29">
        <v>51</v>
      </c>
      <c r="G4019" s="4"/>
      <c r="H4019" s="93">
        <f t="shared" si="215"/>
        <v>51</v>
      </c>
      <c r="I4019" s="93">
        <f t="shared" si="216"/>
        <v>3.9318256327243257</v>
      </c>
      <c r="J4019" s="158" t="e">
        <f t="shared" si="217"/>
        <v>#DIV/0!</v>
      </c>
    </row>
    <row r="4020" spans="1:10" hidden="1" x14ac:dyDescent="0.25">
      <c r="A4020" s="93">
        <v>105</v>
      </c>
      <c r="B4020" s="5" t="s">
        <v>44</v>
      </c>
      <c r="C4020" s="26">
        <v>43997</v>
      </c>
      <c r="D4020" s="4">
        <v>0</v>
      </c>
      <c r="E4020" s="29">
        <v>51</v>
      </c>
      <c r="G4020" s="4"/>
      <c r="H4020" s="93">
        <f t="shared" si="215"/>
        <v>51</v>
      </c>
      <c r="I4020" s="93">
        <f t="shared" si="216"/>
        <v>3.9318256327243257</v>
      </c>
      <c r="J4020" s="158" t="e">
        <f t="shared" si="217"/>
        <v>#DIV/0!</v>
      </c>
    </row>
    <row r="4021" spans="1:10" hidden="1" x14ac:dyDescent="0.25">
      <c r="A4021" s="93">
        <v>106</v>
      </c>
      <c r="B4021" s="5" t="s">
        <v>44</v>
      </c>
      <c r="C4021" s="26">
        <v>43998</v>
      </c>
      <c r="D4021" s="4">
        <v>0</v>
      </c>
      <c r="E4021" s="29">
        <v>51</v>
      </c>
      <c r="G4021" s="4"/>
      <c r="H4021" s="93">
        <f t="shared" si="215"/>
        <v>51</v>
      </c>
      <c r="I4021" s="93">
        <f t="shared" si="216"/>
        <v>3.9318256327243257</v>
      </c>
      <c r="J4021" s="158" t="e">
        <f t="shared" si="217"/>
        <v>#DIV/0!</v>
      </c>
    </row>
    <row r="4022" spans="1:10" hidden="1" x14ac:dyDescent="0.25">
      <c r="A4022" s="93">
        <v>107</v>
      </c>
      <c r="B4022" s="5" t="s">
        <v>44</v>
      </c>
      <c r="C4022" s="26">
        <v>43999</v>
      </c>
      <c r="D4022" s="4">
        <v>0</v>
      </c>
      <c r="E4022" s="29">
        <v>51</v>
      </c>
      <c r="G4022" s="4"/>
      <c r="H4022" s="93">
        <f t="shared" si="215"/>
        <v>51</v>
      </c>
      <c r="I4022" s="93">
        <f t="shared" si="216"/>
        <v>3.9318256327243257</v>
      </c>
      <c r="J4022" s="158" t="e">
        <f t="shared" si="217"/>
        <v>#DIV/0!</v>
      </c>
    </row>
    <row r="4023" spans="1:10" hidden="1" x14ac:dyDescent="0.25">
      <c r="A4023" s="93">
        <v>108</v>
      </c>
      <c r="B4023" s="5" t="s">
        <v>44</v>
      </c>
      <c r="C4023" s="26">
        <v>44000</v>
      </c>
      <c r="D4023" s="4">
        <v>0</v>
      </c>
      <c r="E4023" s="29">
        <v>51</v>
      </c>
      <c r="G4023" s="4"/>
      <c r="H4023" s="93">
        <f t="shared" si="215"/>
        <v>51</v>
      </c>
      <c r="I4023" s="93">
        <f t="shared" si="216"/>
        <v>3.9318256327243257</v>
      </c>
      <c r="J4023" s="158" t="e">
        <f t="shared" si="217"/>
        <v>#DIV/0!</v>
      </c>
    </row>
    <row r="4024" spans="1:10" hidden="1" x14ac:dyDescent="0.25">
      <c r="A4024" s="93">
        <v>109</v>
      </c>
      <c r="B4024" s="5" t="s">
        <v>44</v>
      </c>
      <c r="C4024" s="26">
        <v>44001</v>
      </c>
      <c r="D4024" s="4">
        <v>0</v>
      </c>
      <c r="E4024" s="29">
        <v>51</v>
      </c>
      <c r="G4024" s="4"/>
      <c r="H4024" s="93">
        <f t="shared" si="215"/>
        <v>51</v>
      </c>
      <c r="I4024" s="93">
        <f t="shared" si="216"/>
        <v>3.9318256327243257</v>
      </c>
      <c r="J4024" s="158" t="e">
        <f t="shared" si="217"/>
        <v>#DIV/0!</v>
      </c>
    </row>
    <row r="4025" spans="1:10" hidden="1" x14ac:dyDescent="0.25">
      <c r="A4025" s="93">
        <v>110</v>
      </c>
      <c r="B4025" s="5" t="s">
        <v>44</v>
      </c>
      <c r="C4025" s="26">
        <v>44002</v>
      </c>
      <c r="D4025" s="4">
        <v>0</v>
      </c>
      <c r="E4025" s="29">
        <v>51</v>
      </c>
      <c r="G4025" s="4"/>
      <c r="H4025" s="93">
        <f t="shared" si="215"/>
        <v>51</v>
      </c>
      <c r="I4025" s="93">
        <f t="shared" si="216"/>
        <v>3.9318256327243257</v>
      </c>
      <c r="J4025" s="158" t="e">
        <f t="shared" si="217"/>
        <v>#DIV/0!</v>
      </c>
    </row>
    <row r="4026" spans="1:10" hidden="1" x14ac:dyDescent="0.25">
      <c r="A4026" s="93">
        <v>111</v>
      </c>
      <c r="B4026" s="5" t="s">
        <v>44</v>
      </c>
      <c r="C4026" s="26">
        <v>44003</v>
      </c>
      <c r="D4026" s="4">
        <v>0</v>
      </c>
      <c r="E4026" s="29">
        <v>51</v>
      </c>
      <c r="G4026" s="4"/>
      <c r="H4026" s="93">
        <f t="shared" si="215"/>
        <v>51</v>
      </c>
      <c r="I4026" s="93">
        <f t="shared" si="216"/>
        <v>3.9318256327243257</v>
      </c>
      <c r="J4026" s="158" t="e">
        <f t="shared" si="217"/>
        <v>#DIV/0!</v>
      </c>
    </row>
    <row r="4027" spans="1:10" hidden="1" x14ac:dyDescent="0.25">
      <c r="A4027" s="93">
        <v>112</v>
      </c>
      <c r="B4027" s="5" t="s">
        <v>44</v>
      </c>
      <c r="C4027" s="26">
        <v>44004</v>
      </c>
      <c r="D4027" s="4">
        <v>0</v>
      </c>
      <c r="E4027" s="29">
        <v>51</v>
      </c>
      <c r="G4027" s="4"/>
      <c r="H4027" s="93">
        <f t="shared" si="215"/>
        <v>51</v>
      </c>
      <c r="I4027" s="93">
        <f t="shared" si="216"/>
        <v>3.9318256327243257</v>
      </c>
      <c r="J4027" s="158" t="e">
        <f t="shared" si="217"/>
        <v>#DIV/0!</v>
      </c>
    </row>
    <row r="4028" spans="1:10" hidden="1" x14ac:dyDescent="0.25">
      <c r="A4028" s="93">
        <v>113</v>
      </c>
      <c r="B4028" s="5" t="s">
        <v>44</v>
      </c>
      <c r="C4028" s="26">
        <v>44005</v>
      </c>
      <c r="D4028" s="4">
        <v>0</v>
      </c>
      <c r="E4028" s="29">
        <v>51</v>
      </c>
      <c r="G4028" s="4"/>
      <c r="H4028" s="93">
        <f t="shared" si="215"/>
        <v>51</v>
      </c>
      <c r="I4028" s="93">
        <f t="shared" si="216"/>
        <v>3.9318256327243257</v>
      </c>
      <c r="J4028" s="158" t="e">
        <f t="shared" si="217"/>
        <v>#DIV/0!</v>
      </c>
    </row>
    <row r="4029" spans="1:10" hidden="1" x14ac:dyDescent="0.25">
      <c r="A4029" s="93">
        <v>114</v>
      </c>
      <c r="B4029" s="5" t="s">
        <v>44</v>
      </c>
      <c r="C4029" s="26">
        <v>44006</v>
      </c>
      <c r="D4029" s="4">
        <v>-1</v>
      </c>
      <c r="E4029" s="29">
        <v>50</v>
      </c>
      <c r="G4029" s="4"/>
      <c r="H4029" s="93">
        <f t="shared" si="215"/>
        <v>50</v>
      </c>
      <c r="I4029" s="93">
        <f t="shared" si="216"/>
        <v>3.912023005428146</v>
      </c>
      <c r="J4029" s="158">
        <f t="shared" si="217"/>
        <v>-420.03346537375728</v>
      </c>
    </row>
    <row r="4030" spans="1:10" hidden="1" x14ac:dyDescent="0.25">
      <c r="A4030" s="93">
        <v>115</v>
      </c>
      <c r="B4030" s="5" t="s">
        <v>44</v>
      </c>
      <c r="C4030" s="26">
        <v>44007</v>
      </c>
      <c r="D4030" s="4">
        <v>0</v>
      </c>
      <c r="E4030" s="29">
        <v>50</v>
      </c>
      <c r="G4030" s="4"/>
      <c r="H4030" s="93">
        <f t="shared" si="215"/>
        <v>50</v>
      </c>
      <c r="I4030" s="93">
        <f t="shared" si="216"/>
        <v>3.912023005428146</v>
      </c>
      <c r="J4030" s="158">
        <f t="shared" si="217"/>
        <v>-245.01952146802506</v>
      </c>
    </row>
    <row r="4031" spans="1:10" hidden="1" x14ac:dyDescent="0.25">
      <c r="A4031" s="93">
        <v>116</v>
      </c>
      <c r="B4031" s="5" t="s">
        <v>44</v>
      </c>
      <c r="C4031" s="26">
        <v>44008</v>
      </c>
      <c r="D4031" s="4">
        <v>0</v>
      </c>
      <c r="E4031" s="29">
        <v>50</v>
      </c>
      <c r="G4031" s="4"/>
      <c r="H4031" s="93">
        <f t="shared" si="215"/>
        <v>50</v>
      </c>
      <c r="I4031" s="93">
        <f t="shared" si="216"/>
        <v>3.912023005428146</v>
      </c>
      <c r="J4031" s="158">
        <f t="shared" si="217"/>
        <v>-196.01561717442004</v>
      </c>
    </row>
    <row r="4032" spans="1:10" hidden="1" x14ac:dyDescent="0.25">
      <c r="A4032" s="93">
        <v>117</v>
      </c>
      <c r="B4032" s="5" t="s">
        <v>44</v>
      </c>
      <c r="C4032" s="26">
        <v>44009</v>
      </c>
      <c r="D4032" s="4">
        <v>0</v>
      </c>
      <c r="E4032" s="29">
        <v>50</v>
      </c>
      <c r="G4032" s="4"/>
      <c r="H4032" s="93">
        <f t="shared" si="215"/>
        <v>50</v>
      </c>
      <c r="I4032" s="93">
        <f t="shared" si="216"/>
        <v>3.912023005428146</v>
      </c>
      <c r="J4032" s="158">
        <f t="shared" si="217"/>
        <v>-183.76464110101881</v>
      </c>
    </row>
    <row r="4033" spans="1:10" hidden="1" x14ac:dyDescent="0.25">
      <c r="A4033" s="93">
        <v>118</v>
      </c>
      <c r="B4033" s="5" t="s">
        <v>44</v>
      </c>
      <c r="C4033" s="26">
        <v>44010</v>
      </c>
      <c r="D4033" s="4">
        <v>0</v>
      </c>
      <c r="E4033" s="29">
        <v>50</v>
      </c>
      <c r="G4033" s="4"/>
      <c r="H4033" s="93">
        <f t="shared" si="215"/>
        <v>50</v>
      </c>
      <c r="I4033" s="93">
        <f t="shared" si="216"/>
        <v>3.912023005428146</v>
      </c>
      <c r="J4033" s="158">
        <f t="shared" si="217"/>
        <v>-196.01561717442004</v>
      </c>
    </row>
    <row r="4034" spans="1:10" hidden="1" x14ac:dyDescent="0.25">
      <c r="A4034" s="93">
        <v>119</v>
      </c>
      <c r="B4034" s="5" t="s">
        <v>44</v>
      </c>
      <c r="C4034" s="26">
        <v>44011</v>
      </c>
      <c r="D4034" s="4">
        <v>0</v>
      </c>
      <c r="E4034" s="29">
        <v>50</v>
      </c>
      <c r="G4034" s="4"/>
      <c r="H4034" s="93">
        <f t="shared" si="215"/>
        <v>50</v>
      </c>
      <c r="I4034" s="93">
        <f t="shared" si="216"/>
        <v>3.912023005428146</v>
      </c>
      <c r="J4034" s="158">
        <f t="shared" si="217"/>
        <v>-245.01952146802506</v>
      </c>
    </row>
    <row r="4035" spans="1:10" hidden="1" x14ac:dyDescent="0.25">
      <c r="A4035" s="93">
        <v>120</v>
      </c>
      <c r="B4035" s="5" t="s">
        <v>44</v>
      </c>
      <c r="C4035" s="26">
        <v>44012</v>
      </c>
      <c r="D4035" s="4">
        <v>0</v>
      </c>
      <c r="E4035" s="29">
        <v>50</v>
      </c>
      <c r="G4035" s="4"/>
      <c r="H4035" s="93">
        <f t="shared" ref="H4035:H4098" si="218">IF(EXACT(B4035,B4034),D4035+E4034,E4035)</f>
        <v>50</v>
      </c>
      <c r="I4035" s="93">
        <f t="shared" si="216"/>
        <v>3.912023005428146</v>
      </c>
      <c r="J4035" s="158">
        <f t="shared" si="217"/>
        <v>-420.03346537375728</v>
      </c>
    </row>
    <row r="4036" spans="1:10" hidden="1" x14ac:dyDescent="0.25">
      <c r="A4036" s="93">
        <v>121</v>
      </c>
      <c r="B4036" s="5" t="s">
        <v>44</v>
      </c>
      <c r="C4036" s="26">
        <v>44013</v>
      </c>
      <c r="D4036" s="4">
        <v>0</v>
      </c>
      <c r="E4036" s="29">
        <v>50</v>
      </c>
      <c r="G4036" s="4"/>
      <c r="H4036" s="93">
        <f t="shared" si="218"/>
        <v>50</v>
      </c>
      <c r="I4036" s="93">
        <f t="shared" si="216"/>
        <v>3.912023005428146</v>
      </c>
      <c r="J4036" s="158" t="e">
        <f t="shared" si="217"/>
        <v>#DIV/0!</v>
      </c>
    </row>
    <row r="4037" spans="1:10" hidden="1" x14ac:dyDescent="0.25">
      <c r="A4037" s="93">
        <v>122</v>
      </c>
      <c r="B4037" s="5" t="s">
        <v>44</v>
      </c>
      <c r="C4037" s="26">
        <v>44014</v>
      </c>
      <c r="D4037" s="4">
        <v>0</v>
      </c>
      <c r="E4037" s="29">
        <v>50</v>
      </c>
      <c r="G4037" s="4"/>
      <c r="H4037" s="93">
        <f t="shared" si="218"/>
        <v>50</v>
      </c>
      <c r="I4037" s="93">
        <f t="shared" si="216"/>
        <v>3.912023005428146</v>
      </c>
      <c r="J4037" s="158" t="e">
        <f t="shared" si="217"/>
        <v>#DIV/0!</v>
      </c>
    </row>
    <row r="4038" spans="1:10" hidden="1" x14ac:dyDescent="0.25">
      <c r="A4038" s="93">
        <v>123</v>
      </c>
      <c r="B4038" s="5" t="s">
        <v>44</v>
      </c>
      <c r="C4038" s="26">
        <v>44015</v>
      </c>
      <c r="D4038" s="4">
        <v>0</v>
      </c>
      <c r="E4038" s="29">
        <v>50</v>
      </c>
      <c r="G4038" s="4"/>
      <c r="H4038" s="93">
        <f t="shared" si="218"/>
        <v>50</v>
      </c>
      <c r="I4038" s="93">
        <f t="shared" si="216"/>
        <v>3.912023005428146</v>
      </c>
      <c r="J4038" s="158" t="e">
        <f t="shared" si="217"/>
        <v>#DIV/0!</v>
      </c>
    </row>
    <row r="4039" spans="1:10" hidden="1" x14ac:dyDescent="0.25">
      <c r="A4039" s="93">
        <v>124</v>
      </c>
      <c r="B4039" s="5" t="s">
        <v>44</v>
      </c>
      <c r="C4039" s="26">
        <v>44016</v>
      </c>
      <c r="D4039" s="4">
        <v>0</v>
      </c>
      <c r="E4039" s="29">
        <v>50</v>
      </c>
      <c r="G4039" s="4"/>
      <c r="H4039" s="93">
        <f t="shared" si="218"/>
        <v>50</v>
      </c>
      <c r="I4039" s="93">
        <f t="shared" si="216"/>
        <v>3.912023005428146</v>
      </c>
      <c r="J4039" s="158" t="e">
        <f t="shared" si="217"/>
        <v>#DIV/0!</v>
      </c>
    </row>
    <row r="4040" spans="1:10" hidden="1" x14ac:dyDescent="0.25">
      <c r="A4040" s="93">
        <v>125</v>
      </c>
      <c r="B4040" s="5" t="s">
        <v>44</v>
      </c>
      <c r="C4040" s="26">
        <v>44017</v>
      </c>
      <c r="D4040" s="4">
        <v>0</v>
      </c>
      <c r="E4040" s="29">
        <v>50</v>
      </c>
      <c r="G4040" s="4"/>
      <c r="H4040" s="93">
        <f t="shared" si="218"/>
        <v>50</v>
      </c>
      <c r="I4040" s="93">
        <f t="shared" si="216"/>
        <v>3.912023005428146</v>
      </c>
      <c r="J4040" s="158" t="e">
        <f t="shared" si="217"/>
        <v>#DIV/0!</v>
      </c>
    </row>
    <row r="4041" spans="1:10" hidden="1" x14ac:dyDescent="0.25">
      <c r="A4041" s="93">
        <v>126</v>
      </c>
      <c r="B4041" s="5" t="s">
        <v>44</v>
      </c>
      <c r="C4041" s="26">
        <v>44018</v>
      </c>
      <c r="D4041" s="4">
        <v>4</v>
      </c>
      <c r="E4041" s="29">
        <v>54</v>
      </c>
      <c r="G4041" s="4"/>
      <c r="H4041" s="93">
        <f t="shared" si="218"/>
        <v>54</v>
      </c>
      <c r="I4041" s="93">
        <f t="shared" si="216"/>
        <v>3.9889840465642745</v>
      </c>
      <c r="J4041" s="158">
        <f t="shared" si="217"/>
        <v>108.07762010400681</v>
      </c>
    </row>
    <row r="4042" spans="1:10" hidden="1" x14ac:dyDescent="0.25">
      <c r="A4042" s="93">
        <v>127</v>
      </c>
      <c r="B4042" s="5" t="s">
        <v>44</v>
      </c>
      <c r="C4042" s="26">
        <v>44019</v>
      </c>
      <c r="D4042" s="4">
        <v>0</v>
      </c>
      <c r="E4042" s="29">
        <v>54</v>
      </c>
      <c r="G4042" s="4"/>
      <c r="H4042" s="93">
        <f t="shared" si="218"/>
        <v>54</v>
      </c>
      <c r="I4042" s="93">
        <f t="shared" si="216"/>
        <v>3.9889840465642745</v>
      </c>
      <c r="J4042" s="158">
        <f t="shared" si="217"/>
        <v>63.045278394003972</v>
      </c>
    </row>
    <row r="4043" spans="1:10" hidden="1" x14ac:dyDescent="0.25">
      <c r="A4043" s="93">
        <v>128</v>
      </c>
      <c r="B4043" s="5" t="s">
        <v>44</v>
      </c>
      <c r="C4043" s="26">
        <v>44020</v>
      </c>
      <c r="D4043" s="4">
        <v>0</v>
      </c>
      <c r="E4043" s="29">
        <v>54</v>
      </c>
      <c r="G4043" s="4"/>
      <c r="H4043" s="93">
        <f t="shared" si="218"/>
        <v>54</v>
      </c>
      <c r="I4043" s="93">
        <f t="shared" si="216"/>
        <v>3.9889840465642745</v>
      </c>
      <c r="J4043" s="158">
        <f t="shared" si="217"/>
        <v>50.436222715203179</v>
      </c>
    </row>
    <row r="4044" spans="1:10" hidden="1" x14ac:dyDescent="0.25">
      <c r="A4044" s="93">
        <v>129</v>
      </c>
      <c r="B4044" s="5" t="s">
        <v>44</v>
      </c>
      <c r="C4044" s="26">
        <v>44021</v>
      </c>
      <c r="D4044" s="4">
        <v>2</v>
      </c>
      <c r="E4044" s="29">
        <v>56</v>
      </c>
      <c r="G4044" s="4"/>
      <c r="H4044" s="93">
        <f t="shared" si="218"/>
        <v>56</v>
      </c>
      <c r="I4044" s="93">
        <f t="shared" si="216"/>
        <v>4.0253516907351496</v>
      </c>
      <c r="J4044" s="158">
        <f t="shared" si="217"/>
        <v>39.183254220377698</v>
      </c>
    </row>
    <row r="4045" spans="1:10" hidden="1" x14ac:dyDescent="0.25">
      <c r="A4045" s="93">
        <v>130</v>
      </c>
      <c r="B4045" s="5" t="s">
        <v>44</v>
      </c>
      <c r="C4045" s="26">
        <v>44022</v>
      </c>
      <c r="D4045" s="4">
        <v>4</v>
      </c>
      <c r="E4045" s="29">
        <v>60</v>
      </c>
      <c r="G4045" s="4"/>
      <c r="H4045" s="93">
        <f t="shared" si="218"/>
        <v>60</v>
      </c>
      <c r="I4045" s="93">
        <f t="shared" si="216"/>
        <v>4.0943445622221004</v>
      </c>
      <c r="J4045" s="158">
        <f t="shared" si="217"/>
        <v>28.076476208763928</v>
      </c>
    </row>
    <row r="4046" spans="1:10" hidden="1" x14ac:dyDescent="0.25">
      <c r="A4046" s="93">
        <v>131</v>
      </c>
      <c r="B4046" s="5" t="s">
        <v>44</v>
      </c>
      <c r="C4046" s="26">
        <v>44023</v>
      </c>
      <c r="D4046" s="4">
        <v>0</v>
      </c>
      <c r="E4046" s="29">
        <v>60</v>
      </c>
      <c r="G4046" s="4"/>
      <c r="H4046" s="93">
        <f t="shared" si="218"/>
        <v>60</v>
      </c>
      <c r="I4046" s="93">
        <f t="shared" si="216"/>
        <v>4.0943445622221004</v>
      </c>
      <c r="J4046" s="158">
        <f t="shared" si="217"/>
        <v>25.34842672648141</v>
      </c>
    </row>
    <row r="4047" spans="1:10" hidden="1" x14ac:dyDescent="0.25">
      <c r="A4047" s="93">
        <v>132</v>
      </c>
      <c r="B4047" s="5" t="s">
        <v>44</v>
      </c>
      <c r="C4047" s="26">
        <v>44024</v>
      </c>
      <c r="D4047" s="4">
        <v>1</v>
      </c>
      <c r="E4047" s="29">
        <v>61</v>
      </c>
      <c r="G4047" s="4"/>
      <c r="H4047" s="93">
        <f t="shared" si="218"/>
        <v>61</v>
      </c>
      <c r="I4047" s="93">
        <f t="shared" si="216"/>
        <v>4.1108738641733114</v>
      </c>
      <c r="J4047" s="158">
        <f t="shared" si="217"/>
        <v>25.63585932696185</v>
      </c>
    </row>
    <row r="4048" spans="1:10" hidden="1" x14ac:dyDescent="0.25">
      <c r="A4048" s="93">
        <v>133</v>
      </c>
      <c r="B4048" s="5" t="s">
        <v>44</v>
      </c>
      <c r="C4048" s="26">
        <v>44025</v>
      </c>
      <c r="D4048" s="4">
        <v>0</v>
      </c>
      <c r="E4048" s="29">
        <v>61</v>
      </c>
      <c r="G4048" s="4"/>
      <c r="H4048" s="93">
        <f t="shared" si="218"/>
        <v>61</v>
      </c>
      <c r="I4048" s="93">
        <f t="shared" si="216"/>
        <v>4.1108738641733114</v>
      </c>
      <c r="J4048" s="158">
        <f t="shared" si="217"/>
        <v>31.510914845070168</v>
      </c>
    </row>
    <row r="4049" spans="1:10" hidden="1" x14ac:dyDescent="0.25">
      <c r="A4049" s="93">
        <v>134</v>
      </c>
      <c r="B4049" s="5" t="s">
        <v>44</v>
      </c>
      <c r="C4049" s="26">
        <v>44026</v>
      </c>
      <c r="D4049" s="4">
        <v>0</v>
      </c>
      <c r="E4049" s="29">
        <v>61</v>
      </c>
      <c r="G4049" s="4"/>
      <c r="H4049" s="93">
        <f t="shared" si="218"/>
        <v>61</v>
      </c>
      <c r="I4049" s="93">
        <f t="shared" ref="I4049:I4112" si="219">LN(H4049)</f>
        <v>4.1108738641733114</v>
      </c>
      <c r="J4049" s="158">
        <f t="shared" si="217"/>
        <v>33.866252804261364</v>
      </c>
    </row>
    <row r="4050" spans="1:10" hidden="1" x14ac:dyDescent="0.25">
      <c r="A4050" s="93">
        <v>135</v>
      </c>
      <c r="B4050" s="5" t="s">
        <v>44</v>
      </c>
      <c r="C4050" s="26">
        <v>44027</v>
      </c>
      <c r="D4050" s="4">
        <v>9</v>
      </c>
      <c r="E4050" s="29">
        <v>70</v>
      </c>
      <c r="G4050" s="4"/>
      <c r="H4050" s="93">
        <f t="shared" si="218"/>
        <v>70</v>
      </c>
      <c r="I4050" s="93">
        <f t="shared" si="219"/>
        <v>4.2484952420493594</v>
      </c>
      <c r="J4050" s="158">
        <f t="shared" si="217"/>
        <v>25.202008735070308</v>
      </c>
    </row>
    <row r="4051" spans="1:10" hidden="1" x14ac:dyDescent="0.25">
      <c r="A4051" s="93">
        <v>136</v>
      </c>
      <c r="B4051" s="5" t="s">
        <v>44</v>
      </c>
      <c r="C4051" s="26">
        <v>44028</v>
      </c>
      <c r="D4051" s="4">
        <v>13</v>
      </c>
      <c r="E4051" s="29">
        <v>83</v>
      </c>
      <c r="G4051" s="4"/>
      <c r="H4051" s="93">
        <f t="shared" si="218"/>
        <v>83</v>
      </c>
      <c r="I4051" s="93">
        <f t="shared" si="219"/>
        <v>4.4188406077965983</v>
      </c>
      <c r="J4051" s="158">
        <f t="shared" si="217"/>
        <v>16.287611617319158</v>
      </c>
    </row>
    <row r="4052" spans="1:10" hidden="1" x14ac:dyDescent="0.25">
      <c r="A4052" s="93">
        <v>137</v>
      </c>
      <c r="B4052" s="5" t="s">
        <v>44</v>
      </c>
      <c r="C4052" s="26">
        <v>44029</v>
      </c>
      <c r="D4052" s="4">
        <v>20</v>
      </c>
      <c r="E4052" s="29">
        <v>103</v>
      </c>
      <c r="G4052" s="4"/>
      <c r="H4052" s="93">
        <f t="shared" si="218"/>
        <v>103</v>
      </c>
      <c r="I4052" s="93">
        <f t="shared" si="219"/>
        <v>4.6347289882296359</v>
      </c>
      <c r="J4052" s="158">
        <f t="shared" si="217"/>
        <v>10.007564363037147</v>
      </c>
    </row>
    <row r="4053" spans="1:10" hidden="1" x14ac:dyDescent="0.25">
      <c r="A4053" s="93">
        <v>138</v>
      </c>
      <c r="B4053" s="5" t="s">
        <v>44</v>
      </c>
      <c r="C4053" s="26">
        <v>44030</v>
      </c>
      <c r="D4053" s="4">
        <v>20</v>
      </c>
      <c r="E4053" s="29">
        <v>123</v>
      </c>
      <c r="G4053" s="4"/>
      <c r="H4053" s="93">
        <f t="shared" si="218"/>
        <v>123</v>
      </c>
      <c r="I4053" s="93">
        <f t="shared" si="219"/>
        <v>4.8121843553724171</v>
      </c>
      <c r="J4053" s="158">
        <f t="shared" si="217"/>
        <v>6.6880923010682061</v>
      </c>
    </row>
    <row r="4054" spans="1:10" hidden="1" x14ac:dyDescent="0.25">
      <c r="A4054" s="93">
        <v>139</v>
      </c>
      <c r="B4054" s="5" t="s">
        <v>44</v>
      </c>
      <c r="C4054" s="26">
        <v>44031</v>
      </c>
      <c r="D4054" s="4">
        <v>59</v>
      </c>
      <c r="E4054" s="29">
        <v>182</v>
      </c>
      <c r="G4054" s="4"/>
      <c r="H4054" s="93">
        <f t="shared" si="218"/>
        <v>182</v>
      </c>
      <c r="I4054" s="93">
        <f t="shared" si="219"/>
        <v>5.2040066870767951</v>
      </c>
      <c r="J4054" s="158">
        <f t="shared" si="217"/>
        <v>4.5133790399707276</v>
      </c>
    </row>
    <row r="4055" spans="1:10" hidden="1" x14ac:dyDescent="0.25">
      <c r="A4055" s="93">
        <v>140</v>
      </c>
      <c r="B4055" s="5" t="s">
        <v>44</v>
      </c>
      <c r="C4055" s="26">
        <v>44032</v>
      </c>
      <c r="D4055" s="4">
        <v>24</v>
      </c>
      <c r="E4055" s="29">
        <v>206</v>
      </c>
      <c r="G4055" s="4"/>
      <c r="H4055" s="93">
        <f t="shared" si="218"/>
        <v>206</v>
      </c>
      <c r="I4055" s="93">
        <f t="shared" si="219"/>
        <v>5.3278761687895813</v>
      </c>
      <c r="J4055" s="158">
        <f t="shared" si="217"/>
        <v>3.6638369571947438</v>
      </c>
    </row>
    <row r="4056" spans="1:10" hidden="1" x14ac:dyDescent="0.25">
      <c r="A4056" s="93">
        <v>141</v>
      </c>
      <c r="B4056" s="5" t="s">
        <v>44</v>
      </c>
      <c r="C4056" s="26">
        <v>44033</v>
      </c>
      <c r="D4056" s="4">
        <v>16</v>
      </c>
      <c r="E4056" s="29">
        <v>222</v>
      </c>
      <c r="G4056" s="4"/>
      <c r="H4056" s="93">
        <f t="shared" si="218"/>
        <v>222</v>
      </c>
      <c r="I4056" s="93">
        <f t="shared" si="219"/>
        <v>5.4026773818722793</v>
      </c>
      <c r="J4056" s="158">
        <f t="shared" si="217"/>
        <v>3.4305153605672341</v>
      </c>
    </row>
    <row r="4057" spans="1:10" hidden="1" x14ac:dyDescent="0.25">
      <c r="A4057" s="93">
        <v>142</v>
      </c>
      <c r="B4057" s="5" t="s">
        <v>44</v>
      </c>
      <c r="C4057" s="26">
        <v>44034</v>
      </c>
      <c r="D4057" s="4">
        <v>17</v>
      </c>
      <c r="E4057" s="29">
        <v>239</v>
      </c>
      <c r="G4057" s="4"/>
      <c r="H4057" s="93">
        <f t="shared" si="218"/>
        <v>239</v>
      </c>
      <c r="I4057" s="93">
        <f t="shared" si="219"/>
        <v>5.476463551931511</v>
      </c>
      <c r="J4057" s="158">
        <f t="shared" si="217"/>
        <v>3.642158160664696</v>
      </c>
    </row>
    <row r="4058" spans="1:10" hidden="1" x14ac:dyDescent="0.25">
      <c r="A4058" s="93">
        <v>143</v>
      </c>
      <c r="B4058" s="5" t="s">
        <v>44</v>
      </c>
      <c r="C4058" s="26">
        <v>44035</v>
      </c>
      <c r="D4058" s="4">
        <v>24</v>
      </c>
      <c r="E4058" s="29">
        <v>263</v>
      </c>
      <c r="G4058" s="4"/>
      <c r="H4058" s="93">
        <f t="shared" si="218"/>
        <v>263</v>
      </c>
      <c r="I4058" s="93">
        <f t="shared" si="219"/>
        <v>5.5721540321777647</v>
      </c>
      <c r="J4058" s="158">
        <f t="shared" si="217"/>
        <v>4.1068969983187902</v>
      </c>
    </row>
    <row r="4059" spans="1:10" hidden="1" x14ac:dyDescent="0.25">
      <c r="A4059" s="93">
        <v>144</v>
      </c>
      <c r="B4059" s="5" t="s">
        <v>44</v>
      </c>
      <c r="C4059" s="26">
        <v>44036</v>
      </c>
      <c r="D4059" s="4">
        <v>38</v>
      </c>
      <c r="E4059" s="29">
        <v>301</v>
      </c>
      <c r="G4059" s="4"/>
      <c r="H4059" s="93">
        <f t="shared" si="218"/>
        <v>301</v>
      </c>
      <c r="I4059" s="93">
        <f t="shared" si="219"/>
        <v>5.7071102647488754</v>
      </c>
      <c r="J4059" s="158">
        <f t="shared" ref="J4059:J4120" si="220">LN(2)/SLOPE(I4052:I4059,A4052:A4059)</f>
        <v>4.7730016364375611</v>
      </c>
    </row>
    <row r="4060" spans="1:10" hidden="1" x14ac:dyDescent="0.25">
      <c r="A4060" s="93">
        <v>145</v>
      </c>
      <c r="B4060" s="5" t="s">
        <v>44</v>
      </c>
      <c r="C4060" s="26">
        <v>44037</v>
      </c>
      <c r="D4060" s="4">
        <v>8</v>
      </c>
      <c r="E4060" s="29">
        <v>309</v>
      </c>
      <c r="F4060" s="4">
        <v>1</v>
      </c>
      <c r="G4060" s="4"/>
      <c r="H4060" s="93">
        <f t="shared" si="218"/>
        <v>309</v>
      </c>
      <c r="I4060" s="93">
        <f t="shared" si="219"/>
        <v>5.7333412768977459</v>
      </c>
      <c r="J4060" s="158">
        <f t="shared" si="220"/>
        <v>5.9593609177404092</v>
      </c>
    </row>
    <row r="4061" spans="1:10" hidden="1" x14ac:dyDescent="0.25">
      <c r="A4061" s="93">
        <v>146</v>
      </c>
      <c r="B4061" s="5" t="s">
        <v>44</v>
      </c>
      <c r="C4061" s="26">
        <v>44038</v>
      </c>
      <c r="D4061" s="4">
        <v>20</v>
      </c>
      <c r="E4061" s="29">
        <v>329</v>
      </c>
      <c r="G4061" s="4"/>
      <c r="H4061" s="93">
        <f t="shared" si="218"/>
        <v>329</v>
      </c>
      <c r="I4061" s="93">
        <f t="shared" si="219"/>
        <v>5.7960577507653719</v>
      </c>
      <c r="J4061" s="158">
        <f t="shared" si="220"/>
        <v>8.108483750913404</v>
      </c>
    </row>
    <row r="4062" spans="1:10" hidden="1" x14ac:dyDescent="0.25">
      <c r="A4062" s="93">
        <v>147</v>
      </c>
      <c r="B4062" s="5" t="s">
        <v>44</v>
      </c>
      <c r="C4062" s="26">
        <v>44039</v>
      </c>
      <c r="D4062" s="4">
        <v>15</v>
      </c>
      <c r="E4062" s="29">
        <v>344</v>
      </c>
      <c r="G4062" s="4"/>
      <c r="H4062" s="93">
        <f t="shared" si="218"/>
        <v>344</v>
      </c>
      <c r="I4062" s="93">
        <f t="shared" si="219"/>
        <v>5.8406416573733981</v>
      </c>
      <c r="J4062" s="158">
        <f t="shared" si="220"/>
        <v>9.0104793708109039</v>
      </c>
    </row>
    <row r="4063" spans="1:10" hidden="1" x14ac:dyDescent="0.25">
      <c r="A4063" s="93">
        <v>148</v>
      </c>
      <c r="B4063" s="5" t="s">
        <v>44</v>
      </c>
      <c r="C4063" s="26">
        <v>44040</v>
      </c>
      <c r="D4063" s="4">
        <v>32</v>
      </c>
      <c r="E4063" s="29">
        <v>376</v>
      </c>
      <c r="G4063" s="4"/>
      <c r="H4063" s="93">
        <f t="shared" si="218"/>
        <v>376</v>
      </c>
      <c r="I4063" s="93">
        <f t="shared" si="219"/>
        <v>5.9295891433898946</v>
      </c>
      <c r="J4063" s="158">
        <f t="shared" si="220"/>
        <v>9.3801105528888176</v>
      </c>
    </row>
    <row r="4064" spans="1:10" hidden="1" x14ac:dyDescent="0.25">
      <c r="A4064" s="93">
        <v>149</v>
      </c>
      <c r="B4064" s="5" t="s">
        <v>44</v>
      </c>
      <c r="C4064" s="26">
        <v>44041</v>
      </c>
      <c r="D4064" s="4">
        <v>44</v>
      </c>
      <c r="E4064" s="29">
        <v>420</v>
      </c>
      <c r="G4064" s="4"/>
      <c r="H4064" s="93">
        <f t="shared" si="218"/>
        <v>420</v>
      </c>
      <c r="I4064" s="93">
        <f t="shared" si="219"/>
        <v>6.0402547112774139</v>
      </c>
      <c r="J4064" s="158">
        <f t="shared" si="220"/>
        <v>9.3955356845770872</v>
      </c>
    </row>
    <row r="4065" spans="1:10" hidden="1" x14ac:dyDescent="0.25">
      <c r="A4065" s="93">
        <v>150</v>
      </c>
      <c r="B4065" s="5" t="s">
        <v>44</v>
      </c>
      <c r="C4065" s="26">
        <v>44042</v>
      </c>
      <c r="D4065" s="4">
        <v>9</v>
      </c>
      <c r="E4065" s="29">
        <v>429</v>
      </c>
      <c r="F4065" s="4">
        <v>1</v>
      </c>
      <c r="G4065" s="4"/>
      <c r="H4065" s="93">
        <f t="shared" si="218"/>
        <v>429</v>
      </c>
      <c r="I4065" s="93">
        <f t="shared" si="219"/>
        <v>6.061456918928017</v>
      </c>
      <c r="J4065" s="158">
        <f t="shared" si="220"/>
        <v>10.171669205582617</v>
      </c>
    </row>
    <row r="4066" spans="1:10" hidden="1" x14ac:dyDescent="0.25">
      <c r="A4066" s="93">
        <v>151</v>
      </c>
      <c r="B4066" s="5" t="s">
        <v>44</v>
      </c>
      <c r="C4066" s="26">
        <v>44043</v>
      </c>
      <c r="D4066" s="4">
        <v>25</v>
      </c>
      <c r="E4066" s="29">
        <v>454</v>
      </c>
      <c r="F4066" s="4">
        <v>1</v>
      </c>
      <c r="G4066" s="4"/>
      <c r="H4066" s="93">
        <f t="shared" si="218"/>
        <v>454</v>
      </c>
      <c r="I4066" s="93">
        <f t="shared" si="219"/>
        <v>6.1180971980413483</v>
      </c>
      <c r="J4066" s="158">
        <f t="shared" si="220"/>
        <v>10.905429729069446</v>
      </c>
    </row>
    <row r="4067" spans="1:10" hidden="1" x14ac:dyDescent="0.25">
      <c r="A4067" s="93">
        <v>152</v>
      </c>
      <c r="B4067" s="5" t="s">
        <v>44</v>
      </c>
      <c r="C4067" s="26">
        <v>44044</v>
      </c>
      <c r="D4067" s="4">
        <v>49</v>
      </c>
      <c r="E4067" s="29">
        <v>503</v>
      </c>
      <c r="G4067" s="4"/>
      <c r="H4067" s="93">
        <f t="shared" si="218"/>
        <v>503</v>
      </c>
      <c r="I4067" s="93">
        <f t="shared" si="219"/>
        <v>6.2205901700997392</v>
      </c>
      <c r="J4067" s="158">
        <f t="shared" si="220"/>
        <v>10.048990725376063</v>
      </c>
    </row>
    <row r="4068" spans="1:10" hidden="1" x14ac:dyDescent="0.25">
      <c r="A4068" s="93">
        <v>153</v>
      </c>
      <c r="B4068" s="5" t="s">
        <v>44</v>
      </c>
      <c r="C4068" s="26">
        <v>44045</v>
      </c>
      <c r="D4068" s="4">
        <v>18</v>
      </c>
      <c r="E4068" s="29">
        <v>521</v>
      </c>
      <c r="G4068" s="4"/>
      <c r="H4068" s="93">
        <f t="shared" si="218"/>
        <v>521</v>
      </c>
      <c r="I4068" s="93">
        <f t="shared" si="219"/>
        <v>6.2557500417533669</v>
      </c>
      <c r="J4068" s="158">
        <f t="shared" si="220"/>
        <v>10.207073671646029</v>
      </c>
    </row>
    <row r="4069" spans="1:10" hidden="1" x14ac:dyDescent="0.25">
      <c r="A4069" s="93">
        <v>154</v>
      </c>
      <c r="B4069" s="5" t="s">
        <v>44</v>
      </c>
      <c r="C4069" s="26">
        <v>44046</v>
      </c>
      <c r="D4069" s="4">
        <v>27</v>
      </c>
      <c r="E4069" s="29">
        <v>548</v>
      </c>
      <c r="G4069" s="4"/>
      <c r="H4069" s="93">
        <f t="shared" si="218"/>
        <v>548</v>
      </c>
      <c r="I4069" s="93">
        <f t="shared" si="219"/>
        <v>6.3062752869480159</v>
      </c>
      <c r="J4069" s="158">
        <f t="shared" si="220"/>
        <v>10.609614938220796</v>
      </c>
    </row>
    <row r="4070" spans="1:10" hidden="1" x14ac:dyDescent="0.25">
      <c r="A4070" s="93">
        <v>155</v>
      </c>
      <c r="B4070" s="5" t="s">
        <v>44</v>
      </c>
      <c r="C4070" s="26">
        <v>44047</v>
      </c>
      <c r="D4070" s="4">
        <v>16</v>
      </c>
      <c r="E4070" s="29">
        <v>564</v>
      </c>
      <c r="G4070" s="4"/>
      <c r="H4070" s="93">
        <f t="shared" si="218"/>
        <v>564</v>
      </c>
      <c r="I4070" s="93">
        <f t="shared" si="219"/>
        <v>6.3350542514980592</v>
      </c>
      <c r="J4070" s="158">
        <f t="shared" si="220"/>
        <v>11.995795288036721</v>
      </c>
    </row>
    <row r="4071" spans="1:10" hidden="1" x14ac:dyDescent="0.25">
      <c r="A4071" s="93">
        <v>156</v>
      </c>
      <c r="B4071" s="5" t="s">
        <v>44</v>
      </c>
      <c r="C4071" s="26">
        <v>44048</v>
      </c>
      <c r="D4071" s="4">
        <v>50</v>
      </c>
      <c r="E4071" s="29">
        <v>614</v>
      </c>
      <c r="G4071" s="4"/>
      <c r="H4071" s="93">
        <f t="shared" si="218"/>
        <v>614</v>
      </c>
      <c r="I4071" s="93">
        <f t="shared" si="219"/>
        <v>6.4199949281471422</v>
      </c>
      <c r="J4071" s="158">
        <f t="shared" si="220"/>
        <v>12.586704736965844</v>
      </c>
    </row>
    <row r="4072" spans="1:10" hidden="1" x14ac:dyDescent="0.25">
      <c r="A4072" s="93">
        <v>157</v>
      </c>
      <c r="B4072" s="5" t="s">
        <v>44</v>
      </c>
      <c r="C4072" s="26">
        <v>44049</v>
      </c>
      <c r="D4072" s="4">
        <v>21</v>
      </c>
      <c r="E4072" s="29">
        <v>635</v>
      </c>
      <c r="F4072" s="4">
        <v>1</v>
      </c>
      <c r="G4072" s="4"/>
      <c r="H4072" s="93">
        <f t="shared" si="218"/>
        <v>635</v>
      </c>
      <c r="I4072" s="93">
        <f t="shared" si="219"/>
        <v>6.4536249988926917</v>
      </c>
      <c r="J4072" s="158">
        <f t="shared" si="220"/>
        <v>12.525186046739023</v>
      </c>
    </row>
    <row r="4073" spans="1:10" hidden="1" x14ac:dyDescent="0.25">
      <c r="A4073" s="93">
        <v>158</v>
      </c>
      <c r="B4073" s="5" t="s">
        <v>44</v>
      </c>
      <c r="C4073" s="26">
        <v>44050</v>
      </c>
      <c r="D4073" s="4">
        <v>64</v>
      </c>
      <c r="E4073" s="29">
        <v>699</v>
      </c>
      <c r="G4073" s="4"/>
      <c r="H4073" s="93">
        <f t="shared" si="218"/>
        <v>699</v>
      </c>
      <c r="I4073" s="93">
        <f t="shared" si="219"/>
        <v>6.5496507422338102</v>
      </c>
      <c r="J4073" s="158">
        <f t="shared" si="220"/>
        <v>12.368261114779241</v>
      </c>
    </row>
    <row r="4074" spans="1:10" hidden="1" x14ac:dyDescent="0.25">
      <c r="A4074" s="93">
        <v>159</v>
      </c>
      <c r="B4074" s="5" t="s">
        <v>44</v>
      </c>
      <c r="C4074" s="26">
        <v>44051</v>
      </c>
      <c r="D4074" s="4">
        <v>8</v>
      </c>
      <c r="E4074" s="29">
        <v>707</v>
      </c>
      <c r="G4074" s="4"/>
      <c r="H4074" s="93">
        <f t="shared" si="218"/>
        <v>707</v>
      </c>
      <c r="I4074" s="93">
        <f t="shared" si="219"/>
        <v>6.5610306658965731</v>
      </c>
      <c r="J4074" s="158">
        <f t="shared" si="220"/>
        <v>13.294518173604271</v>
      </c>
    </row>
    <row r="4075" spans="1:10" hidden="1" x14ac:dyDescent="0.25">
      <c r="A4075" s="93">
        <v>160</v>
      </c>
      <c r="B4075" s="5" t="s">
        <v>44</v>
      </c>
      <c r="C4075" s="26">
        <v>44052</v>
      </c>
      <c r="D4075" s="4">
        <v>41</v>
      </c>
      <c r="E4075" s="29">
        <v>748</v>
      </c>
      <c r="G4075" s="4"/>
      <c r="H4075" s="93">
        <f t="shared" si="218"/>
        <v>748</v>
      </c>
      <c r="I4075" s="93">
        <f t="shared" si="219"/>
        <v>6.6174029779744776</v>
      </c>
      <c r="J4075" s="158">
        <f t="shared" si="220"/>
        <v>12.988487530306809</v>
      </c>
    </row>
    <row r="4076" spans="1:10" hidden="1" x14ac:dyDescent="0.25">
      <c r="A4076" s="93">
        <v>161</v>
      </c>
      <c r="B4076" s="5" t="s">
        <v>44</v>
      </c>
      <c r="C4076" s="26">
        <v>44053</v>
      </c>
      <c r="D4076" s="4">
        <v>57</v>
      </c>
      <c r="E4076" s="29">
        <v>805</v>
      </c>
      <c r="G4076" s="4"/>
      <c r="H4076" s="93">
        <f t="shared" si="218"/>
        <v>805</v>
      </c>
      <c r="I4076" s="93">
        <f t="shared" si="219"/>
        <v>6.6908422774185636</v>
      </c>
      <c r="J4076" s="158">
        <f t="shared" si="220"/>
        <v>12.594918624601512</v>
      </c>
    </row>
    <row r="4077" spans="1:10" hidden="1" x14ac:dyDescent="0.25">
      <c r="A4077" s="93">
        <v>162</v>
      </c>
      <c r="B4077" s="5" t="s">
        <v>44</v>
      </c>
      <c r="C4077" s="26">
        <v>44054</v>
      </c>
      <c r="D4077" s="4">
        <v>29</v>
      </c>
      <c r="E4077" s="29">
        <v>834</v>
      </c>
      <c r="G4077" s="4"/>
      <c r="H4077" s="93">
        <f t="shared" si="218"/>
        <v>834</v>
      </c>
      <c r="I4077" s="93">
        <f t="shared" si="219"/>
        <v>6.7262334023587469</v>
      </c>
      <c r="J4077" s="158">
        <f t="shared" si="220"/>
        <v>12.670678986765379</v>
      </c>
    </row>
    <row r="4078" spans="1:10" hidden="1" x14ac:dyDescent="0.25">
      <c r="A4078" s="93">
        <v>163</v>
      </c>
      <c r="B4078" s="5" t="s">
        <v>44</v>
      </c>
      <c r="C4078" s="26">
        <v>44055</v>
      </c>
      <c r="D4078" s="4">
        <v>34</v>
      </c>
      <c r="E4078" s="29">
        <f t="shared" ref="E4078:E4083" si="221">D4078+E4054</f>
        <v>216</v>
      </c>
      <c r="G4078" s="4"/>
      <c r="H4078" s="93">
        <f t="shared" si="218"/>
        <v>868</v>
      </c>
      <c r="I4078" s="93">
        <f t="shared" si="219"/>
        <v>6.7661917146603505</v>
      </c>
      <c r="J4078" s="158">
        <f t="shared" si="220"/>
        <v>13.647295415970536</v>
      </c>
    </row>
    <row r="4079" spans="1:10" hidden="1" x14ac:dyDescent="0.25">
      <c r="A4079" s="93">
        <v>164</v>
      </c>
      <c r="B4079" s="5" t="s">
        <v>44</v>
      </c>
      <c r="C4079" s="26">
        <v>44056</v>
      </c>
      <c r="D4079" s="4">
        <v>46</v>
      </c>
      <c r="E4079" s="29">
        <f t="shared" si="221"/>
        <v>252</v>
      </c>
      <c r="G4079" s="4"/>
      <c r="H4079" s="93">
        <f t="shared" si="218"/>
        <v>262</v>
      </c>
      <c r="I4079" s="93">
        <f t="shared" si="219"/>
        <v>5.5683445037610966</v>
      </c>
      <c r="J4079" s="158">
        <f t="shared" si="220"/>
        <v>-12.810045991400814</v>
      </c>
    </row>
    <row r="4080" spans="1:10" hidden="1" x14ac:dyDescent="0.25">
      <c r="A4080" s="93">
        <v>165</v>
      </c>
      <c r="B4080" s="5" t="s">
        <v>44</v>
      </c>
      <c r="C4080" s="26">
        <v>44057</v>
      </c>
      <c r="D4080" s="4">
        <f>40-3</f>
        <v>37</v>
      </c>
      <c r="E4080" s="29">
        <f t="shared" si="221"/>
        <v>259</v>
      </c>
      <c r="G4080" s="4"/>
      <c r="H4080" s="93">
        <f t="shared" si="218"/>
        <v>289</v>
      </c>
      <c r="I4080" s="93">
        <f t="shared" si="219"/>
        <v>5.6664266881124323</v>
      </c>
      <c r="J4080" s="158">
        <f t="shared" si="220"/>
        <v>-5.4597751965187138</v>
      </c>
    </row>
    <row r="4081" spans="1:10" hidden="1" x14ac:dyDescent="0.25">
      <c r="A4081" s="93">
        <v>166</v>
      </c>
      <c r="B4081" s="5" t="s">
        <v>44</v>
      </c>
      <c r="C4081" s="26">
        <v>44058</v>
      </c>
      <c r="D4081" s="4">
        <v>38</v>
      </c>
      <c r="E4081" s="29">
        <f t="shared" si="221"/>
        <v>277</v>
      </c>
      <c r="G4081" s="4"/>
      <c r="H4081" s="93">
        <f t="shared" si="218"/>
        <v>297</v>
      </c>
      <c r="I4081" s="93">
        <f t="shared" si="219"/>
        <v>5.6937321388026998</v>
      </c>
      <c r="J4081" s="158">
        <f t="shared" si="220"/>
        <v>-4.1137766543275625</v>
      </c>
    </row>
    <row r="4082" spans="1:10" hidden="1" x14ac:dyDescent="0.25">
      <c r="A4082" s="93">
        <v>167</v>
      </c>
      <c r="B4082" s="5" t="s">
        <v>44</v>
      </c>
      <c r="C4082" s="26">
        <v>44059</v>
      </c>
      <c r="D4082" s="4">
        <v>42</v>
      </c>
      <c r="E4082" s="29">
        <f t="shared" si="221"/>
        <v>305</v>
      </c>
      <c r="G4082" s="4"/>
      <c r="H4082" s="93">
        <f t="shared" si="218"/>
        <v>319</v>
      </c>
      <c r="I4082" s="93">
        <f t="shared" si="219"/>
        <v>5.7651911027848444</v>
      </c>
      <c r="J4082" s="158">
        <f t="shared" si="220"/>
        <v>-3.7984876803845578</v>
      </c>
    </row>
    <row r="4083" spans="1:10" hidden="1" x14ac:dyDescent="0.25">
      <c r="A4083" s="93">
        <v>168</v>
      </c>
      <c r="B4083" s="5" t="s">
        <v>44</v>
      </c>
      <c r="C4083" s="26">
        <v>44060</v>
      </c>
      <c r="D4083" s="4">
        <v>33</v>
      </c>
      <c r="E4083" s="29">
        <f t="shared" si="221"/>
        <v>334</v>
      </c>
      <c r="G4083" s="4"/>
      <c r="H4083" s="93">
        <f t="shared" si="218"/>
        <v>338</v>
      </c>
      <c r="I4083" s="93">
        <f t="shared" si="219"/>
        <v>5.8230458954830189</v>
      </c>
      <c r="J4083" s="158">
        <f t="shared" si="220"/>
        <v>-4.1591555928264929</v>
      </c>
    </row>
    <row r="4084" spans="1:10" hidden="1" x14ac:dyDescent="0.25">
      <c r="A4084" s="93">
        <v>169</v>
      </c>
      <c r="B4084" s="5" t="s">
        <v>44</v>
      </c>
      <c r="C4084" s="26">
        <v>44061</v>
      </c>
      <c r="D4084" s="4">
        <v>22</v>
      </c>
      <c r="E4084" s="29">
        <v>1089</v>
      </c>
      <c r="G4084" s="4"/>
      <c r="H4084" s="93">
        <f t="shared" si="218"/>
        <v>356</v>
      </c>
      <c r="I4084" s="93">
        <f t="shared" si="219"/>
        <v>5.8749307308520304</v>
      </c>
      <c r="J4084" s="158">
        <f t="shared" si="220"/>
        <v>-5.7894350613168362</v>
      </c>
    </row>
    <row r="4085" spans="1:10" hidden="1" x14ac:dyDescent="0.25">
      <c r="A4085" s="93">
        <v>170</v>
      </c>
      <c r="B4085" s="5" t="s">
        <v>44</v>
      </c>
      <c r="C4085" s="26">
        <v>44062</v>
      </c>
      <c r="D4085" s="4">
        <v>56</v>
      </c>
      <c r="E4085" s="29">
        <f t="shared" ref="E4085:E4121" si="222">D4085+E4061</f>
        <v>385</v>
      </c>
      <c r="G4085" s="4"/>
      <c r="H4085" s="93">
        <f t="shared" si="218"/>
        <v>1145</v>
      </c>
      <c r="I4085" s="93">
        <f t="shared" si="219"/>
        <v>7.0431599159883405</v>
      </c>
      <c r="J4085" s="158">
        <f t="shared" si="220"/>
        <v>14.508845887736229</v>
      </c>
    </row>
    <row r="4086" spans="1:10" hidden="1" x14ac:dyDescent="0.25">
      <c r="A4086" s="93">
        <v>171</v>
      </c>
      <c r="B4086" s="5" t="s">
        <v>44</v>
      </c>
      <c r="C4086" s="26">
        <v>44063</v>
      </c>
      <c r="D4086" s="4">
        <v>33</v>
      </c>
      <c r="E4086" s="29">
        <f t="shared" si="222"/>
        <v>377</v>
      </c>
      <c r="F4086" s="4">
        <f>3+3</f>
        <v>6</v>
      </c>
      <c r="G4086" s="4"/>
      <c r="H4086" s="93">
        <f t="shared" si="218"/>
        <v>418</v>
      </c>
      <c r="I4086" s="93">
        <f t="shared" si="219"/>
        <v>6.0354814325247563</v>
      </c>
      <c r="J4086" s="158">
        <f t="shared" si="220"/>
        <v>5.4136639709613048</v>
      </c>
    </row>
    <row r="4087" spans="1:10" hidden="1" x14ac:dyDescent="0.25">
      <c r="A4087" s="93">
        <v>172</v>
      </c>
      <c r="B4087" s="5" t="s">
        <v>44</v>
      </c>
      <c r="C4087" s="26">
        <v>44064</v>
      </c>
      <c r="D4087" s="4">
        <v>68</v>
      </c>
      <c r="E4087" s="29">
        <f t="shared" si="222"/>
        <v>444</v>
      </c>
      <c r="G4087" s="4"/>
      <c r="H4087" s="93">
        <f t="shared" si="218"/>
        <v>445</v>
      </c>
      <c r="I4087" s="93">
        <f t="shared" si="219"/>
        <v>6.0980742821662401</v>
      </c>
      <c r="J4087" s="158">
        <f t="shared" si="220"/>
        <v>6.7576467080542377</v>
      </c>
    </row>
    <row r="4088" spans="1:10" hidden="1" x14ac:dyDescent="0.25">
      <c r="A4088" s="93">
        <v>173</v>
      </c>
      <c r="B4088" s="5" t="s">
        <v>44</v>
      </c>
      <c r="C4088" s="26">
        <v>44065</v>
      </c>
      <c r="D4088" s="4">
        <v>47</v>
      </c>
      <c r="E4088" s="29">
        <f t="shared" si="222"/>
        <v>467</v>
      </c>
      <c r="G4088" s="4"/>
      <c r="H4088" s="93">
        <f t="shared" si="218"/>
        <v>491</v>
      </c>
      <c r="I4088" s="93">
        <f t="shared" si="219"/>
        <v>6.1964441277945204</v>
      </c>
      <c r="J4088" s="158">
        <f t="shared" si="220"/>
        <v>8.3309342602632768</v>
      </c>
    </row>
    <row r="4089" spans="1:10" hidden="1" x14ac:dyDescent="0.25">
      <c r="A4089" s="93">
        <v>174</v>
      </c>
      <c r="B4089" s="5" t="s">
        <v>44</v>
      </c>
      <c r="C4089" s="26">
        <v>44066</v>
      </c>
      <c r="D4089" s="4">
        <v>41</v>
      </c>
      <c r="E4089" s="29">
        <f t="shared" si="222"/>
        <v>470</v>
      </c>
      <c r="G4089" s="4"/>
      <c r="H4089" s="93">
        <f t="shared" si="218"/>
        <v>508</v>
      </c>
      <c r="I4089" s="93">
        <f t="shared" si="219"/>
        <v>6.230481447578482</v>
      </c>
      <c r="J4089" s="158">
        <f t="shared" si="220"/>
        <v>12.166128599039249</v>
      </c>
    </row>
    <row r="4090" spans="1:10" hidden="1" x14ac:dyDescent="0.25">
      <c r="A4090" s="93">
        <v>175</v>
      </c>
      <c r="B4090" s="5" t="s">
        <v>44</v>
      </c>
      <c r="C4090" s="26">
        <v>44067</v>
      </c>
      <c r="D4090" s="4">
        <v>44</v>
      </c>
      <c r="E4090" s="29">
        <f t="shared" si="222"/>
        <v>498</v>
      </c>
      <c r="F4090" s="4">
        <f>2</f>
        <v>2</v>
      </c>
      <c r="G4090" s="4"/>
      <c r="H4090" s="93">
        <f t="shared" si="218"/>
        <v>514</v>
      </c>
      <c r="I4090" s="93">
        <f t="shared" si="219"/>
        <v>6.2422232654551655</v>
      </c>
      <c r="J4090" s="158">
        <f t="shared" si="220"/>
        <v>26.057690521166982</v>
      </c>
    </row>
    <row r="4091" spans="1:10" hidden="1" x14ac:dyDescent="0.25">
      <c r="A4091" s="93">
        <v>176</v>
      </c>
      <c r="B4091" s="5" t="s">
        <v>44</v>
      </c>
      <c r="C4091" s="26">
        <v>44068</v>
      </c>
      <c r="D4091" s="4">
        <v>38</v>
      </c>
      <c r="E4091" s="29">
        <f t="shared" si="222"/>
        <v>541</v>
      </c>
      <c r="G4091" s="4"/>
      <c r="H4091" s="93">
        <f t="shared" si="218"/>
        <v>536</v>
      </c>
      <c r="I4091" s="93">
        <f t="shared" si="219"/>
        <v>6.2841341610708019</v>
      </c>
      <c r="J4091" s="158">
        <f t="shared" si="220"/>
        <v>-127.43646382448533</v>
      </c>
    </row>
    <row r="4092" spans="1:10" hidden="1" x14ac:dyDescent="0.25">
      <c r="A4092" s="93">
        <v>177</v>
      </c>
      <c r="B4092" s="5" t="s">
        <v>44</v>
      </c>
      <c r="C4092" s="26">
        <v>44069</v>
      </c>
      <c r="D4092" s="4">
        <v>63</v>
      </c>
      <c r="E4092" s="29">
        <f t="shared" si="222"/>
        <v>584</v>
      </c>
      <c r="G4092" s="4"/>
      <c r="H4092" s="93">
        <f t="shared" si="218"/>
        <v>604</v>
      </c>
      <c r="I4092" s="93">
        <f t="shared" si="219"/>
        <v>6.4035741979348151</v>
      </c>
      <c r="J4092" s="158">
        <f t="shared" si="220"/>
        <v>-21.039737904190567</v>
      </c>
    </row>
    <row r="4093" spans="1:10" hidden="1" x14ac:dyDescent="0.25">
      <c r="A4093" s="93">
        <v>178</v>
      </c>
      <c r="B4093" s="5" t="s">
        <v>44</v>
      </c>
      <c r="C4093" s="26">
        <v>44070</v>
      </c>
      <c r="D4093" s="4">
        <v>51</v>
      </c>
      <c r="E4093" s="29">
        <f t="shared" si="222"/>
        <v>599</v>
      </c>
      <c r="G4093" s="4"/>
      <c r="H4093" s="93">
        <f t="shared" si="218"/>
        <v>635</v>
      </c>
      <c r="I4093" s="93">
        <f t="shared" si="219"/>
        <v>6.4536249988926917</v>
      </c>
      <c r="J4093" s="158">
        <f t="shared" si="220"/>
        <v>12.311369654717087</v>
      </c>
    </row>
    <row r="4094" spans="1:10" hidden="1" x14ac:dyDescent="0.25">
      <c r="A4094" s="93">
        <v>179</v>
      </c>
      <c r="B4094" s="5" t="s">
        <v>44</v>
      </c>
      <c r="C4094" s="26">
        <v>44071</v>
      </c>
      <c r="D4094" s="4">
        <v>88</v>
      </c>
      <c r="E4094" s="29">
        <f t="shared" si="222"/>
        <v>652</v>
      </c>
      <c r="F4094" s="4">
        <f>2</f>
        <v>2</v>
      </c>
      <c r="G4094" s="4"/>
      <c r="H4094" s="93">
        <f t="shared" si="218"/>
        <v>687</v>
      </c>
      <c r="I4094" s="93">
        <f t="shared" si="219"/>
        <v>6.5323342922223491</v>
      </c>
      <c r="J4094" s="158">
        <f t="shared" si="220"/>
        <v>11.914342724182113</v>
      </c>
    </row>
    <row r="4095" spans="1:10" hidden="1" x14ac:dyDescent="0.25">
      <c r="A4095" s="93">
        <v>180</v>
      </c>
      <c r="B4095" s="5" t="s">
        <v>44</v>
      </c>
      <c r="C4095" s="26">
        <v>44072</v>
      </c>
      <c r="D4095" s="4">
        <v>32</v>
      </c>
      <c r="E4095" s="29">
        <f t="shared" si="222"/>
        <v>646</v>
      </c>
      <c r="G4095" s="4"/>
      <c r="H4095" s="93">
        <f t="shared" si="218"/>
        <v>684</v>
      </c>
      <c r="I4095" s="93">
        <f t="shared" si="219"/>
        <v>6.5279579176225502</v>
      </c>
      <c r="J4095" s="158">
        <f t="shared" si="220"/>
        <v>12.703018890850782</v>
      </c>
    </row>
    <row r="4096" spans="1:10" hidden="1" x14ac:dyDescent="0.25">
      <c r="A4096" s="93">
        <v>181</v>
      </c>
      <c r="B4096" s="5" t="s">
        <v>44</v>
      </c>
      <c r="C4096" s="26">
        <v>44073</v>
      </c>
      <c r="D4096" s="4">
        <v>84</v>
      </c>
      <c r="E4096" s="29">
        <f t="shared" si="222"/>
        <v>719</v>
      </c>
      <c r="G4096" s="4"/>
      <c r="H4096" s="93">
        <f t="shared" si="218"/>
        <v>730</v>
      </c>
      <c r="I4096" s="93">
        <f t="shared" si="219"/>
        <v>6.5930445341424369</v>
      </c>
      <c r="J4096" s="158">
        <f t="shared" si="220"/>
        <v>12.228756473314169</v>
      </c>
    </row>
    <row r="4097" spans="1:10" hidden="1" x14ac:dyDescent="0.25">
      <c r="A4097" s="93">
        <v>182</v>
      </c>
      <c r="B4097" s="5" t="s">
        <v>44</v>
      </c>
      <c r="C4097" s="26">
        <v>44074</v>
      </c>
      <c r="D4097" s="4">
        <v>37</v>
      </c>
      <c r="E4097" s="29">
        <f t="shared" si="222"/>
        <v>736</v>
      </c>
      <c r="G4097" s="4"/>
      <c r="H4097" s="93">
        <f t="shared" si="218"/>
        <v>756</v>
      </c>
      <c r="I4097" s="93">
        <f t="shared" si="219"/>
        <v>6.6280413761795334</v>
      </c>
      <c r="J4097" s="158">
        <f t="shared" si="220"/>
        <v>12.395707688541011</v>
      </c>
    </row>
    <row r="4098" spans="1:10" hidden="1" x14ac:dyDescent="0.25">
      <c r="A4098" s="93">
        <v>183</v>
      </c>
      <c r="B4098" s="5" t="s">
        <v>44</v>
      </c>
      <c r="C4098" s="26">
        <v>44075</v>
      </c>
      <c r="D4098" s="4">
        <v>37</v>
      </c>
      <c r="E4098" s="29">
        <f t="shared" si="222"/>
        <v>744</v>
      </c>
      <c r="F4098" s="4">
        <f>1</f>
        <v>1</v>
      </c>
      <c r="G4098" s="4"/>
      <c r="H4098" s="93">
        <f t="shared" si="218"/>
        <v>773</v>
      </c>
      <c r="I4098" s="93">
        <f t="shared" si="219"/>
        <v>6.6502790485874224</v>
      </c>
      <c r="J4098" s="158">
        <f t="shared" si="220"/>
        <v>14.203723626508321</v>
      </c>
    </row>
    <row r="4099" spans="1:10" hidden="1" x14ac:dyDescent="0.25">
      <c r="A4099" s="93">
        <v>184</v>
      </c>
      <c r="B4099" s="5" t="s">
        <v>44</v>
      </c>
      <c r="C4099" s="26">
        <v>44076</v>
      </c>
      <c r="D4099" s="4">
        <v>107</v>
      </c>
      <c r="E4099" s="29">
        <f t="shared" si="222"/>
        <v>855</v>
      </c>
      <c r="F4099" s="4">
        <f>1</f>
        <v>1</v>
      </c>
      <c r="G4099" s="4"/>
      <c r="H4099" s="93">
        <f t="shared" ref="H4099:H4162" si="223">IF(EXACT(B4099,B4098),D4099+E4098,E4099)</f>
        <v>851</v>
      </c>
      <c r="I4099" s="93">
        <f t="shared" si="219"/>
        <v>6.7464121285733745</v>
      </c>
      <c r="J4099" s="158">
        <f t="shared" si="220"/>
        <v>15.587418163781111</v>
      </c>
    </row>
    <row r="4100" spans="1:10" hidden="1" x14ac:dyDescent="0.25">
      <c r="A4100" s="93">
        <v>185</v>
      </c>
      <c r="B4100" s="5" t="s">
        <v>44</v>
      </c>
      <c r="C4100" s="26">
        <v>44077</v>
      </c>
      <c r="D4100" s="4">
        <v>47</v>
      </c>
      <c r="E4100" s="29">
        <f t="shared" si="222"/>
        <v>852</v>
      </c>
      <c r="G4100" s="4"/>
      <c r="H4100" s="93">
        <f t="shared" si="223"/>
        <v>902</v>
      </c>
      <c r="I4100" s="93">
        <f t="shared" si="219"/>
        <v>6.804614520062624</v>
      </c>
      <c r="J4100" s="158">
        <f t="shared" si="220"/>
        <v>14.818089186326343</v>
      </c>
    </row>
    <row r="4101" spans="1:10" hidden="1" x14ac:dyDescent="0.25">
      <c r="A4101" s="93">
        <v>186</v>
      </c>
      <c r="B4101" s="5" t="s">
        <v>44</v>
      </c>
      <c r="C4101" s="26">
        <v>44078</v>
      </c>
      <c r="D4101" s="4">
        <v>67</v>
      </c>
      <c r="E4101" s="29">
        <f t="shared" si="222"/>
        <v>901</v>
      </c>
      <c r="F4101" s="4">
        <v>1</v>
      </c>
      <c r="G4101" s="4"/>
      <c r="H4101" s="93">
        <f t="shared" si="223"/>
        <v>919</v>
      </c>
      <c r="I4101" s="93">
        <f t="shared" si="219"/>
        <v>6.8232861223556869</v>
      </c>
      <c r="J4101" s="158">
        <f t="shared" si="220"/>
        <v>14.920577068586136</v>
      </c>
    </row>
    <row r="4102" spans="1:10" hidden="1" x14ac:dyDescent="0.25">
      <c r="A4102" s="93">
        <v>187</v>
      </c>
      <c r="B4102" s="5" t="s">
        <v>44</v>
      </c>
      <c r="C4102" s="26">
        <v>44079</v>
      </c>
      <c r="D4102" s="4">
        <v>138</v>
      </c>
      <c r="E4102" s="29">
        <f t="shared" si="222"/>
        <v>354</v>
      </c>
      <c r="G4102" s="4"/>
      <c r="H4102" s="93">
        <f t="shared" si="223"/>
        <v>1039</v>
      </c>
      <c r="I4102" s="93">
        <f t="shared" si="219"/>
        <v>6.9460139910992273</v>
      </c>
      <c r="J4102" s="158">
        <f t="shared" si="220"/>
        <v>12.37906779871545</v>
      </c>
    </row>
    <row r="4103" spans="1:10" hidden="1" x14ac:dyDescent="0.25">
      <c r="A4103" s="93">
        <v>188</v>
      </c>
      <c r="B4103" s="5" t="s">
        <v>44</v>
      </c>
      <c r="C4103" s="26">
        <v>44080</v>
      </c>
      <c r="D4103" s="4">
        <v>121</v>
      </c>
      <c r="E4103" s="29">
        <f t="shared" si="222"/>
        <v>373</v>
      </c>
      <c r="G4103" s="4"/>
      <c r="H4103" s="93">
        <f t="shared" si="223"/>
        <v>475</v>
      </c>
      <c r="I4103" s="93">
        <f t="shared" si="219"/>
        <v>6.1633148040346413</v>
      </c>
      <c r="J4103" s="158">
        <f t="shared" si="220"/>
        <v>-69.230535096571572</v>
      </c>
    </row>
    <row r="4104" spans="1:10" hidden="1" x14ac:dyDescent="0.25">
      <c r="A4104" s="93">
        <v>189</v>
      </c>
      <c r="B4104" s="5" t="s">
        <v>44</v>
      </c>
      <c r="C4104" s="26">
        <v>44081</v>
      </c>
      <c r="D4104" s="4">
        <v>34</v>
      </c>
      <c r="E4104" s="29">
        <f t="shared" si="222"/>
        <v>293</v>
      </c>
      <c r="F4104" s="4">
        <f>1+1+2</f>
        <v>4</v>
      </c>
      <c r="G4104" s="4"/>
      <c r="H4104" s="93">
        <f t="shared" si="223"/>
        <v>407</v>
      </c>
      <c r="I4104" s="93">
        <f t="shared" si="219"/>
        <v>6.0088131854425946</v>
      </c>
      <c r="J4104" s="158">
        <f t="shared" si="220"/>
        <v>-9.4643885049693512</v>
      </c>
    </row>
    <row r="4105" spans="1:10" hidden="1" x14ac:dyDescent="0.25">
      <c r="A4105" s="93">
        <v>190</v>
      </c>
      <c r="B4105" s="5" t="s">
        <v>44</v>
      </c>
      <c r="C4105" s="26">
        <v>44082</v>
      </c>
      <c r="D4105" s="4">
        <v>76</v>
      </c>
      <c r="E4105" s="29">
        <f t="shared" si="222"/>
        <v>353</v>
      </c>
      <c r="G4105" s="4"/>
      <c r="H4105" s="93">
        <f t="shared" si="223"/>
        <v>369</v>
      </c>
      <c r="I4105" s="93">
        <f t="shared" si="219"/>
        <v>5.9107966440405271</v>
      </c>
      <c r="J4105" s="158">
        <f t="shared" si="220"/>
        <v>-5.4591092185770469</v>
      </c>
    </row>
    <row r="4106" spans="1:10" hidden="1" x14ac:dyDescent="0.25">
      <c r="A4106" s="93">
        <v>191</v>
      </c>
      <c r="B4106" s="5" t="s">
        <v>44</v>
      </c>
      <c r="C4106" s="26">
        <v>44083</v>
      </c>
      <c r="D4106" s="4">
        <v>142</v>
      </c>
      <c r="E4106" s="29">
        <f t="shared" si="222"/>
        <v>447</v>
      </c>
      <c r="F4106" s="4">
        <f>1</f>
        <v>1</v>
      </c>
      <c r="G4106" s="4"/>
      <c r="H4106" s="93">
        <f t="shared" si="223"/>
        <v>495</v>
      </c>
      <c r="I4106" s="93">
        <f t="shared" si="219"/>
        <v>6.2045577625686903</v>
      </c>
      <c r="J4106" s="158">
        <f t="shared" si="220"/>
        <v>-5.0681938240734699</v>
      </c>
    </row>
    <row r="4107" spans="1:10" hidden="1" x14ac:dyDescent="0.25">
      <c r="A4107" s="93">
        <v>192</v>
      </c>
      <c r="B4107" s="5" t="s">
        <v>44</v>
      </c>
      <c r="C4107" s="26">
        <v>44084</v>
      </c>
      <c r="D4107" s="1">
        <v>86</v>
      </c>
      <c r="E4107" s="29">
        <f t="shared" si="222"/>
        <v>420</v>
      </c>
      <c r="G4107" s="4"/>
      <c r="H4107" s="93">
        <f t="shared" si="223"/>
        <v>533</v>
      </c>
      <c r="I4107" s="93">
        <f t="shared" si="219"/>
        <v>6.2785214241658442</v>
      </c>
      <c r="J4107" s="158">
        <f t="shared" si="220"/>
        <v>-5.801292271356588</v>
      </c>
    </row>
    <row r="4108" spans="1:10" hidden="1" x14ac:dyDescent="0.25">
      <c r="A4108" s="93">
        <v>193</v>
      </c>
      <c r="B4108" s="5" t="s">
        <v>44</v>
      </c>
      <c r="C4108" s="26">
        <v>44085</v>
      </c>
      <c r="D4108" s="4">
        <v>136</v>
      </c>
      <c r="E4108" s="29">
        <f t="shared" si="222"/>
        <v>1225</v>
      </c>
      <c r="G4108" s="4"/>
      <c r="H4108" s="93">
        <f t="shared" si="223"/>
        <v>556</v>
      </c>
      <c r="I4108" s="93">
        <f t="shared" si="219"/>
        <v>6.3207682942505823</v>
      </c>
      <c r="J4108" s="158">
        <f t="shared" si="220"/>
        <v>-8.5255767377266736</v>
      </c>
    </row>
    <row r="4109" spans="1:10" hidden="1" x14ac:dyDescent="0.25">
      <c r="A4109" s="93">
        <v>194</v>
      </c>
      <c r="B4109" s="5" t="s">
        <v>44</v>
      </c>
      <c r="C4109" s="26">
        <v>44086</v>
      </c>
      <c r="D4109" s="4">
        <v>114</v>
      </c>
      <c r="E4109" s="29">
        <f t="shared" si="222"/>
        <v>499</v>
      </c>
      <c r="G4109" s="4"/>
      <c r="H4109" s="93">
        <f t="shared" si="223"/>
        <v>1339</v>
      </c>
      <c r="I4109" s="93">
        <f t="shared" si="219"/>
        <v>7.1996783456911722</v>
      </c>
      <c r="J4109" s="158">
        <f t="shared" si="220"/>
        <v>15.883109640659441</v>
      </c>
    </row>
    <row r="4110" spans="1:10" hidden="1" x14ac:dyDescent="0.25">
      <c r="A4110" s="93">
        <v>195</v>
      </c>
      <c r="B4110" s="5" t="s">
        <v>44</v>
      </c>
      <c r="C4110" s="26">
        <v>44087</v>
      </c>
      <c r="D4110" s="4">
        <v>193</v>
      </c>
      <c r="E4110" s="29">
        <f t="shared" si="222"/>
        <v>570</v>
      </c>
      <c r="G4110" s="4"/>
      <c r="H4110" s="93">
        <f t="shared" si="223"/>
        <v>692</v>
      </c>
      <c r="I4110" s="93">
        <f t="shared" si="219"/>
        <v>6.5395859556176692</v>
      </c>
      <c r="J4110" s="158">
        <f t="shared" si="220"/>
        <v>5.8859441980938252</v>
      </c>
    </row>
    <row r="4111" spans="1:10" hidden="1" x14ac:dyDescent="0.25">
      <c r="A4111" s="93">
        <v>196</v>
      </c>
      <c r="B4111" s="5" t="s">
        <v>44</v>
      </c>
      <c r="C4111" s="26">
        <v>44088</v>
      </c>
      <c r="D4111" s="4">
        <v>39</v>
      </c>
      <c r="E4111" s="29">
        <f t="shared" si="222"/>
        <v>483</v>
      </c>
      <c r="F4111" s="4">
        <f>1+11+3</f>
        <v>15</v>
      </c>
      <c r="G4111" s="4"/>
      <c r="H4111" s="93">
        <f t="shared" si="223"/>
        <v>609</v>
      </c>
      <c r="I4111" s="93">
        <f t="shared" si="219"/>
        <v>6.4118182677098972</v>
      </c>
      <c r="J4111" s="158">
        <f t="shared" si="220"/>
        <v>6.4747039829715378</v>
      </c>
    </row>
    <row r="4112" spans="1:10" hidden="1" x14ac:dyDescent="0.25">
      <c r="A4112" s="93">
        <v>197</v>
      </c>
      <c r="B4112" s="62" t="s">
        <v>44</v>
      </c>
      <c r="C4112" s="26">
        <v>44089</v>
      </c>
      <c r="D4112" s="4">
        <v>84</v>
      </c>
      <c r="E4112" s="29">
        <f t="shared" si="222"/>
        <v>551</v>
      </c>
      <c r="G4112" s="4"/>
      <c r="H4112" s="93">
        <f t="shared" si="223"/>
        <v>567</v>
      </c>
      <c r="I4112" s="93">
        <f t="shared" si="219"/>
        <v>6.3403593037277517</v>
      </c>
      <c r="J4112" s="158">
        <f t="shared" si="220"/>
        <v>10.205231290508868</v>
      </c>
    </row>
    <row r="4113" spans="1:10" hidden="1" x14ac:dyDescent="0.25">
      <c r="A4113" s="93">
        <v>198</v>
      </c>
      <c r="B4113" s="62" t="s">
        <v>44</v>
      </c>
      <c r="C4113" s="26">
        <v>44090</v>
      </c>
      <c r="D4113" s="4">
        <v>84</v>
      </c>
      <c r="E4113" s="29">
        <f t="shared" si="222"/>
        <v>554</v>
      </c>
      <c r="F4113" s="4">
        <f>3</f>
        <v>3</v>
      </c>
      <c r="G4113" s="4"/>
      <c r="H4113" s="93">
        <f t="shared" si="223"/>
        <v>635</v>
      </c>
      <c r="I4113" s="93">
        <f t="shared" ref="I4113:I4176" si="224">LN(H4113)</f>
        <v>6.4536249988926917</v>
      </c>
      <c r="J4113" s="158">
        <f t="shared" si="220"/>
        <v>34.954522773166701</v>
      </c>
    </row>
    <row r="4114" spans="1:10" hidden="1" x14ac:dyDescent="0.25">
      <c r="A4114" s="93">
        <v>199</v>
      </c>
      <c r="B4114" s="62" t="s">
        <v>44</v>
      </c>
      <c r="C4114" s="26">
        <v>44091</v>
      </c>
      <c r="D4114" s="4">
        <v>86</v>
      </c>
      <c r="E4114" s="29">
        <f t="shared" si="222"/>
        <v>584</v>
      </c>
      <c r="F4114" s="4">
        <f>3</f>
        <v>3</v>
      </c>
      <c r="G4114" s="4"/>
      <c r="H4114" s="93">
        <f t="shared" si="223"/>
        <v>640</v>
      </c>
      <c r="I4114" s="93">
        <f t="shared" si="224"/>
        <v>6.4614681763537174</v>
      </c>
      <c r="J4114" s="158">
        <f t="shared" si="220"/>
        <v>-76.529034997995552</v>
      </c>
    </row>
    <row r="4115" spans="1:10" hidden="1" x14ac:dyDescent="0.25">
      <c r="A4115" s="93">
        <v>200</v>
      </c>
      <c r="B4115" s="62" t="s">
        <v>44</v>
      </c>
      <c r="C4115" s="26">
        <v>44092</v>
      </c>
      <c r="D4115" s="4">
        <v>107</v>
      </c>
      <c r="E4115" s="29">
        <f t="shared" si="222"/>
        <v>648</v>
      </c>
      <c r="F4115" s="4">
        <f>1+1</f>
        <v>2</v>
      </c>
      <c r="G4115" s="4"/>
      <c r="H4115" s="93">
        <f t="shared" si="223"/>
        <v>691</v>
      </c>
      <c r="I4115" s="93">
        <f t="shared" si="224"/>
        <v>6.5381398237676702</v>
      </c>
      <c r="J4115" s="158">
        <f t="shared" si="220"/>
        <v>-23.301004552449722</v>
      </c>
    </row>
    <row r="4116" spans="1:10" hidden="1" x14ac:dyDescent="0.25">
      <c r="A4116" s="93">
        <v>201</v>
      </c>
      <c r="B4116" s="62" t="s">
        <v>44</v>
      </c>
      <c r="C4116" s="26">
        <v>44093</v>
      </c>
      <c r="D4116" s="4">
        <v>195</v>
      </c>
      <c r="E4116" s="29">
        <f t="shared" si="222"/>
        <v>779</v>
      </c>
      <c r="G4116" s="4"/>
      <c r="H4116" s="93">
        <f t="shared" si="223"/>
        <v>843</v>
      </c>
      <c r="I4116" s="93">
        <f t="shared" si="224"/>
        <v>6.7369669580018554</v>
      </c>
      <c r="J4116" s="158">
        <f t="shared" si="220"/>
        <v>-19.512219056679168</v>
      </c>
    </row>
    <row r="4117" spans="1:10" hidden="1" x14ac:dyDescent="0.25">
      <c r="A4117" s="93">
        <v>202</v>
      </c>
      <c r="B4117" s="62" t="s">
        <v>44</v>
      </c>
      <c r="C4117" s="26">
        <v>44094</v>
      </c>
      <c r="D4117" s="4">
        <v>83</v>
      </c>
      <c r="E4117" s="29">
        <f t="shared" si="222"/>
        <v>682</v>
      </c>
      <c r="G4117" s="4"/>
      <c r="H4117" s="93">
        <f t="shared" si="223"/>
        <v>862</v>
      </c>
      <c r="I4117" s="93">
        <f t="shared" si="224"/>
        <v>6.7592552706636928</v>
      </c>
      <c r="J4117" s="158">
        <f t="shared" si="220"/>
        <v>15.466226426921441</v>
      </c>
    </row>
    <row r="4118" spans="1:10" hidden="1" x14ac:dyDescent="0.25">
      <c r="A4118" s="93">
        <v>203</v>
      </c>
      <c r="B4118" s="62" t="s">
        <v>44</v>
      </c>
      <c r="C4118" s="26">
        <v>44095</v>
      </c>
      <c r="D4118" s="4">
        <v>95</v>
      </c>
      <c r="E4118" s="29">
        <f t="shared" si="222"/>
        <v>747</v>
      </c>
      <c r="F4118" s="4">
        <v>1</v>
      </c>
      <c r="G4118" s="4"/>
      <c r="H4118" s="93">
        <f t="shared" si="223"/>
        <v>777</v>
      </c>
      <c r="I4118" s="93">
        <f t="shared" si="224"/>
        <v>6.6554403503676474</v>
      </c>
      <c r="J4118" s="158">
        <f t="shared" si="220"/>
        <v>12.318622603311921</v>
      </c>
    </row>
    <row r="4119" spans="1:10" hidden="1" x14ac:dyDescent="0.25">
      <c r="A4119" s="93">
        <v>204</v>
      </c>
      <c r="B4119" s="62" t="s">
        <v>44</v>
      </c>
      <c r="C4119" s="26">
        <v>44096</v>
      </c>
      <c r="D4119" s="4">
        <v>74</v>
      </c>
      <c r="E4119" s="29">
        <f t="shared" si="222"/>
        <v>720</v>
      </c>
      <c r="F4119" s="4">
        <f>1</f>
        <v>1</v>
      </c>
      <c r="G4119" s="4"/>
      <c r="H4119" s="93">
        <f t="shared" si="223"/>
        <v>821</v>
      </c>
      <c r="I4119" s="93">
        <f t="shared" si="224"/>
        <v>6.7105231094524278</v>
      </c>
      <c r="J4119" s="158">
        <f t="shared" si="220"/>
        <v>12.408195501028178</v>
      </c>
    </row>
    <row r="4120" spans="1:10" hidden="1" x14ac:dyDescent="0.25">
      <c r="A4120" s="93">
        <v>205</v>
      </c>
      <c r="B4120" s="62" t="s">
        <v>44</v>
      </c>
      <c r="C4120" s="26">
        <v>44097</v>
      </c>
      <c r="D4120" s="4">
        <v>114</v>
      </c>
      <c r="E4120" s="29">
        <f t="shared" si="222"/>
        <v>833</v>
      </c>
      <c r="F4120" s="4">
        <f>1</f>
        <v>1</v>
      </c>
      <c r="G4120" s="4"/>
      <c r="H4120" s="93">
        <f t="shared" si="223"/>
        <v>834</v>
      </c>
      <c r="I4120" s="93">
        <f t="shared" si="224"/>
        <v>6.7262334023587469</v>
      </c>
      <c r="J4120" s="158">
        <f t="shared" si="220"/>
        <v>16.504798380884555</v>
      </c>
    </row>
    <row r="4121" spans="1:10" hidden="1" x14ac:dyDescent="0.25">
      <c r="A4121" s="93">
        <v>206</v>
      </c>
      <c r="B4121" s="62" t="s">
        <v>44</v>
      </c>
      <c r="C4121" s="26">
        <v>44098</v>
      </c>
      <c r="D4121" s="4">
        <v>86</v>
      </c>
      <c r="E4121" s="29">
        <f t="shared" si="222"/>
        <v>822</v>
      </c>
      <c r="F4121" s="4">
        <f>2</f>
        <v>2</v>
      </c>
      <c r="G4121" s="4"/>
      <c r="H4121" s="93">
        <f t="shared" si="223"/>
        <v>919</v>
      </c>
      <c r="I4121" s="93">
        <f t="shared" si="224"/>
        <v>6.8232861223556869</v>
      </c>
      <c r="J4121" s="158">
        <f>LN(2)/SLOPE(I4114:I4121,A4114:A4121)</f>
        <v>17.697121743074433</v>
      </c>
    </row>
    <row r="4122" spans="1:10" hidden="1" x14ac:dyDescent="0.25">
      <c r="A4122" s="93">
        <v>1</v>
      </c>
      <c r="B4122" s="5" t="s">
        <v>29</v>
      </c>
      <c r="C4122" s="26">
        <v>43893</v>
      </c>
      <c r="D4122" s="4">
        <v>0</v>
      </c>
      <c r="E4122" s="29">
        <v>0</v>
      </c>
      <c r="G4122" s="4"/>
      <c r="H4122" s="93">
        <f t="shared" si="223"/>
        <v>0</v>
      </c>
      <c r="I4122" s="93" t="e">
        <f t="shared" si="224"/>
        <v>#NUM!</v>
      </c>
    </row>
    <row r="4123" spans="1:10" hidden="1" x14ac:dyDescent="0.25">
      <c r="A4123" s="93">
        <v>2</v>
      </c>
      <c r="B4123" s="5" t="s">
        <v>29</v>
      </c>
      <c r="C4123" s="26">
        <v>43894</v>
      </c>
      <c r="D4123" s="4">
        <v>0</v>
      </c>
      <c r="E4123" s="29">
        <v>0</v>
      </c>
      <c r="G4123" s="4"/>
      <c r="H4123" s="93">
        <f t="shared" si="223"/>
        <v>0</v>
      </c>
      <c r="I4123" s="93" t="e">
        <f t="shared" si="224"/>
        <v>#NUM!</v>
      </c>
    </row>
    <row r="4124" spans="1:10" hidden="1" x14ac:dyDescent="0.25">
      <c r="A4124" s="93">
        <v>3</v>
      </c>
      <c r="B4124" s="5" t="s">
        <v>29</v>
      </c>
      <c r="C4124" s="26">
        <v>43895</v>
      </c>
      <c r="D4124" s="4">
        <v>0</v>
      </c>
      <c r="E4124" s="29">
        <v>0</v>
      </c>
      <c r="G4124" s="4"/>
      <c r="H4124" s="93">
        <f t="shared" si="223"/>
        <v>0</v>
      </c>
      <c r="I4124" s="93" t="e">
        <f t="shared" si="224"/>
        <v>#NUM!</v>
      </c>
    </row>
    <row r="4125" spans="1:10" hidden="1" x14ac:dyDescent="0.25">
      <c r="A4125" s="93">
        <v>4</v>
      </c>
      <c r="B4125" s="5" t="s">
        <v>29</v>
      </c>
      <c r="C4125" s="26">
        <v>43896</v>
      </c>
      <c r="D4125" s="4">
        <v>0</v>
      </c>
      <c r="E4125" s="29">
        <v>0</v>
      </c>
      <c r="G4125" s="4"/>
      <c r="H4125" s="93">
        <f t="shared" si="223"/>
        <v>0</v>
      </c>
      <c r="I4125" s="93" t="e">
        <f t="shared" si="224"/>
        <v>#NUM!</v>
      </c>
    </row>
    <row r="4126" spans="1:10" hidden="1" x14ac:dyDescent="0.25">
      <c r="A4126" s="93">
        <v>5</v>
      </c>
      <c r="B4126" s="5" t="s">
        <v>29</v>
      </c>
      <c r="C4126" s="26">
        <v>43897</v>
      </c>
      <c r="D4126" s="4">
        <v>0</v>
      </c>
      <c r="E4126" s="29">
        <v>0</v>
      </c>
      <c r="G4126" s="4"/>
      <c r="H4126" s="93">
        <f t="shared" si="223"/>
        <v>0</v>
      </c>
      <c r="I4126" s="93" t="e">
        <f t="shared" si="224"/>
        <v>#NUM!</v>
      </c>
    </row>
    <row r="4127" spans="1:10" hidden="1" x14ac:dyDescent="0.25">
      <c r="A4127" s="93">
        <v>6</v>
      </c>
      <c r="B4127" s="5" t="s">
        <v>29</v>
      </c>
      <c r="C4127" s="26">
        <v>43898</v>
      </c>
      <c r="D4127" s="4">
        <v>0</v>
      </c>
      <c r="E4127" s="29">
        <v>0</v>
      </c>
      <c r="G4127" s="4"/>
      <c r="H4127" s="93">
        <f t="shared" si="223"/>
        <v>0</v>
      </c>
      <c r="I4127" s="93" t="e">
        <f t="shared" si="224"/>
        <v>#NUM!</v>
      </c>
    </row>
    <row r="4128" spans="1:10" hidden="1" x14ac:dyDescent="0.25">
      <c r="A4128" s="93">
        <v>7</v>
      </c>
      <c r="B4128" s="5" t="s">
        <v>29</v>
      </c>
      <c r="C4128" s="26">
        <v>43899</v>
      </c>
      <c r="D4128" s="4">
        <v>0</v>
      </c>
      <c r="E4128" s="29">
        <v>0</v>
      </c>
      <c r="G4128" s="4"/>
      <c r="H4128" s="93">
        <f t="shared" si="223"/>
        <v>0</v>
      </c>
      <c r="I4128" s="93" t="e">
        <f t="shared" si="224"/>
        <v>#NUM!</v>
      </c>
    </row>
    <row r="4129" spans="1:10" hidden="1" x14ac:dyDescent="0.25">
      <c r="A4129" s="93">
        <v>8</v>
      </c>
      <c r="B4129" s="5" t="s">
        <v>29</v>
      </c>
      <c r="C4129" s="26">
        <v>43900</v>
      </c>
      <c r="D4129" s="4">
        <v>0</v>
      </c>
      <c r="E4129" s="29">
        <v>0</v>
      </c>
      <c r="G4129" s="4"/>
      <c r="H4129" s="93">
        <f t="shared" si="223"/>
        <v>0</v>
      </c>
      <c r="I4129" s="93" t="e">
        <f t="shared" si="224"/>
        <v>#NUM!</v>
      </c>
    </row>
    <row r="4130" spans="1:10" hidden="1" x14ac:dyDescent="0.25">
      <c r="A4130" s="93">
        <v>9</v>
      </c>
      <c r="B4130" s="5" t="s">
        <v>29</v>
      </c>
      <c r="C4130" s="26">
        <v>43901</v>
      </c>
      <c r="D4130" s="4">
        <v>0</v>
      </c>
      <c r="E4130" s="29">
        <v>0</v>
      </c>
      <c r="G4130" s="4"/>
      <c r="H4130" s="93">
        <f t="shared" si="223"/>
        <v>0</v>
      </c>
      <c r="I4130" s="93" t="e">
        <f t="shared" si="224"/>
        <v>#NUM!</v>
      </c>
    </row>
    <row r="4131" spans="1:10" hidden="1" x14ac:dyDescent="0.25">
      <c r="A4131" s="93">
        <v>10</v>
      </c>
      <c r="B4131" s="5" t="s">
        <v>29</v>
      </c>
      <c r="C4131" s="26">
        <v>43902</v>
      </c>
      <c r="D4131" s="4">
        <v>0</v>
      </c>
      <c r="E4131" s="29">
        <v>0</v>
      </c>
      <c r="G4131" s="4"/>
      <c r="H4131" s="93">
        <f t="shared" si="223"/>
        <v>0</v>
      </c>
      <c r="I4131" s="93" t="e">
        <f t="shared" si="224"/>
        <v>#NUM!</v>
      </c>
    </row>
    <row r="4132" spans="1:10" hidden="1" x14ac:dyDescent="0.25">
      <c r="A4132" s="93">
        <v>11</v>
      </c>
      <c r="B4132" s="5" t="s">
        <v>29</v>
      </c>
      <c r="C4132" s="26">
        <v>43903</v>
      </c>
      <c r="D4132" s="4">
        <v>0</v>
      </c>
      <c r="E4132" s="29">
        <v>0</v>
      </c>
      <c r="G4132" s="4"/>
      <c r="H4132" s="93">
        <f t="shared" si="223"/>
        <v>0</v>
      </c>
      <c r="I4132" s="93" t="e">
        <f t="shared" si="224"/>
        <v>#NUM!</v>
      </c>
    </row>
    <row r="4133" spans="1:10" hidden="1" x14ac:dyDescent="0.25">
      <c r="A4133" s="93">
        <v>12</v>
      </c>
      <c r="B4133" s="5" t="s">
        <v>29</v>
      </c>
      <c r="C4133" s="26">
        <v>43904</v>
      </c>
      <c r="D4133" s="4">
        <v>1</v>
      </c>
      <c r="E4133" s="29">
        <v>1</v>
      </c>
      <c r="G4133" s="4"/>
      <c r="H4133" s="93">
        <f t="shared" si="223"/>
        <v>1</v>
      </c>
      <c r="I4133" s="93">
        <f t="shared" si="224"/>
        <v>0</v>
      </c>
    </row>
    <row r="4134" spans="1:10" hidden="1" x14ac:dyDescent="0.25">
      <c r="A4134" s="93">
        <v>13</v>
      </c>
      <c r="B4134" s="5" t="s">
        <v>29</v>
      </c>
      <c r="C4134" s="26">
        <v>43905</v>
      </c>
      <c r="D4134" s="4">
        <v>0</v>
      </c>
      <c r="E4134" s="29">
        <v>1</v>
      </c>
      <c r="G4134" s="4"/>
      <c r="H4134" s="93">
        <f t="shared" si="223"/>
        <v>1</v>
      </c>
      <c r="I4134" s="93">
        <f t="shared" si="224"/>
        <v>0</v>
      </c>
    </row>
    <row r="4135" spans="1:10" hidden="1" x14ac:dyDescent="0.25">
      <c r="A4135" s="93">
        <v>14</v>
      </c>
      <c r="B4135" s="5" t="s">
        <v>29</v>
      </c>
      <c r="C4135" s="26">
        <v>43906</v>
      </c>
      <c r="D4135" s="4">
        <v>0</v>
      </c>
      <c r="E4135" s="29">
        <v>1</v>
      </c>
      <c r="G4135" s="4"/>
      <c r="H4135" s="93">
        <f t="shared" si="223"/>
        <v>1</v>
      </c>
      <c r="I4135" s="93">
        <f t="shared" si="224"/>
        <v>0</v>
      </c>
    </row>
    <row r="4136" spans="1:10" hidden="1" x14ac:dyDescent="0.25">
      <c r="A4136" s="93">
        <v>15</v>
      </c>
      <c r="B4136" s="5" t="s">
        <v>29</v>
      </c>
      <c r="C4136" s="26">
        <v>43907</v>
      </c>
      <c r="D4136" s="4">
        <v>0</v>
      </c>
      <c r="E4136" s="29">
        <v>1</v>
      </c>
      <c r="G4136" s="4"/>
      <c r="H4136" s="93">
        <f t="shared" si="223"/>
        <v>1</v>
      </c>
      <c r="I4136" s="93">
        <f t="shared" si="224"/>
        <v>0</v>
      </c>
      <c r="J4136" s="158" t="e">
        <f>LN(2)/SLOPE(I4129:I4136,A4129:A4136)</f>
        <v>#NUM!</v>
      </c>
    </row>
    <row r="4137" spans="1:10" hidden="1" x14ac:dyDescent="0.25">
      <c r="A4137" s="93">
        <v>16</v>
      </c>
      <c r="B4137" s="5" t="s">
        <v>29</v>
      </c>
      <c r="C4137" s="26">
        <v>43908</v>
      </c>
      <c r="D4137" s="4">
        <v>0</v>
      </c>
      <c r="E4137" s="29">
        <v>1</v>
      </c>
      <c r="G4137" s="4"/>
      <c r="H4137" s="93">
        <f t="shared" si="223"/>
        <v>1</v>
      </c>
      <c r="I4137" s="93">
        <f t="shared" si="224"/>
        <v>0</v>
      </c>
      <c r="J4137" s="158" t="e">
        <f t="shared" ref="J4137:J4200" si="225">LN(2)/SLOPE(I4130:I4137,A4130:A4137)</f>
        <v>#NUM!</v>
      </c>
    </row>
    <row r="4138" spans="1:10" hidden="1" x14ac:dyDescent="0.25">
      <c r="A4138" s="93">
        <v>17</v>
      </c>
      <c r="B4138" s="5" t="s">
        <v>29</v>
      </c>
      <c r="C4138" s="26">
        <v>43909</v>
      </c>
      <c r="D4138" s="4">
        <v>1</v>
      </c>
      <c r="E4138" s="29">
        <v>2</v>
      </c>
      <c r="G4138" s="4"/>
      <c r="H4138" s="93">
        <f t="shared" si="223"/>
        <v>2</v>
      </c>
      <c r="I4138" s="93">
        <f t="shared" si="224"/>
        <v>0.69314718055994529</v>
      </c>
      <c r="J4138" s="158" t="e">
        <f t="shared" si="225"/>
        <v>#NUM!</v>
      </c>
    </row>
    <row r="4139" spans="1:10" hidden="1" x14ac:dyDescent="0.25">
      <c r="A4139" s="93">
        <v>18</v>
      </c>
      <c r="B4139" s="5" t="s">
        <v>29</v>
      </c>
      <c r="C4139" s="26">
        <v>43910</v>
      </c>
      <c r="D4139" s="4">
        <v>0</v>
      </c>
      <c r="E4139" s="29">
        <v>2</v>
      </c>
      <c r="G4139" s="4"/>
      <c r="H4139" s="93">
        <f t="shared" si="223"/>
        <v>2</v>
      </c>
      <c r="I4139" s="93">
        <f t="shared" si="224"/>
        <v>0.69314718055994529</v>
      </c>
      <c r="J4139" s="158" t="e">
        <f t="shared" si="225"/>
        <v>#NUM!</v>
      </c>
    </row>
    <row r="4140" spans="1:10" hidden="1" x14ac:dyDescent="0.25">
      <c r="A4140" s="93">
        <v>19</v>
      </c>
      <c r="B4140" s="5" t="s">
        <v>29</v>
      </c>
      <c r="C4140" s="26">
        <v>43911</v>
      </c>
      <c r="D4140" s="4">
        <v>2</v>
      </c>
      <c r="E4140" s="29">
        <v>4</v>
      </c>
      <c r="G4140" s="4"/>
      <c r="H4140" s="93">
        <f t="shared" si="223"/>
        <v>4</v>
      </c>
      <c r="I4140" s="93">
        <f t="shared" si="224"/>
        <v>1.3862943611198906</v>
      </c>
      <c r="J4140" s="158">
        <f t="shared" si="225"/>
        <v>3.8181818181818183</v>
      </c>
    </row>
    <row r="4141" spans="1:10" hidden="1" x14ac:dyDescent="0.25">
      <c r="A4141" s="93">
        <v>20</v>
      </c>
      <c r="B4141" s="5" t="s">
        <v>29</v>
      </c>
      <c r="C4141" s="26">
        <v>43912</v>
      </c>
      <c r="D4141" s="4">
        <v>0</v>
      </c>
      <c r="E4141" s="29">
        <v>4</v>
      </c>
      <c r="G4141" s="4"/>
      <c r="H4141" s="93">
        <f t="shared" si="223"/>
        <v>4</v>
      </c>
      <c r="I4141" s="93">
        <f t="shared" si="224"/>
        <v>1.3862943611198906</v>
      </c>
      <c r="J4141" s="158">
        <f t="shared" si="225"/>
        <v>2.9999999999999996</v>
      </c>
    </row>
    <row r="4142" spans="1:10" hidden="1" x14ac:dyDescent="0.25">
      <c r="A4142" s="93">
        <v>21</v>
      </c>
      <c r="B4142" s="5" t="s">
        <v>29</v>
      </c>
      <c r="C4142" s="26">
        <v>43913</v>
      </c>
      <c r="D4142" s="4">
        <v>13</v>
      </c>
      <c r="E4142" s="29">
        <v>17</v>
      </c>
      <c r="G4142" s="4"/>
      <c r="H4142" s="93">
        <f t="shared" si="223"/>
        <v>17</v>
      </c>
      <c r="I4142" s="93">
        <f t="shared" si="224"/>
        <v>2.8332133440562162</v>
      </c>
      <c r="J4142" s="158">
        <f t="shared" si="225"/>
        <v>1.8828913367602074</v>
      </c>
    </row>
    <row r="4143" spans="1:10" hidden="1" x14ac:dyDescent="0.25">
      <c r="A4143" s="93">
        <v>22</v>
      </c>
      <c r="B4143" s="5" t="s">
        <v>29</v>
      </c>
      <c r="C4143" s="26">
        <v>43914</v>
      </c>
      <c r="D4143" s="4">
        <v>3</v>
      </c>
      <c r="E4143" s="29">
        <v>20</v>
      </c>
      <c r="G4143" s="4"/>
      <c r="H4143" s="93">
        <f t="shared" si="223"/>
        <v>20</v>
      </c>
      <c r="I4143" s="93">
        <f t="shared" si="224"/>
        <v>2.9957322735539909</v>
      </c>
      <c r="J4143" s="158">
        <f t="shared" si="225"/>
        <v>1.535907013683824</v>
      </c>
    </row>
    <row r="4144" spans="1:10" hidden="1" x14ac:dyDescent="0.25">
      <c r="A4144" s="93">
        <v>23</v>
      </c>
      <c r="B4144" s="5" t="s">
        <v>29</v>
      </c>
      <c r="C4144" s="26">
        <v>43915</v>
      </c>
      <c r="D4144" s="4">
        <v>22</v>
      </c>
      <c r="E4144" s="29">
        <v>42</v>
      </c>
      <c r="G4144" s="4"/>
      <c r="H4144" s="93">
        <f t="shared" si="223"/>
        <v>42</v>
      </c>
      <c r="I4144" s="93">
        <f t="shared" si="224"/>
        <v>3.7376696182833684</v>
      </c>
      <c r="J4144" s="158">
        <f t="shared" si="225"/>
        <v>1.3203758156748484</v>
      </c>
    </row>
    <row r="4145" spans="1:10" hidden="1" x14ac:dyDescent="0.25">
      <c r="A4145" s="93">
        <v>24</v>
      </c>
      <c r="B4145" s="5" t="s">
        <v>29</v>
      </c>
      <c r="C4145" s="26">
        <v>43916</v>
      </c>
      <c r="D4145" s="4">
        <v>12</v>
      </c>
      <c r="E4145" s="29">
        <v>54</v>
      </c>
      <c r="G4145" s="4"/>
      <c r="H4145" s="93">
        <f t="shared" si="223"/>
        <v>54</v>
      </c>
      <c r="I4145" s="93">
        <f t="shared" si="224"/>
        <v>3.9889840465642745</v>
      </c>
      <c r="J4145" s="158">
        <f t="shared" si="225"/>
        <v>1.3063957280755905</v>
      </c>
    </row>
    <row r="4146" spans="1:10" hidden="1" x14ac:dyDescent="0.25">
      <c r="A4146" s="93">
        <v>25</v>
      </c>
      <c r="B4146" s="5" t="s">
        <v>29</v>
      </c>
      <c r="C4146" s="26">
        <v>43917</v>
      </c>
      <c r="D4146" s="4">
        <v>9</v>
      </c>
      <c r="E4146" s="29">
        <v>63</v>
      </c>
      <c r="G4146" s="4"/>
      <c r="H4146" s="93">
        <f t="shared" si="223"/>
        <v>63</v>
      </c>
      <c r="I4146" s="93">
        <f t="shared" si="224"/>
        <v>4.1431347263915326</v>
      </c>
      <c r="J4146" s="158">
        <f t="shared" si="225"/>
        <v>1.311950323618791</v>
      </c>
    </row>
    <row r="4147" spans="1:10" hidden="1" x14ac:dyDescent="0.25">
      <c r="A4147" s="93">
        <v>26</v>
      </c>
      <c r="B4147" s="5" t="s">
        <v>29</v>
      </c>
      <c r="C4147" s="26">
        <v>43918</v>
      </c>
      <c r="D4147" s="4">
        <v>13</v>
      </c>
      <c r="E4147" s="29">
        <v>76</v>
      </c>
      <c r="G4147" s="4"/>
      <c r="H4147" s="93">
        <f t="shared" si="223"/>
        <v>76</v>
      </c>
      <c r="I4147" s="93">
        <f t="shared" si="224"/>
        <v>4.3307333402863311</v>
      </c>
      <c r="J4147" s="158">
        <f t="shared" si="225"/>
        <v>1.508226418405725</v>
      </c>
    </row>
    <row r="4148" spans="1:10" hidden="1" x14ac:dyDescent="0.25">
      <c r="A4148" s="93">
        <v>27</v>
      </c>
      <c r="B4148" s="5" t="s">
        <v>29</v>
      </c>
      <c r="C4148" s="26">
        <v>43919</v>
      </c>
      <c r="D4148" s="4">
        <v>14</v>
      </c>
      <c r="E4148" s="29">
        <v>90</v>
      </c>
      <c r="G4148" s="4"/>
      <c r="H4148" s="93">
        <f t="shared" si="223"/>
        <v>90</v>
      </c>
      <c r="I4148" s="93">
        <f t="shared" si="224"/>
        <v>4.499809670330265</v>
      </c>
      <c r="J4148" s="158">
        <f t="shared" si="225"/>
        <v>1.7656732709795553</v>
      </c>
    </row>
    <row r="4149" spans="1:10" hidden="1" x14ac:dyDescent="0.25">
      <c r="A4149" s="93">
        <v>28</v>
      </c>
      <c r="B4149" s="5" t="s">
        <v>29</v>
      </c>
      <c r="C4149" s="26">
        <v>43920</v>
      </c>
      <c r="D4149" s="4">
        <v>21</v>
      </c>
      <c r="E4149" s="29">
        <v>111</v>
      </c>
      <c r="G4149" s="4"/>
      <c r="H4149" s="93">
        <f t="shared" si="223"/>
        <v>111</v>
      </c>
      <c r="I4149" s="93">
        <f t="shared" si="224"/>
        <v>4.7095302013123339</v>
      </c>
      <c r="J4149" s="158">
        <f t="shared" si="225"/>
        <v>2.5776739959556529</v>
      </c>
    </row>
    <row r="4150" spans="1:10" hidden="1" x14ac:dyDescent="0.25">
      <c r="A4150" s="93">
        <v>29</v>
      </c>
      <c r="B4150" s="5" t="s">
        <v>29</v>
      </c>
      <c r="C4150" s="26">
        <v>43921</v>
      </c>
      <c r="D4150" s="4">
        <v>22</v>
      </c>
      <c r="E4150" s="29">
        <v>133</v>
      </c>
      <c r="G4150" s="4"/>
      <c r="H4150" s="93">
        <f t="shared" si="223"/>
        <v>133</v>
      </c>
      <c r="I4150" s="93">
        <f t="shared" si="224"/>
        <v>4.8903491282217537</v>
      </c>
      <c r="J4150" s="158">
        <f t="shared" si="225"/>
        <v>2.9344448197930264</v>
      </c>
    </row>
    <row r="4151" spans="1:10" hidden="1" x14ac:dyDescent="0.25">
      <c r="A4151" s="93">
        <v>30</v>
      </c>
      <c r="B4151" s="5" t="s">
        <v>29</v>
      </c>
      <c r="C4151" s="26">
        <v>43922</v>
      </c>
      <c r="D4151" s="4">
        <v>11</v>
      </c>
      <c r="E4151" s="29">
        <v>144</v>
      </c>
      <c r="F4151" s="4">
        <v>1</v>
      </c>
      <c r="G4151" s="4"/>
      <c r="H4151" s="93">
        <f t="shared" si="223"/>
        <v>144</v>
      </c>
      <c r="I4151" s="93">
        <f t="shared" si="224"/>
        <v>4.9698132995760007</v>
      </c>
      <c r="J4151" s="158">
        <f t="shared" si="225"/>
        <v>3.8815999040027607</v>
      </c>
    </row>
    <row r="4152" spans="1:10" hidden="1" x14ac:dyDescent="0.25">
      <c r="A4152" s="93">
        <v>31</v>
      </c>
      <c r="B4152" s="5" t="s">
        <v>29</v>
      </c>
      <c r="C4152" s="26">
        <v>43923</v>
      </c>
      <c r="D4152" s="4">
        <v>8</v>
      </c>
      <c r="E4152" s="29">
        <v>152</v>
      </c>
      <c r="G4152" s="4"/>
      <c r="H4152" s="93">
        <f t="shared" si="223"/>
        <v>152</v>
      </c>
      <c r="I4152" s="93">
        <f t="shared" si="224"/>
        <v>5.0238805208462765</v>
      </c>
      <c r="J4152" s="158">
        <f t="shared" si="225"/>
        <v>4.3889135405790505</v>
      </c>
    </row>
    <row r="4153" spans="1:10" hidden="1" x14ac:dyDescent="0.25">
      <c r="A4153" s="93">
        <v>32</v>
      </c>
      <c r="B4153" s="5" t="s">
        <v>29</v>
      </c>
      <c r="C4153" s="26">
        <v>43924</v>
      </c>
      <c r="D4153" s="4">
        <v>8</v>
      </c>
      <c r="E4153" s="29">
        <v>160</v>
      </c>
      <c r="G4153" s="4"/>
      <c r="H4153" s="93">
        <f t="shared" si="223"/>
        <v>160</v>
      </c>
      <c r="I4153" s="93">
        <f t="shared" si="224"/>
        <v>5.0751738152338266</v>
      </c>
      <c r="J4153" s="158">
        <f t="shared" si="225"/>
        <v>5.0276462232953767</v>
      </c>
    </row>
    <row r="4154" spans="1:10" hidden="1" x14ac:dyDescent="0.25">
      <c r="A4154" s="93">
        <v>33</v>
      </c>
      <c r="B4154" s="5" t="s">
        <v>29</v>
      </c>
      <c r="C4154" s="26">
        <v>43925</v>
      </c>
      <c r="D4154" s="4">
        <v>5</v>
      </c>
      <c r="E4154" s="29">
        <v>165</v>
      </c>
      <c r="G4154" s="4"/>
      <c r="H4154" s="93">
        <f t="shared" si="223"/>
        <v>165</v>
      </c>
      <c r="I4154" s="93">
        <f t="shared" si="224"/>
        <v>5.1059454739005803</v>
      </c>
      <c r="J4154" s="158">
        <f t="shared" si="225"/>
        <v>6.243349993480706</v>
      </c>
    </row>
    <row r="4155" spans="1:10" hidden="1" x14ac:dyDescent="0.25">
      <c r="A4155" s="93">
        <v>34</v>
      </c>
      <c r="B4155" s="5" t="s">
        <v>29</v>
      </c>
      <c r="C4155" s="26">
        <v>43926</v>
      </c>
      <c r="D4155" s="4">
        <v>11</v>
      </c>
      <c r="E4155" s="29">
        <v>176</v>
      </c>
      <c r="G4155" s="4"/>
      <c r="H4155" s="93">
        <f t="shared" si="223"/>
        <v>176</v>
      </c>
      <c r="I4155" s="93">
        <f t="shared" si="224"/>
        <v>5.1704839950381514</v>
      </c>
      <c r="J4155" s="158">
        <f t="shared" si="225"/>
        <v>7.9919921108336958</v>
      </c>
    </row>
    <row r="4156" spans="1:10" hidden="1" x14ac:dyDescent="0.25">
      <c r="A4156" s="93">
        <v>35</v>
      </c>
      <c r="B4156" s="5" t="s">
        <v>29</v>
      </c>
      <c r="C4156" s="26">
        <v>43927</v>
      </c>
      <c r="D4156" s="4">
        <v>8</v>
      </c>
      <c r="E4156" s="29">
        <v>184</v>
      </c>
      <c r="G4156" s="4"/>
      <c r="H4156" s="93">
        <f t="shared" si="223"/>
        <v>184</v>
      </c>
      <c r="I4156" s="93">
        <f t="shared" si="224"/>
        <v>5.2149357576089859</v>
      </c>
      <c r="J4156" s="158">
        <f t="shared" si="225"/>
        <v>10.785878685196522</v>
      </c>
    </row>
    <row r="4157" spans="1:10" hidden="1" x14ac:dyDescent="0.25">
      <c r="A4157" s="93">
        <v>36</v>
      </c>
      <c r="B4157" s="5" t="s">
        <v>29</v>
      </c>
      <c r="C4157" s="26">
        <v>43928</v>
      </c>
      <c r="D4157" s="4">
        <v>3</v>
      </c>
      <c r="E4157" s="29">
        <v>187</v>
      </c>
      <c r="G4157" s="4"/>
      <c r="H4157" s="93">
        <f t="shared" si="223"/>
        <v>187</v>
      </c>
      <c r="I4157" s="93">
        <f t="shared" si="224"/>
        <v>5.2311086168545868</v>
      </c>
      <c r="J4157" s="158">
        <f t="shared" si="225"/>
        <v>14.265394883551913</v>
      </c>
    </row>
    <row r="4158" spans="1:10" hidden="1" x14ac:dyDescent="0.25">
      <c r="A4158" s="93">
        <v>37</v>
      </c>
      <c r="B4158" s="5" t="s">
        <v>29</v>
      </c>
      <c r="C4158" s="26">
        <v>43929</v>
      </c>
      <c r="D4158" s="4">
        <v>2</v>
      </c>
      <c r="E4158" s="29">
        <v>189</v>
      </c>
      <c r="G4158" s="4"/>
      <c r="H4158" s="93">
        <f t="shared" si="223"/>
        <v>189</v>
      </c>
      <c r="I4158" s="93">
        <f t="shared" si="224"/>
        <v>5.2417470150596426</v>
      </c>
      <c r="J4158" s="158">
        <f t="shared" si="225"/>
        <v>17.007258342991332</v>
      </c>
    </row>
    <row r="4159" spans="1:10" hidden="1" x14ac:dyDescent="0.25">
      <c r="A4159" s="93">
        <v>38</v>
      </c>
      <c r="B4159" s="5" t="s">
        <v>29</v>
      </c>
      <c r="C4159" s="26">
        <v>43930</v>
      </c>
      <c r="D4159" s="4">
        <v>7</v>
      </c>
      <c r="E4159" s="29">
        <v>196</v>
      </c>
      <c r="F4159" s="4">
        <v>1</v>
      </c>
      <c r="G4159" s="4"/>
      <c r="H4159" s="93">
        <f t="shared" si="223"/>
        <v>196</v>
      </c>
      <c r="I4159" s="93">
        <f t="shared" si="224"/>
        <v>5.2781146592305168</v>
      </c>
      <c r="J4159" s="158">
        <f t="shared" si="225"/>
        <v>19.200460654313716</v>
      </c>
    </row>
    <row r="4160" spans="1:10" hidden="1" x14ac:dyDescent="0.25">
      <c r="A4160" s="93">
        <v>39</v>
      </c>
      <c r="B4160" s="5" t="s">
        <v>29</v>
      </c>
      <c r="C4160" s="26">
        <v>43931</v>
      </c>
      <c r="D4160" s="4">
        <v>1</v>
      </c>
      <c r="E4160" s="29">
        <v>197</v>
      </c>
      <c r="G4160" s="4"/>
      <c r="H4160" s="93">
        <f t="shared" si="223"/>
        <v>197</v>
      </c>
      <c r="I4160" s="93">
        <f t="shared" si="224"/>
        <v>5.2832037287379885</v>
      </c>
      <c r="J4160" s="158">
        <f t="shared" si="225"/>
        <v>22.859822949553124</v>
      </c>
    </row>
    <row r="4161" spans="1:10" hidden="1" x14ac:dyDescent="0.25">
      <c r="A4161" s="93">
        <v>40</v>
      </c>
      <c r="B4161" s="5" t="s">
        <v>29</v>
      </c>
      <c r="C4161" s="26">
        <v>43932</v>
      </c>
      <c r="D4161" s="4">
        <v>3</v>
      </c>
      <c r="E4161" s="29">
        <v>200</v>
      </c>
      <c r="G4161" s="4"/>
      <c r="H4161" s="93">
        <f t="shared" si="223"/>
        <v>200</v>
      </c>
      <c r="I4161" s="93">
        <f t="shared" si="224"/>
        <v>5.2983173665480363</v>
      </c>
      <c r="J4161" s="158">
        <f t="shared" si="225"/>
        <v>27.589555142259901</v>
      </c>
    </row>
    <row r="4162" spans="1:10" hidden="1" x14ac:dyDescent="0.25">
      <c r="A4162" s="93">
        <v>41</v>
      </c>
      <c r="B4162" s="5" t="s">
        <v>29</v>
      </c>
      <c r="C4162" s="26">
        <v>43933</v>
      </c>
      <c r="D4162" s="4">
        <v>3</v>
      </c>
      <c r="E4162" s="29">
        <v>203</v>
      </c>
      <c r="G4162" s="4"/>
      <c r="H4162" s="93">
        <f t="shared" si="223"/>
        <v>203</v>
      </c>
      <c r="I4162" s="93">
        <f t="shared" si="224"/>
        <v>5.3132059790417872</v>
      </c>
      <c r="J4162" s="158">
        <f t="shared" si="225"/>
        <v>36.195339675817593</v>
      </c>
    </row>
    <row r="4163" spans="1:10" hidden="1" x14ac:dyDescent="0.25">
      <c r="A4163" s="93">
        <v>42</v>
      </c>
      <c r="B4163" s="5" t="s">
        <v>29</v>
      </c>
      <c r="C4163" s="26">
        <v>43934</v>
      </c>
      <c r="D4163" s="4">
        <v>2</v>
      </c>
      <c r="E4163" s="29">
        <v>205</v>
      </c>
      <c r="G4163" s="4"/>
      <c r="H4163" s="93">
        <f t="shared" ref="H4163:H4226" si="226">IF(EXACT(B4163,B4162),D4163+E4162,E4163)</f>
        <v>205</v>
      </c>
      <c r="I4163" s="93">
        <f t="shared" si="224"/>
        <v>5.3230099791384085</v>
      </c>
      <c r="J4163" s="158">
        <f t="shared" si="225"/>
        <v>43.392518810464544</v>
      </c>
    </row>
    <row r="4164" spans="1:10" hidden="1" x14ac:dyDescent="0.25">
      <c r="A4164" s="93">
        <v>43</v>
      </c>
      <c r="B4164" s="5" t="s">
        <v>29</v>
      </c>
      <c r="C4164" s="26">
        <v>43935</v>
      </c>
      <c r="D4164" s="4">
        <v>2</v>
      </c>
      <c r="E4164" s="29">
        <v>207</v>
      </c>
      <c r="G4164" s="4"/>
      <c r="H4164" s="93">
        <f t="shared" si="226"/>
        <v>207</v>
      </c>
      <c r="I4164" s="93">
        <f t="shared" si="224"/>
        <v>5.3327187932653688</v>
      </c>
      <c r="J4164" s="158">
        <f t="shared" si="225"/>
        <v>47.031988967484402</v>
      </c>
    </row>
    <row r="4165" spans="1:10" hidden="1" x14ac:dyDescent="0.25">
      <c r="A4165" s="93">
        <v>44</v>
      </c>
      <c r="B4165" s="5" t="s">
        <v>29</v>
      </c>
      <c r="C4165" s="26">
        <v>43936</v>
      </c>
      <c r="D4165" s="4">
        <v>2</v>
      </c>
      <c r="E4165" s="29">
        <v>209</v>
      </c>
      <c r="G4165" s="4"/>
      <c r="H4165" s="93">
        <f t="shared" si="226"/>
        <v>209</v>
      </c>
      <c r="I4165" s="93">
        <f t="shared" si="224"/>
        <v>5.3423342519648109</v>
      </c>
      <c r="J4165" s="158">
        <f t="shared" si="225"/>
        <v>52.386482111307181</v>
      </c>
    </row>
    <row r="4166" spans="1:10" hidden="1" x14ac:dyDescent="0.25">
      <c r="A4166" s="93">
        <v>45</v>
      </c>
      <c r="B4166" s="5" t="s">
        <v>29</v>
      </c>
      <c r="C4166" s="26">
        <v>43937</v>
      </c>
      <c r="D4166" s="4">
        <v>3</v>
      </c>
      <c r="E4166" s="29">
        <v>212</v>
      </c>
      <c r="G4166" s="4"/>
      <c r="H4166" s="93">
        <f t="shared" si="226"/>
        <v>212</v>
      </c>
      <c r="I4166" s="93">
        <f t="shared" si="224"/>
        <v>5.3565862746720123</v>
      </c>
      <c r="J4166" s="158">
        <f t="shared" si="225"/>
        <v>60.779394943931031</v>
      </c>
    </row>
    <row r="4167" spans="1:10" hidden="1" x14ac:dyDescent="0.25">
      <c r="A4167" s="93">
        <v>46</v>
      </c>
      <c r="B4167" s="5" t="s">
        <v>29</v>
      </c>
      <c r="C4167" s="26">
        <v>43938</v>
      </c>
      <c r="D4167" s="4">
        <v>6</v>
      </c>
      <c r="E4167" s="29">
        <v>218</v>
      </c>
      <c r="G4167" s="4"/>
      <c r="H4167" s="93">
        <f t="shared" si="226"/>
        <v>218</v>
      </c>
      <c r="I4167" s="93">
        <f t="shared" si="224"/>
        <v>5.3844950627890888</v>
      </c>
      <c r="J4167" s="158">
        <f t="shared" si="225"/>
        <v>53.052898612596394</v>
      </c>
    </row>
    <row r="4168" spans="1:10" hidden="1" x14ac:dyDescent="0.25">
      <c r="A4168" s="93">
        <v>47</v>
      </c>
      <c r="B4168" s="5" t="s">
        <v>29</v>
      </c>
      <c r="C4168" s="26">
        <v>43939</v>
      </c>
      <c r="D4168" s="4">
        <v>3</v>
      </c>
      <c r="E4168" s="29">
        <v>221</v>
      </c>
      <c r="G4168" s="4"/>
      <c r="H4168" s="93">
        <f t="shared" si="226"/>
        <v>221</v>
      </c>
      <c r="I4168" s="93">
        <f t="shared" si="224"/>
        <v>5.3981627015177525</v>
      </c>
      <c r="J4168" s="158">
        <f t="shared" si="225"/>
        <v>49.9476778740203</v>
      </c>
    </row>
    <row r="4169" spans="1:10" hidden="1" x14ac:dyDescent="0.25">
      <c r="A4169" s="93">
        <v>48</v>
      </c>
      <c r="B4169" s="5" t="s">
        <v>29</v>
      </c>
      <c r="C4169" s="26">
        <v>43940</v>
      </c>
      <c r="D4169" s="4">
        <v>1</v>
      </c>
      <c r="E4169" s="29">
        <v>222</v>
      </c>
      <c r="G4169" s="4"/>
      <c r="H4169" s="93">
        <f t="shared" si="226"/>
        <v>222</v>
      </c>
      <c r="I4169" s="93">
        <f t="shared" si="224"/>
        <v>5.4026773818722793</v>
      </c>
      <c r="J4169" s="158">
        <f t="shared" si="225"/>
        <v>49.694574544769964</v>
      </c>
    </row>
    <row r="4170" spans="1:10" hidden="1" x14ac:dyDescent="0.25">
      <c r="A4170" s="93">
        <v>49</v>
      </c>
      <c r="B4170" s="5" t="s">
        <v>29</v>
      </c>
      <c r="C4170" s="26">
        <v>43941</v>
      </c>
      <c r="D4170" s="4">
        <v>2</v>
      </c>
      <c r="E4170" s="29">
        <v>224</v>
      </c>
      <c r="G4170" s="4"/>
      <c r="H4170" s="93">
        <f t="shared" si="226"/>
        <v>224</v>
      </c>
      <c r="I4170" s="93">
        <f t="shared" si="224"/>
        <v>5.4116460518550396</v>
      </c>
      <c r="J4170" s="158">
        <f t="shared" si="225"/>
        <v>49.950571107175456</v>
      </c>
    </row>
    <row r="4171" spans="1:10" hidden="1" x14ac:dyDescent="0.25">
      <c r="A4171" s="93">
        <v>50</v>
      </c>
      <c r="B4171" s="5" t="s">
        <v>29</v>
      </c>
      <c r="C4171" s="26">
        <v>43942</v>
      </c>
      <c r="D4171" s="4">
        <v>1</v>
      </c>
      <c r="E4171" s="29">
        <v>225</v>
      </c>
      <c r="G4171" s="4"/>
      <c r="H4171" s="93">
        <f t="shared" si="226"/>
        <v>225</v>
      </c>
      <c r="I4171" s="93">
        <f t="shared" si="224"/>
        <v>5.4161004022044201</v>
      </c>
      <c r="J4171" s="158">
        <f t="shared" si="225"/>
        <v>53.80328173981956</v>
      </c>
    </row>
    <row r="4172" spans="1:10" hidden="1" x14ac:dyDescent="0.25">
      <c r="A4172" s="93">
        <v>51</v>
      </c>
      <c r="B4172" s="5" t="s">
        <v>29</v>
      </c>
      <c r="C4172" s="26">
        <v>43943</v>
      </c>
      <c r="D4172" s="4">
        <v>5</v>
      </c>
      <c r="E4172" s="29">
        <v>230</v>
      </c>
      <c r="G4172" s="4"/>
      <c r="H4172" s="93">
        <f t="shared" si="226"/>
        <v>230</v>
      </c>
      <c r="I4172" s="93">
        <f t="shared" si="224"/>
        <v>5.4380793089231956</v>
      </c>
      <c r="J4172" s="158">
        <f t="shared" si="225"/>
        <v>55.254243999666883</v>
      </c>
    </row>
    <row r="4173" spans="1:10" hidden="1" x14ac:dyDescent="0.25">
      <c r="A4173" s="93">
        <v>52</v>
      </c>
      <c r="B4173" s="5" t="s">
        <v>29</v>
      </c>
      <c r="C4173" s="26">
        <v>43944</v>
      </c>
      <c r="D4173" s="4">
        <v>6</v>
      </c>
      <c r="E4173" s="29">
        <v>236</v>
      </c>
      <c r="G4173" s="4"/>
      <c r="H4173" s="93">
        <f t="shared" si="226"/>
        <v>236</v>
      </c>
      <c r="I4173" s="93">
        <f t="shared" si="224"/>
        <v>5.4638318050256105</v>
      </c>
      <c r="J4173" s="158">
        <f t="shared" si="225"/>
        <v>53.840571489622171</v>
      </c>
    </row>
    <row r="4174" spans="1:10" hidden="1" x14ac:dyDescent="0.25">
      <c r="A4174" s="93">
        <v>53</v>
      </c>
      <c r="B4174" s="5" t="s">
        <v>29</v>
      </c>
      <c r="C4174" s="26">
        <v>43945</v>
      </c>
      <c r="D4174" s="4">
        <v>3</v>
      </c>
      <c r="E4174" s="29">
        <v>239</v>
      </c>
      <c r="G4174" s="4"/>
      <c r="H4174" s="93">
        <f t="shared" si="226"/>
        <v>239</v>
      </c>
      <c r="I4174" s="93">
        <f t="shared" si="224"/>
        <v>5.476463551931511</v>
      </c>
      <c r="J4174" s="158">
        <f t="shared" si="225"/>
        <v>53.772779674228005</v>
      </c>
    </row>
    <row r="4175" spans="1:10" hidden="1" x14ac:dyDescent="0.25">
      <c r="A4175" s="93">
        <v>54</v>
      </c>
      <c r="B4175" s="5" t="s">
        <v>29</v>
      </c>
      <c r="C4175" s="26">
        <v>43946</v>
      </c>
      <c r="D4175" s="4">
        <v>3</v>
      </c>
      <c r="E4175" s="29">
        <v>242</v>
      </c>
      <c r="G4175" s="4"/>
      <c r="H4175" s="93">
        <f t="shared" si="226"/>
        <v>242</v>
      </c>
      <c r="I4175" s="93">
        <f t="shared" si="224"/>
        <v>5.4889377261566867</v>
      </c>
      <c r="J4175" s="158">
        <f t="shared" si="225"/>
        <v>49.222037061803128</v>
      </c>
    </row>
    <row r="4176" spans="1:10" hidden="1" x14ac:dyDescent="0.25">
      <c r="A4176" s="93">
        <v>55</v>
      </c>
      <c r="B4176" s="5" t="s">
        <v>29</v>
      </c>
      <c r="C4176" s="26">
        <v>43947</v>
      </c>
      <c r="D4176" s="4">
        <v>0</v>
      </c>
      <c r="E4176" s="29">
        <v>242</v>
      </c>
      <c r="G4176" s="4"/>
      <c r="H4176" s="93">
        <f t="shared" si="226"/>
        <v>242</v>
      </c>
      <c r="I4176" s="93">
        <f t="shared" si="224"/>
        <v>5.4889377261566867</v>
      </c>
      <c r="J4176" s="158">
        <f t="shared" si="225"/>
        <v>48.63692073035093</v>
      </c>
    </row>
    <row r="4177" spans="1:10" hidden="1" x14ac:dyDescent="0.25">
      <c r="A4177" s="93">
        <v>56</v>
      </c>
      <c r="B4177" s="5" t="s">
        <v>29</v>
      </c>
      <c r="C4177" s="26">
        <v>43948</v>
      </c>
      <c r="D4177" s="4">
        <v>0</v>
      </c>
      <c r="E4177" s="29">
        <v>242</v>
      </c>
      <c r="G4177" s="4"/>
      <c r="H4177" s="93">
        <f t="shared" si="226"/>
        <v>242</v>
      </c>
      <c r="I4177" s="93">
        <f t="shared" ref="I4177:I4240" si="227">LN(H4177)</f>
        <v>5.4889377261566867</v>
      </c>
      <c r="J4177" s="158">
        <f t="shared" si="225"/>
        <v>54.393162364907063</v>
      </c>
    </row>
    <row r="4178" spans="1:10" hidden="1" x14ac:dyDescent="0.25">
      <c r="A4178" s="93">
        <v>57</v>
      </c>
      <c r="B4178" s="5" t="s">
        <v>29</v>
      </c>
      <c r="C4178" s="26">
        <v>43949</v>
      </c>
      <c r="D4178" s="4">
        <v>1</v>
      </c>
      <c r="E4178" s="29">
        <v>243</v>
      </c>
      <c r="G4178" s="4"/>
      <c r="H4178" s="93">
        <f t="shared" si="226"/>
        <v>243</v>
      </c>
      <c r="I4178" s="93">
        <f t="shared" si="227"/>
        <v>5.4930614433405482</v>
      </c>
      <c r="J4178" s="158">
        <f t="shared" si="225"/>
        <v>66.103105615319762</v>
      </c>
    </row>
    <row r="4179" spans="1:10" hidden="1" x14ac:dyDescent="0.25">
      <c r="A4179" s="93">
        <v>58</v>
      </c>
      <c r="B4179" s="5" t="s">
        <v>29</v>
      </c>
      <c r="C4179" s="26">
        <v>43950</v>
      </c>
      <c r="D4179" s="4">
        <v>0</v>
      </c>
      <c r="E4179" s="29">
        <v>243</v>
      </c>
      <c r="G4179" s="4"/>
      <c r="H4179" s="93">
        <f t="shared" si="226"/>
        <v>243</v>
      </c>
      <c r="I4179" s="93">
        <f t="shared" si="227"/>
        <v>5.4930614433405482</v>
      </c>
      <c r="J4179" s="158">
        <f t="shared" si="225"/>
        <v>102.42731673171153</v>
      </c>
    </row>
    <row r="4180" spans="1:10" hidden="1" x14ac:dyDescent="0.25">
      <c r="A4180" s="93">
        <v>59</v>
      </c>
      <c r="B4180" s="5" t="s">
        <v>29</v>
      </c>
      <c r="C4180" s="26">
        <v>43951</v>
      </c>
      <c r="D4180" s="4">
        <v>0</v>
      </c>
      <c r="E4180" s="29">
        <v>243</v>
      </c>
      <c r="G4180" s="4"/>
      <c r="H4180" s="93">
        <f t="shared" si="226"/>
        <v>243</v>
      </c>
      <c r="I4180" s="93">
        <f t="shared" si="227"/>
        <v>5.4930614433405482</v>
      </c>
      <c r="J4180" s="158">
        <f t="shared" si="225"/>
        <v>194.10186506478382</v>
      </c>
    </row>
    <row r="4181" spans="1:10" hidden="1" x14ac:dyDescent="0.25">
      <c r="A4181" s="93">
        <v>60</v>
      </c>
      <c r="B4181" s="5" t="s">
        <v>29</v>
      </c>
      <c r="C4181" s="26">
        <v>43952</v>
      </c>
      <c r="D4181" s="4">
        <v>0</v>
      </c>
      <c r="E4181" s="29">
        <v>243</v>
      </c>
      <c r="G4181" s="4"/>
      <c r="H4181" s="93">
        <f t="shared" si="226"/>
        <v>243</v>
      </c>
      <c r="I4181" s="93">
        <f t="shared" si="227"/>
        <v>5.4930614433405482</v>
      </c>
      <c r="J4181" s="158">
        <f t="shared" si="225"/>
        <v>379.80990868903621</v>
      </c>
    </row>
    <row r="4182" spans="1:10" hidden="1" x14ac:dyDescent="0.25">
      <c r="A4182" s="93">
        <v>61</v>
      </c>
      <c r="B4182" s="5" t="s">
        <v>29</v>
      </c>
      <c r="C4182" s="26">
        <v>43953</v>
      </c>
      <c r="D4182" s="4">
        <v>0</v>
      </c>
      <c r="E4182" s="29">
        <v>243</v>
      </c>
      <c r="G4182" s="4"/>
      <c r="H4182" s="93">
        <f t="shared" si="226"/>
        <v>243</v>
      </c>
      <c r="I4182" s="93">
        <f t="shared" si="227"/>
        <v>5.4930614433405482</v>
      </c>
      <c r="J4182" s="158">
        <f t="shared" si="225"/>
        <v>941.29253730753783</v>
      </c>
    </row>
    <row r="4183" spans="1:10" hidden="1" x14ac:dyDescent="0.25">
      <c r="A4183" s="93">
        <v>62</v>
      </c>
      <c r="B4183" s="5" t="s">
        <v>29</v>
      </c>
      <c r="C4183" s="26">
        <v>43954</v>
      </c>
      <c r="D4183" s="4">
        <v>0</v>
      </c>
      <c r="E4183" s="29">
        <v>243</v>
      </c>
      <c r="G4183" s="4"/>
      <c r="H4183" s="93">
        <f t="shared" si="226"/>
        <v>243</v>
      </c>
      <c r="I4183" s="93">
        <f t="shared" si="227"/>
        <v>5.4930614433405482</v>
      </c>
      <c r="J4183" s="158">
        <f t="shared" si="225"/>
        <v>1176.6156716344224</v>
      </c>
    </row>
    <row r="4184" spans="1:10" hidden="1" x14ac:dyDescent="0.25">
      <c r="A4184" s="93">
        <v>63</v>
      </c>
      <c r="B4184" s="5" t="s">
        <v>29</v>
      </c>
      <c r="C4184" s="26">
        <v>43955</v>
      </c>
      <c r="D4184" s="4">
        <v>0</v>
      </c>
      <c r="E4184" s="29">
        <v>243</v>
      </c>
      <c r="G4184" s="4"/>
      <c r="H4184" s="93">
        <f t="shared" si="226"/>
        <v>243</v>
      </c>
      <c r="I4184" s="93">
        <f t="shared" si="227"/>
        <v>5.4930614433405482</v>
      </c>
      <c r="J4184" s="158">
        <f t="shared" si="225"/>
        <v>2017.0554370875809</v>
      </c>
    </row>
    <row r="4185" spans="1:10" hidden="1" x14ac:dyDescent="0.25">
      <c r="A4185" s="93">
        <v>64</v>
      </c>
      <c r="B4185" s="5" t="s">
        <v>29</v>
      </c>
      <c r="C4185" s="26">
        <v>43956</v>
      </c>
      <c r="D4185" s="4">
        <v>1</v>
      </c>
      <c r="E4185" s="29">
        <v>244</v>
      </c>
      <c r="G4185" s="4"/>
      <c r="H4185" s="93">
        <f t="shared" si="226"/>
        <v>244</v>
      </c>
      <c r="I4185" s="93">
        <f t="shared" si="227"/>
        <v>5.4971682252932021</v>
      </c>
      <c r="J4185" s="158">
        <f t="shared" si="225"/>
        <v>2025.3732149923853</v>
      </c>
    </row>
    <row r="4186" spans="1:10" hidden="1" x14ac:dyDescent="0.25">
      <c r="A4186" s="93">
        <v>65</v>
      </c>
      <c r="B4186" s="5" t="s">
        <v>29</v>
      </c>
      <c r="C4186" s="26">
        <v>43957</v>
      </c>
      <c r="D4186" s="4">
        <v>0</v>
      </c>
      <c r="E4186" s="29">
        <v>244</v>
      </c>
      <c r="G4186" s="4"/>
      <c r="H4186" s="93">
        <f t="shared" si="226"/>
        <v>244</v>
      </c>
      <c r="I4186" s="93">
        <f t="shared" si="227"/>
        <v>5.4971682252932021</v>
      </c>
      <c r="J4186" s="158">
        <f t="shared" si="225"/>
        <v>1181.4677087455582</v>
      </c>
    </row>
    <row r="4187" spans="1:10" hidden="1" x14ac:dyDescent="0.25">
      <c r="A4187" s="93">
        <v>66</v>
      </c>
      <c r="B4187" s="5" t="s">
        <v>29</v>
      </c>
      <c r="C4187" s="26">
        <v>43958</v>
      </c>
      <c r="D4187" s="4">
        <v>0</v>
      </c>
      <c r="E4187" s="29">
        <v>244</v>
      </c>
      <c r="F4187" s="4">
        <v>1</v>
      </c>
      <c r="G4187" s="4"/>
      <c r="H4187" s="93">
        <f t="shared" si="226"/>
        <v>244</v>
      </c>
      <c r="I4187" s="93">
        <f t="shared" si="227"/>
        <v>5.4971682252932021</v>
      </c>
      <c r="J4187" s="158">
        <f t="shared" si="225"/>
        <v>945.1741669964465</v>
      </c>
    </row>
    <row r="4188" spans="1:10" hidden="1" x14ac:dyDescent="0.25">
      <c r="A4188" s="93">
        <v>67</v>
      </c>
      <c r="B4188" s="5" t="s">
        <v>29</v>
      </c>
      <c r="C4188" s="26">
        <v>43959</v>
      </c>
      <c r="D4188" s="4">
        <v>0</v>
      </c>
      <c r="E4188" s="29">
        <v>244</v>
      </c>
      <c r="G4188" s="4"/>
      <c r="H4188" s="93">
        <f t="shared" si="226"/>
        <v>244</v>
      </c>
      <c r="I4188" s="93">
        <f t="shared" si="227"/>
        <v>5.4971682252932021</v>
      </c>
      <c r="J4188" s="158">
        <f t="shared" si="225"/>
        <v>886.10078155916858</v>
      </c>
    </row>
    <row r="4189" spans="1:10" hidden="1" x14ac:dyDescent="0.25">
      <c r="A4189" s="93">
        <v>68</v>
      </c>
      <c r="B4189" s="5" t="s">
        <v>29</v>
      </c>
      <c r="C4189" s="26">
        <v>43960</v>
      </c>
      <c r="D4189" s="4">
        <v>0</v>
      </c>
      <c r="E4189" s="29">
        <v>244</v>
      </c>
      <c r="G4189" s="4"/>
      <c r="H4189" s="93">
        <f t="shared" si="226"/>
        <v>244</v>
      </c>
      <c r="I4189" s="93">
        <f t="shared" si="227"/>
        <v>5.4971682252932021</v>
      </c>
      <c r="J4189" s="158">
        <f t="shared" si="225"/>
        <v>945.1741669964465</v>
      </c>
    </row>
    <row r="4190" spans="1:10" hidden="1" x14ac:dyDescent="0.25">
      <c r="A4190" s="93">
        <v>69</v>
      </c>
      <c r="B4190" s="5" t="s">
        <v>29</v>
      </c>
      <c r="C4190" s="26">
        <v>43961</v>
      </c>
      <c r="D4190" s="4">
        <v>0</v>
      </c>
      <c r="E4190" s="29">
        <v>244</v>
      </c>
      <c r="G4190" s="4"/>
      <c r="H4190" s="93">
        <f t="shared" si="226"/>
        <v>244</v>
      </c>
      <c r="I4190" s="93">
        <f t="shared" si="227"/>
        <v>5.4971682252932021</v>
      </c>
      <c r="J4190" s="158">
        <f t="shared" si="225"/>
        <v>1181.4677087455582</v>
      </c>
    </row>
    <row r="4191" spans="1:10" hidden="1" x14ac:dyDescent="0.25">
      <c r="A4191" s="93">
        <v>70</v>
      </c>
      <c r="B4191" s="5" t="s">
        <v>29</v>
      </c>
      <c r="C4191" s="26">
        <v>43962</v>
      </c>
      <c r="D4191" s="4">
        <v>0</v>
      </c>
      <c r="E4191" s="29">
        <v>244</v>
      </c>
      <c r="G4191" s="4"/>
      <c r="H4191" s="93">
        <f t="shared" si="226"/>
        <v>244</v>
      </c>
      <c r="I4191" s="93">
        <f t="shared" si="227"/>
        <v>5.4971682252932021</v>
      </c>
      <c r="J4191" s="158">
        <f t="shared" si="225"/>
        <v>2025.3732149923853</v>
      </c>
    </row>
    <row r="4192" spans="1:10" hidden="1" x14ac:dyDescent="0.25">
      <c r="A4192" s="93">
        <v>71</v>
      </c>
      <c r="B4192" s="5" t="s">
        <v>29</v>
      </c>
      <c r="C4192" s="26">
        <v>43963</v>
      </c>
      <c r="D4192" s="4">
        <v>0</v>
      </c>
      <c r="E4192" s="29">
        <v>244</v>
      </c>
      <c r="G4192" s="4"/>
      <c r="H4192" s="93">
        <f t="shared" si="226"/>
        <v>244</v>
      </c>
      <c r="I4192" s="93">
        <f t="shared" si="227"/>
        <v>5.4971682252932021</v>
      </c>
      <c r="J4192" s="158" t="e">
        <f t="shared" si="225"/>
        <v>#DIV/0!</v>
      </c>
    </row>
    <row r="4193" spans="1:10" hidden="1" x14ac:dyDescent="0.25">
      <c r="A4193" s="93">
        <v>72</v>
      </c>
      <c r="B4193" s="5" t="s">
        <v>29</v>
      </c>
      <c r="C4193" s="26">
        <v>43964</v>
      </c>
      <c r="D4193" s="4">
        <v>0</v>
      </c>
      <c r="E4193" s="29">
        <v>244</v>
      </c>
      <c r="G4193" s="4"/>
      <c r="H4193" s="93">
        <f t="shared" si="226"/>
        <v>244</v>
      </c>
      <c r="I4193" s="93">
        <f t="shared" si="227"/>
        <v>5.4971682252932021</v>
      </c>
      <c r="J4193" s="158" t="e">
        <f t="shared" si="225"/>
        <v>#DIV/0!</v>
      </c>
    </row>
    <row r="4194" spans="1:10" hidden="1" x14ac:dyDescent="0.25">
      <c r="A4194" s="93">
        <v>73</v>
      </c>
      <c r="B4194" s="5" t="s">
        <v>29</v>
      </c>
      <c r="C4194" s="26">
        <v>43965</v>
      </c>
      <c r="D4194" s="4">
        <v>0</v>
      </c>
      <c r="E4194" s="29">
        <v>244</v>
      </c>
      <c r="G4194" s="4"/>
      <c r="H4194" s="93">
        <f t="shared" si="226"/>
        <v>244</v>
      </c>
      <c r="I4194" s="93">
        <f t="shared" si="227"/>
        <v>5.4971682252932021</v>
      </c>
      <c r="J4194" s="158" t="e">
        <f t="shared" si="225"/>
        <v>#DIV/0!</v>
      </c>
    </row>
    <row r="4195" spans="1:10" hidden="1" x14ac:dyDescent="0.25">
      <c r="A4195" s="93">
        <v>74</v>
      </c>
      <c r="B4195" s="5" t="s">
        <v>29</v>
      </c>
      <c r="C4195" s="26">
        <v>43966</v>
      </c>
      <c r="D4195" s="4">
        <v>0</v>
      </c>
      <c r="E4195" s="29">
        <v>244</v>
      </c>
      <c r="G4195" s="4"/>
      <c r="H4195" s="93">
        <f t="shared" si="226"/>
        <v>244</v>
      </c>
      <c r="I4195" s="93">
        <f t="shared" si="227"/>
        <v>5.4971682252932021</v>
      </c>
      <c r="J4195" s="158" t="e">
        <f t="shared" si="225"/>
        <v>#DIV/0!</v>
      </c>
    </row>
    <row r="4196" spans="1:10" hidden="1" x14ac:dyDescent="0.25">
      <c r="A4196" s="93">
        <v>75</v>
      </c>
      <c r="B4196" s="5" t="s">
        <v>29</v>
      </c>
      <c r="C4196" s="26">
        <v>43967</v>
      </c>
      <c r="D4196" s="4">
        <v>1</v>
      </c>
      <c r="E4196" s="29">
        <v>245</v>
      </c>
      <c r="G4196" s="4"/>
      <c r="H4196" s="93">
        <f t="shared" si="226"/>
        <v>245</v>
      </c>
      <c r="I4196" s="93">
        <f t="shared" si="227"/>
        <v>5.5012582105447274</v>
      </c>
      <c r="J4196" s="158">
        <f t="shared" si="225"/>
        <v>2033.6909928018517</v>
      </c>
    </row>
    <row r="4197" spans="1:10" hidden="1" x14ac:dyDescent="0.25">
      <c r="A4197" s="93">
        <v>76</v>
      </c>
      <c r="B4197" s="5" t="s">
        <v>29</v>
      </c>
      <c r="C4197" s="26">
        <v>43968</v>
      </c>
      <c r="D4197" s="4">
        <v>0</v>
      </c>
      <c r="E4197" s="29">
        <v>245</v>
      </c>
      <c r="G4197" s="4"/>
      <c r="H4197" s="93">
        <f t="shared" si="226"/>
        <v>245</v>
      </c>
      <c r="I4197" s="93">
        <f t="shared" si="227"/>
        <v>5.5012582105447274</v>
      </c>
      <c r="J4197" s="158">
        <f t="shared" si="225"/>
        <v>1186.3197458010802</v>
      </c>
    </row>
    <row r="4198" spans="1:10" hidden="1" x14ac:dyDescent="0.25">
      <c r="A4198" s="93">
        <v>77</v>
      </c>
      <c r="B4198" s="5" t="s">
        <v>29</v>
      </c>
      <c r="C4198" s="26">
        <v>43969</v>
      </c>
      <c r="D4198" s="4">
        <v>4</v>
      </c>
      <c r="E4198" s="29">
        <v>249</v>
      </c>
      <c r="G4198" s="4"/>
      <c r="H4198" s="93">
        <f t="shared" si="226"/>
        <v>249</v>
      </c>
      <c r="I4198" s="93">
        <f t="shared" si="227"/>
        <v>5.5174528964647074</v>
      </c>
      <c r="J4198" s="158">
        <f t="shared" si="225"/>
        <v>333.25798918508633</v>
      </c>
    </row>
    <row r="4199" spans="1:10" hidden="1" x14ac:dyDescent="0.25">
      <c r="A4199" s="93">
        <v>78</v>
      </c>
      <c r="B4199" s="5" t="s">
        <v>29</v>
      </c>
      <c r="C4199" s="26">
        <v>43970</v>
      </c>
      <c r="D4199" s="4">
        <v>0</v>
      </c>
      <c r="E4199" s="29">
        <v>249</v>
      </c>
      <c r="G4199" s="4"/>
      <c r="H4199" s="93">
        <f t="shared" si="226"/>
        <v>249</v>
      </c>
      <c r="I4199" s="93">
        <f t="shared" si="227"/>
        <v>5.5174528964647074</v>
      </c>
      <c r="J4199" s="158">
        <f t="shared" si="225"/>
        <v>224.13296175674037</v>
      </c>
    </row>
    <row r="4200" spans="1:10" hidden="1" x14ac:dyDescent="0.25">
      <c r="A4200" s="93">
        <v>79</v>
      </c>
      <c r="B4200" s="5" t="s">
        <v>29</v>
      </c>
      <c r="C4200" s="26">
        <v>43971</v>
      </c>
      <c r="D4200" s="4">
        <v>0</v>
      </c>
      <c r="E4200" s="29">
        <v>249</v>
      </c>
      <c r="G4200" s="4"/>
      <c r="H4200" s="93">
        <f t="shared" si="226"/>
        <v>249</v>
      </c>
      <c r="I4200" s="93">
        <f t="shared" si="227"/>
        <v>5.5174528964647074</v>
      </c>
      <c r="J4200" s="158">
        <f t="shared" si="225"/>
        <v>191.35751219809674</v>
      </c>
    </row>
    <row r="4201" spans="1:10" hidden="1" x14ac:dyDescent="0.25">
      <c r="A4201" s="93">
        <v>80</v>
      </c>
      <c r="B4201" s="5" t="s">
        <v>29</v>
      </c>
      <c r="C4201" s="26">
        <v>43972</v>
      </c>
      <c r="D4201" s="4">
        <v>5</v>
      </c>
      <c r="E4201" s="29">
        <v>254</v>
      </c>
      <c r="G4201" s="4"/>
      <c r="H4201" s="93">
        <f t="shared" si="226"/>
        <v>254</v>
      </c>
      <c r="I4201" s="93">
        <f t="shared" si="227"/>
        <v>5.5373342670185366</v>
      </c>
      <c r="J4201" s="158">
        <f t="shared" ref="J4201:J4264" si="228">LN(2)/SLOPE(I4194:I4201,A4194:A4201)</f>
        <v>130.14974874703654</v>
      </c>
    </row>
    <row r="4202" spans="1:10" hidden="1" x14ac:dyDescent="0.25">
      <c r="A4202" s="93">
        <v>81</v>
      </c>
      <c r="B4202" s="5" t="s">
        <v>29</v>
      </c>
      <c r="C4202" s="26">
        <v>43973</v>
      </c>
      <c r="D4202" s="4">
        <v>4</v>
      </c>
      <c r="E4202" s="29">
        <v>258</v>
      </c>
      <c r="G4202" s="4"/>
      <c r="H4202" s="93">
        <f t="shared" si="226"/>
        <v>258</v>
      </c>
      <c r="I4202" s="93">
        <f t="shared" si="227"/>
        <v>5.5529595849216173</v>
      </c>
      <c r="J4202" s="158">
        <f t="shared" si="228"/>
        <v>93.985473148428213</v>
      </c>
    </row>
    <row r="4203" spans="1:10" hidden="1" x14ac:dyDescent="0.25">
      <c r="A4203" s="93">
        <v>82</v>
      </c>
      <c r="B4203" s="5" t="s">
        <v>29</v>
      </c>
      <c r="C4203" s="26">
        <v>43974</v>
      </c>
      <c r="D4203" s="4">
        <v>0</v>
      </c>
      <c r="E4203" s="29">
        <v>258</v>
      </c>
      <c r="G4203" s="4"/>
      <c r="H4203" s="93">
        <f t="shared" si="226"/>
        <v>258</v>
      </c>
      <c r="I4203" s="93">
        <f t="shared" si="227"/>
        <v>5.5529595849216173</v>
      </c>
      <c r="J4203" s="158">
        <f t="shared" si="228"/>
        <v>85.61643301906031</v>
      </c>
    </row>
    <row r="4204" spans="1:10" hidden="1" x14ac:dyDescent="0.25">
      <c r="A4204" s="93">
        <v>83</v>
      </c>
      <c r="B4204" s="5" t="s">
        <v>29</v>
      </c>
      <c r="C4204" s="26">
        <v>43975</v>
      </c>
      <c r="D4204" s="4">
        <v>0</v>
      </c>
      <c r="E4204" s="29">
        <v>258</v>
      </c>
      <c r="G4204" s="4"/>
      <c r="H4204" s="93">
        <f t="shared" si="226"/>
        <v>258</v>
      </c>
      <c r="I4204" s="93">
        <f t="shared" si="227"/>
        <v>5.5529595849216173</v>
      </c>
      <c r="J4204" s="158">
        <f t="shared" si="228"/>
        <v>87.444385690396459</v>
      </c>
    </row>
    <row r="4205" spans="1:10" hidden="1" x14ac:dyDescent="0.25">
      <c r="A4205" s="93">
        <v>84</v>
      </c>
      <c r="B4205" s="5" t="s">
        <v>29</v>
      </c>
      <c r="C4205" s="26">
        <v>43976</v>
      </c>
      <c r="D4205" s="4">
        <v>0</v>
      </c>
      <c r="E4205" s="29">
        <v>258</v>
      </c>
      <c r="G4205" s="4"/>
      <c r="H4205" s="93">
        <f t="shared" si="226"/>
        <v>258</v>
      </c>
      <c r="I4205" s="93">
        <f t="shared" si="227"/>
        <v>5.5529595849216173</v>
      </c>
      <c r="J4205" s="158">
        <f t="shared" si="228"/>
        <v>106.20510682763098</v>
      </c>
    </row>
    <row r="4206" spans="1:10" hidden="1" x14ac:dyDescent="0.25">
      <c r="A4206" s="93">
        <v>85</v>
      </c>
      <c r="B4206" s="5" t="s">
        <v>29</v>
      </c>
      <c r="C4206" s="26">
        <v>43977</v>
      </c>
      <c r="D4206" s="4">
        <v>2</v>
      </c>
      <c r="E4206" s="29">
        <v>260</v>
      </c>
      <c r="G4206" s="4"/>
      <c r="H4206" s="93">
        <f t="shared" si="226"/>
        <v>260</v>
      </c>
      <c r="I4206" s="93">
        <f t="shared" si="227"/>
        <v>5.5606816310155276</v>
      </c>
      <c r="J4206" s="158">
        <f t="shared" si="228"/>
        <v>110.48045339780094</v>
      </c>
    </row>
    <row r="4207" spans="1:10" hidden="1" x14ac:dyDescent="0.25">
      <c r="A4207" s="93">
        <v>86</v>
      </c>
      <c r="B4207" s="5" t="s">
        <v>29</v>
      </c>
      <c r="C4207" s="26">
        <v>43978</v>
      </c>
      <c r="D4207" s="4">
        <v>0</v>
      </c>
      <c r="E4207" s="29">
        <v>260</v>
      </c>
      <c r="G4207" s="4"/>
      <c r="H4207" s="93">
        <f t="shared" si="226"/>
        <v>260</v>
      </c>
      <c r="I4207" s="93">
        <f t="shared" si="227"/>
        <v>5.5606816310155276</v>
      </c>
      <c r="J4207" s="158">
        <f t="shared" si="228"/>
        <v>138.84830009536418</v>
      </c>
    </row>
    <row r="4208" spans="1:10" hidden="1" x14ac:dyDescent="0.25">
      <c r="A4208" s="93">
        <v>87</v>
      </c>
      <c r="B4208" s="5" t="s">
        <v>29</v>
      </c>
      <c r="C4208" s="26">
        <v>43979</v>
      </c>
      <c r="D4208" s="4">
        <v>0</v>
      </c>
      <c r="E4208" s="29">
        <v>260</v>
      </c>
      <c r="G4208" s="4"/>
      <c r="H4208" s="93">
        <f t="shared" si="226"/>
        <v>260</v>
      </c>
      <c r="I4208" s="93">
        <f t="shared" si="227"/>
        <v>5.5606816310155276</v>
      </c>
      <c r="J4208" s="158">
        <f t="shared" si="228"/>
        <v>258.53604088342735</v>
      </c>
    </row>
    <row r="4209" spans="1:10" hidden="1" x14ac:dyDescent="0.25">
      <c r="A4209" s="93">
        <v>88</v>
      </c>
      <c r="B4209" s="5" t="s">
        <v>29</v>
      </c>
      <c r="C4209" s="26">
        <v>43980</v>
      </c>
      <c r="D4209" s="4">
        <v>0</v>
      </c>
      <c r="E4209" s="29">
        <v>260</v>
      </c>
      <c r="G4209" s="4"/>
      <c r="H4209" s="93">
        <f t="shared" si="226"/>
        <v>260</v>
      </c>
      <c r="I4209" s="93">
        <f t="shared" si="227"/>
        <v>5.5606816310155276</v>
      </c>
      <c r="J4209" s="158">
        <f t="shared" si="228"/>
        <v>471.2510976604392</v>
      </c>
    </row>
    <row r="4210" spans="1:10" hidden="1" x14ac:dyDescent="0.25">
      <c r="A4210" s="93">
        <v>89</v>
      </c>
      <c r="B4210" s="5" t="s">
        <v>29</v>
      </c>
      <c r="C4210" s="26">
        <v>43981</v>
      </c>
      <c r="D4210" s="4">
        <v>2</v>
      </c>
      <c r="E4210" s="29">
        <v>262</v>
      </c>
      <c r="G4210" s="4"/>
      <c r="H4210" s="93">
        <f t="shared" si="226"/>
        <v>262</v>
      </c>
      <c r="I4210" s="93">
        <f t="shared" si="227"/>
        <v>5.5683445037610966</v>
      </c>
      <c r="J4210" s="158">
        <f t="shared" si="228"/>
        <v>343.56575263349765</v>
      </c>
    </row>
    <row r="4211" spans="1:10" hidden="1" x14ac:dyDescent="0.25">
      <c r="A4211" s="93">
        <v>90</v>
      </c>
      <c r="B4211" s="5" t="s">
        <v>29</v>
      </c>
      <c r="C4211" s="26">
        <v>43982</v>
      </c>
      <c r="D4211" s="4">
        <v>0</v>
      </c>
      <c r="E4211" s="29">
        <v>262</v>
      </c>
      <c r="G4211" s="4"/>
      <c r="H4211" s="93">
        <f t="shared" si="226"/>
        <v>262</v>
      </c>
      <c r="I4211" s="93">
        <f t="shared" si="227"/>
        <v>5.5683445037610966</v>
      </c>
      <c r="J4211" s="158">
        <f t="shared" si="228"/>
        <v>315.37574650500102</v>
      </c>
    </row>
    <row r="4212" spans="1:10" hidden="1" x14ac:dyDescent="0.25">
      <c r="A4212" s="93">
        <v>91</v>
      </c>
      <c r="B4212" s="5" t="s">
        <v>29</v>
      </c>
      <c r="C4212" s="26">
        <v>43983</v>
      </c>
      <c r="D4212" s="4">
        <v>3</v>
      </c>
      <c r="E4212" s="29">
        <v>265</v>
      </c>
      <c r="G4212" s="4"/>
      <c r="H4212" s="93">
        <f t="shared" si="226"/>
        <v>265</v>
      </c>
      <c r="I4212" s="93">
        <f t="shared" si="227"/>
        <v>5.579729825986222</v>
      </c>
      <c r="J4212" s="158">
        <f t="shared" si="228"/>
        <v>234.11986796330498</v>
      </c>
    </row>
    <row r="4213" spans="1:10" hidden="1" x14ac:dyDescent="0.25">
      <c r="A4213" s="93">
        <v>92</v>
      </c>
      <c r="B4213" s="5" t="s">
        <v>29</v>
      </c>
      <c r="C4213" s="26">
        <v>43984</v>
      </c>
      <c r="D4213" s="4">
        <v>0</v>
      </c>
      <c r="E4213" s="29">
        <v>265</v>
      </c>
      <c r="G4213" s="4"/>
      <c r="H4213" s="93">
        <f t="shared" si="226"/>
        <v>265</v>
      </c>
      <c r="I4213" s="93">
        <f t="shared" si="227"/>
        <v>5.579729825986222</v>
      </c>
      <c r="J4213" s="158">
        <f t="shared" si="228"/>
        <v>224.60518153098866</v>
      </c>
    </row>
    <row r="4214" spans="1:10" hidden="1" x14ac:dyDescent="0.25">
      <c r="A4214" s="93">
        <v>93</v>
      </c>
      <c r="B4214" s="5" t="s">
        <v>29</v>
      </c>
      <c r="C4214" s="26">
        <v>43985</v>
      </c>
      <c r="D4214" s="4">
        <v>3</v>
      </c>
      <c r="E4214" s="29">
        <v>268</v>
      </c>
      <c r="G4214" s="4"/>
      <c r="H4214" s="93">
        <f t="shared" si="226"/>
        <v>268</v>
      </c>
      <c r="I4214" s="93">
        <f t="shared" si="227"/>
        <v>5.5909869805108565</v>
      </c>
      <c r="J4214" s="158">
        <f t="shared" si="228"/>
        <v>159.72754029643215</v>
      </c>
    </row>
    <row r="4215" spans="1:10" hidden="1" x14ac:dyDescent="0.25">
      <c r="A4215" s="93">
        <v>94</v>
      </c>
      <c r="B4215" s="5" t="s">
        <v>29</v>
      </c>
      <c r="C4215" s="26">
        <v>43986</v>
      </c>
      <c r="D4215" s="4">
        <v>5</v>
      </c>
      <c r="E4215" s="29">
        <v>273</v>
      </c>
      <c r="G4215" s="4"/>
      <c r="H4215" s="93">
        <f t="shared" si="226"/>
        <v>273</v>
      </c>
      <c r="I4215" s="93">
        <f t="shared" si="227"/>
        <v>5.6094717951849598</v>
      </c>
      <c r="J4215" s="158">
        <f t="shared" si="228"/>
        <v>108.10332567836078</v>
      </c>
    </row>
    <row r="4216" spans="1:10" hidden="1" x14ac:dyDescent="0.25">
      <c r="A4216" s="93">
        <v>95</v>
      </c>
      <c r="B4216" s="5" t="s">
        <v>29</v>
      </c>
      <c r="C4216" s="26">
        <v>43987</v>
      </c>
      <c r="D4216" s="4">
        <v>1</v>
      </c>
      <c r="E4216" s="29">
        <v>274</v>
      </c>
      <c r="G4216" s="4"/>
      <c r="H4216" s="93">
        <f t="shared" si="226"/>
        <v>274</v>
      </c>
      <c r="I4216" s="93">
        <f t="shared" si="227"/>
        <v>5.6131281063880705</v>
      </c>
      <c r="J4216" s="158">
        <f t="shared" si="228"/>
        <v>90.87770139720628</v>
      </c>
    </row>
    <row r="4217" spans="1:10" hidden="1" x14ac:dyDescent="0.25">
      <c r="A4217" s="93">
        <v>96</v>
      </c>
      <c r="B4217" s="5" t="s">
        <v>29</v>
      </c>
      <c r="C4217" s="26">
        <v>43988</v>
      </c>
      <c r="D4217" s="4">
        <v>2</v>
      </c>
      <c r="E4217" s="29">
        <v>276</v>
      </c>
      <c r="G4217" s="4"/>
      <c r="H4217" s="93">
        <f t="shared" si="226"/>
        <v>276</v>
      </c>
      <c r="I4217" s="93">
        <f t="shared" si="227"/>
        <v>5.6204008657171496</v>
      </c>
      <c r="J4217" s="158">
        <f t="shared" si="228"/>
        <v>84.530682847926712</v>
      </c>
    </row>
    <row r="4218" spans="1:10" hidden="1" x14ac:dyDescent="0.25">
      <c r="A4218" s="93">
        <v>97</v>
      </c>
      <c r="B4218" s="5" t="s">
        <v>29</v>
      </c>
      <c r="C4218" s="26">
        <v>43989</v>
      </c>
      <c r="D4218" s="4">
        <v>0</v>
      </c>
      <c r="E4218" s="29">
        <v>276</v>
      </c>
      <c r="G4218" s="4"/>
      <c r="H4218" s="93">
        <f t="shared" si="226"/>
        <v>276</v>
      </c>
      <c r="I4218" s="93">
        <f t="shared" si="227"/>
        <v>5.6204008657171496</v>
      </c>
      <c r="J4218" s="158">
        <f t="shared" si="228"/>
        <v>84.822072256337975</v>
      </c>
    </row>
    <row r="4219" spans="1:10" hidden="1" x14ac:dyDescent="0.25">
      <c r="A4219" s="93">
        <v>98</v>
      </c>
      <c r="B4219" s="5" t="s">
        <v>29</v>
      </c>
      <c r="C4219" s="26">
        <v>43990</v>
      </c>
      <c r="D4219" s="4">
        <v>0</v>
      </c>
      <c r="E4219" s="29">
        <v>276</v>
      </c>
      <c r="G4219" s="4"/>
      <c r="H4219" s="93">
        <f t="shared" si="226"/>
        <v>276</v>
      </c>
      <c r="I4219" s="93">
        <f t="shared" si="227"/>
        <v>5.6204008657171496</v>
      </c>
      <c r="J4219" s="158">
        <f t="shared" si="228"/>
        <v>100.39541103943741</v>
      </c>
    </row>
    <row r="4220" spans="1:10" hidden="1" x14ac:dyDescent="0.25">
      <c r="A4220" s="93">
        <v>99</v>
      </c>
      <c r="B4220" s="5" t="s">
        <v>29</v>
      </c>
      <c r="C4220" s="26">
        <v>43991</v>
      </c>
      <c r="D4220" s="4">
        <v>2</v>
      </c>
      <c r="E4220" s="29">
        <v>278</v>
      </c>
      <c r="G4220" s="4"/>
      <c r="H4220" s="93">
        <f t="shared" si="226"/>
        <v>278</v>
      </c>
      <c r="I4220" s="93">
        <f t="shared" si="227"/>
        <v>5.6276211136906369</v>
      </c>
      <c r="J4220" s="158">
        <f t="shared" si="228"/>
        <v>111.46225911336199</v>
      </c>
    </row>
    <row r="4221" spans="1:10" hidden="1" x14ac:dyDescent="0.25">
      <c r="A4221" s="93">
        <v>100</v>
      </c>
      <c r="B4221" s="5" t="s">
        <v>29</v>
      </c>
      <c r="C4221" s="26">
        <v>43992</v>
      </c>
      <c r="D4221" s="4">
        <v>4</v>
      </c>
      <c r="E4221" s="29">
        <v>282</v>
      </c>
      <c r="G4221" s="4"/>
      <c r="H4221" s="93">
        <f t="shared" si="226"/>
        <v>282</v>
      </c>
      <c r="I4221" s="93">
        <f t="shared" si="227"/>
        <v>5.6419070709381138</v>
      </c>
      <c r="J4221" s="158">
        <f t="shared" si="228"/>
        <v>124.14430690414675</v>
      </c>
    </row>
    <row r="4222" spans="1:10" hidden="1" x14ac:dyDescent="0.25">
      <c r="A4222" s="93">
        <v>101</v>
      </c>
      <c r="B4222" s="5" t="s">
        <v>29</v>
      </c>
      <c r="C4222" s="26">
        <v>43993</v>
      </c>
      <c r="D4222" s="4">
        <v>2</v>
      </c>
      <c r="E4222" s="29">
        <v>284</v>
      </c>
      <c r="G4222" s="4"/>
      <c r="H4222" s="93">
        <f t="shared" si="226"/>
        <v>284</v>
      </c>
      <c r="I4222" s="93">
        <f t="shared" si="227"/>
        <v>5.6489742381612063</v>
      </c>
      <c r="J4222" s="158">
        <f t="shared" si="228"/>
        <v>131.70767488459424</v>
      </c>
    </row>
    <row r="4223" spans="1:10" hidden="1" x14ac:dyDescent="0.25">
      <c r="A4223" s="93">
        <v>102</v>
      </c>
      <c r="B4223" s="5" t="s">
        <v>29</v>
      </c>
      <c r="C4223" s="26">
        <v>43994</v>
      </c>
      <c r="D4223" s="4">
        <v>0</v>
      </c>
      <c r="E4223" s="29">
        <v>284</v>
      </c>
      <c r="G4223" s="4"/>
      <c r="H4223" s="93">
        <f t="shared" si="226"/>
        <v>284</v>
      </c>
      <c r="I4223" s="93">
        <f t="shared" si="227"/>
        <v>5.6489742381612063</v>
      </c>
      <c r="J4223" s="158">
        <f t="shared" si="228"/>
        <v>125.07149320150856</v>
      </c>
    </row>
    <row r="4224" spans="1:10" hidden="1" x14ac:dyDescent="0.25">
      <c r="A4224" s="93">
        <v>103</v>
      </c>
      <c r="B4224" s="5" t="s">
        <v>29</v>
      </c>
      <c r="C4224" s="26">
        <v>43995</v>
      </c>
      <c r="D4224" s="4">
        <v>1</v>
      </c>
      <c r="E4224" s="29">
        <v>285</v>
      </c>
      <c r="G4224" s="4"/>
      <c r="H4224" s="93">
        <f t="shared" si="226"/>
        <v>285</v>
      </c>
      <c r="I4224" s="93">
        <f t="shared" si="227"/>
        <v>5.6524891802686508</v>
      </c>
      <c r="J4224" s="158">
        <f t="shared" si="228"/>
        <v>124.54645308117075</v>
      </c>
    </row>
    <row r="4225" spans="1:10" hidden="1" x14ac:dyDescent="0.25">
      <c r="A4225" s="93">
        <v>104</v>
      </c>
      <c r="B4225" s="5" t="s">
        <v>29</v>
      </c>
      <c r="C4225" s="26">
        <v>43996</v>
      </c>
      <c r="D4225" s="4">
        <v>0</v>
      </c>
      <c r="E4225" s="29">
        <v>285</v>
      </c>
      <c r="G4225" s="4"/>
      <c r="H4225" s="93">
        <f t="shared" si="226"/>
        <v>285</v>
      </c>
      <c r="I4225" s="93">
        <f t="shared" si="227"/>
        <v>5.6524891802686508</v>
      </c>
      <c r="J4225" s="158">
        <f t="shared" si="228"/>
        <v>127.6328579360561</v>
      </c>
    </row>
    <row r="4226" spans="1:10" hidden="1" x14ac:dyDescent="0.25">
      <c r="A4226" s="93">
        <v>105</v>
      </c>
      <c r="B4226" s="5" t="s">
        <v>29</v>
      </c>
      <c r="C4226" s="26">
        <v>43997</v>
      </c>
      <c r="D4226" s="4">
        <v>0</v>
      </c>
      <c r="E4226" s="29">
        <v>285</v>
      </c>
      <c r="G4226" s="4"/>
      <c r="H4226" s="93">
        <f t="shared" si="226"/>
        <v>285</v>
      </c>
      <c r="I4226" s="93">
        <f t="shared" si="227"/>
        <v>5.6524891802686508</v>
      </c>
      <c r="J4226" s="158">
        <f t="shared" si="228"/>
        <v>152.93832274074381</v>
      </c>
    </row>
    <row r="4227" spans="1:10" hidden="1" x14ac:dyDescent="0.25">
      <c r="A4227" s="93">
        <v>106</v>
      </c>
      <c r="B4227" s="5" t="s">
        <v>29</v>
      </c>
      <c r="C4227" s="26">
        <v>43998</v>
      </c>
      <c r="D4227" s="4">
        <v>3</v>
      </c>
      <c r="E4227" s="29">
        <v>288</v>
      </c>
      <c r="F4227" s="4">
        <v>1</v>
      </c>
      <c r="G4227" s="4"/>
      <c r="H4227" s="93">
        <f t="shared" ref="H4227:H4290" si="229">IF(EXACT(B4227,B4226),D4227+E4226,E4227)</f>
        <v>288</v>
      </c>
      <c r="I4227" s="93">
        <f t="shared" si="227"/>
        <v>5.6629604801359461</v>
      </c>
      <c r="J4227" s="158">
        <f t="shared" si="228"/>
        <v>185.22387864622138</v>
      </c>
    </row>
    <row r="4228" spans="1:10" hidden="1" x14ac:dyDescent="0.25">
      <c r="A4228" s="93">
        <v>107</v>
      </c>
      <c r="B4228" s="5" t="s">
        <v>29</v>
      </c>
      <c r="C4228" s="26">
        <v>43999</v>
      </c>
      <c r="D4228" s="4">
        <v>2</v>
      </c>
      <c r="E4228" s="29">
        <v>290</v>
      </c>
      <c r="G4228" s="4"/>
      <c r="H4228" s="93">
        <f t="shared" si="229"/>
        <v>290</v>
      </c>
      <c r="I4228" s="93">
        <f t="shared" si="227"/>
        <v>5.6698809229805196</v>
      </c>
      <c r="J4228" s="158">
        <f t="shared" si="228"/>
        <v>210.73412306200373</v>
      </c>
    </row>
    <row r="4229" spans="1:10" hidden="1" x14ac:dyDescent="0.25">
      <c r="A4229" s="93">
        <v>108</v>
      </c>
      <c r="B4229" s="5" t="s">
        <v>29</v>
      </c>
      <c r="C4229" s="26">
        <v>44000</v>
      </c>
      <c r="D4229" s="4">
        <v>11</v>
      </c>
      <c r="E4229" s="29">
        <v>301</v>
      </c>
      <c r="G4229" s="4"/>
      <c r="H4229" s="93">
        <f t="shared" si="229"/>
        <v>301</v>
      </c>
      <c r="I4229" s="93">
        <f t="shared" si="227"/>
        <v>5.7071102647488754</v>
      </c>
      <c r="J4229" s="158">
        <f t="shared" si="228"/>
        <v>107.24703580444046</v>
      </c>
    </row>
    <row r="4230" spans="1:10" hidden="1" x14ac:dyDescent="0.25">
      <c r="A4230" s="93">
        <v>109</v>
      </c>
      <c r="B4230" s="5" t="s">
        <v>29</v>
      </c>
      <c r="C4230" s="26">
        <v>44001</v>
      </c>
      <c r="D4230" s="4">
        <v>11</v>
      </c>
      <c r="E4230" s="29">
        <v>312</v>
      </c>
      <c r="G4230" s="4"/>
      <c r="H4230" s="93">
        <f t="shared" si="229"/>
        <v>312</v>
      </c>
      <c r="I4230" s="93">
        <f t="shared" si="227"/>
        <v>5.7430031878094825</v>
      </c>
      <c r="J4230" s="158">
        <f t="shared" si="228"/>
        <v>58.578493713487887</v>
      </c>
    </row>
    <row r="4231" spans="1:10" hidden="1" x14ac:dyDescent="0.25">
      <c r="A4231" s="93">
        <v>110</v>
      </c>
      <c r="B4231" s="5" t="s">
        <v>29</v>
      </c>
      <c r="C4231" s="26">
        <v>44002</v>
      </c>
      <c r="D4231" s="4">
        <v>6</v>
      </c>
      <c r="E4231" s="29">
        <v>318</v>
      </c>
      <c r="G4231" s="4"/>
      <c r="H4231" s="93">
        <f t="shared" si="229"/>
        <v>318</v>
      </c>
      <c r="I4231" s="93">
        <f t="shared" si="227"/>
        <v>5.7620513827801769</v>
      </c>
      <c r="J4231" s="158">
        <f t="shared" si="228"/>
        <v>41.879319205850912</v>
      </c>
    </row>
    <row r="4232" spans="1:10" hidden="1" x14ac:dyDescent="0.25">
      <c r="A4232" s="93">
        <v>111</v>
      </c>
      <c r="B4232" s="5" t="s">
        <v>29</v>
      </c>
      <c r="C4232" s="26">
        <v>44003</v>
      </c>
      <c r="D4232" s="4">
        <v>17</v>
      </c>
      <c r="E4232" s="29">
        <v>335</v>
      </c>
      <c r="G4232" s="4"/>
      <c r="H4232" s="93">
        <f t="shared" si="229"/>
        <v>335</v>
      </c>
      <c r="I4232" s="93">
        <f t="shared" si="227"/>
        <v>5.8141305318250662</v>
      </c>
      <c r="J4232" s="158">
        <f t="shared" si="228"/>
        <v>29.757047478295085</v>
      </c>
    </row>
    <row r="4233" spans="1:10" hidden="1" x14ac:dyDescent="0.25">
      <c r="A4233" s="93">
        <v>112</v>
      </c>
      <c r="B4233" s="5" t="s">
        <v>29</v>
      </c>
      <c r="C4233" s="26">
        <v>44004</v>
      </c>
      <c r="D4233" s="4">
        <v>5</v>
      </c>
      <c r="E4233" s="29">
        <v>340</v>
      </c>
      <c r="G4233" s="4"/>
      <c r="H4233" s="93">
        <f t="shared" si="229"/>
        <v>340</v>
      </c>
      <c r="I4233" s="93">
        <f t="shared" si="227"/>
        <v>5.8289456176102075</v>
      </c>
      <c r="J4233" s="158">
        <f t="shared" si="228"/>
        <v>25.277029114705538</v>
      </c>
    </row>
    <row r="4234" spans="1:10" hidden="1" x14ac:dyDescent="0.25">
      <c r="A4234" s="93">
        <v>113</v>
      </c>
      <c r="B4234" s="5" t="s">
        <v>29</v>
      </c>
      <c r="C4234" s="26">
        <v>44005</v>
      </c>
      <c r="D4234" s="4">
        <v>29</v>
      </c>
      <c r="E4234" s="29">
        <v>369</v>
      </c>
      <c r="G4234" s="4"/>
      <c r="H4234" s="93">
        <f t="shared" si="229"/>
        <v>369</v>
      </c>
      <c r="I4234" s="93">
        <f t="shared" si="227"/>
        <v>5.9107966440405271</v>
      </c>
      <c r="J4234" s="158">
        <f t="shared" si="228"/>
        <v>20.285215808727397</v>
      </c>
    </row>
    <row r="4235" spans="1:10" hidden="1" x14ac:dyDescent="0.25">
      <c r="A4235" s="93">
        <v>114</v>
      </c>
      <c r="B4235" s="5" t="s">
        <v>29</v>
      </c>
      <c r="C4235" s="26">
        <v>44006</v>
      </c>
      <c r="D4235" s="4">
        <v>4</v>
      </c>
      <c r="E4235" s="29">
        <v>373</v>
      </c>
      <c r="G4235" s="4"/>
      <c r="H4235" s="93">
        <f t="shared" si="229"/>
        <v>373</v>
      </c>
      <c r="I4235" s="93">
        <f t="shared" si="227"/>
        <v>5.9215784196438159</v>
      </c>
      <c r="J4235" s="158">
        <f t="shared" si="228"/>
        <v>18.841489562637854</v>
      </c>
    </row>
    <row r="4236" spans="1:10" hidden="1" x14ac:dyDescent="0.25">
      <c r="A4236" s="93">
        <v>115</v>
      </c>
      <c r="B4236" s="5" t="s">
        <v>29</v>
      </c>
      <c r="C4236" s="26">
        <v>44007</v>
      </c>
      <c r="D4236" s="4">
        <v>21</v>
      </c>
      <c r="E4236" s="29">
        <v>394</v>
      </c>
      <c r="G4236" s="4"/>
      <c r="H4236" s="93">
        <f t="shared" si="229"/>
        <v>394</v>
      </c>
      <c r="I4236" s="93">
        <f t="shared" si="227"/>
        <v>5.9763509092979339</v>
      </c>
      <c r="J4236" s="158">
        <f t="shared" si="228"/>
        <v>17.978186774627886</v>
      </c>
    </row>
    <row r="4237" spans="1:10" hidden="1" x14ac:dyDescent="0.25">
      <c r="A4237" s="93">
        <v>116</v>
      </c>
      <c r="B4237" s="5" t="s">
        <v>29</v>
      </c>
      <c r="C4237" s="26">
        <v>44008</v>
      </c>
      <c r="D4237" s="4">
        <v>12</v>
      </c>
      <c r="E4237" s="29">
        <v>406</v>
      </c>
      <c r="G4237" s="4"/>
      <c r="H4237" s="93">
        <f t="shared" si="229"/>
        <v>406</v>
      </c>
      <c r="I4237" s="93">
        <f t="shared" si="227"/>
        <v>6.0063531596017325</v>
      </c>
      <c r="J4237" s="158">
        <f t="shared" si="228"/>
        <v>17.541991567072532</v>
      </c>
    </row>
    <row r="4238" spans="1:10" hidden="1" x14ac:dyDescent="0.25">
      <c r="A4238" s="93">
        <v>117</v>
      </c>
      <c r="B4238" s="5" t="s">
        <v>29</v>
      </c>
      <c r="C4238" s="26">
        <v>44009</v>
      </c>
      <c r="D4238" s="4">
        <v>5</v>
      </c>
      <c r="E4238" s="29">
        <v>411</v>
      </c>
      <c r="G4238" s="4"/>
      <c r="H4238" s="93">
        <f t="shared" si="229"/>
        <v>411</v>
      </c>
      <c r="I4238" s="93">
        <f t="shared" si="227"/>
        <v>6.0185932144962342</v>
      </c>
      <c r="J4238" s="158">
        <f t="shared" si="228"/>
        <v>18.138975562166085</v>
      </c>
    </row>
    <row r="4239" spans="1:10" hidden="1" x14ac:dyDescent="0.25">
      <c r="A4239" s="93">
        <v>118</v>
      </c>
      <c r="B4239" s="5" t="s">
        <v>29</v>
      </c>
      <c r="C4239" s="26">
        <v>44010</v>
      </c>
      <c r="D4239" s="4">
        <v>6</v>
      </c>
      <c r="E4239" s="29">
        <v>417</v>
      </c>
      <c r="G4239" s="4"/>
      <c r="H4239" s="93">
        <f t="shared" si="229"/>
        <v>417</v>
      </c>
      <c r="I4239" s="93">
        <f t="shared" si="227"/>
        <v>6.0330862217988015</v>
      </c>
      <c r="J4239" s="158">
        <f t="shared" si="228"/>
        <v>20.629600743144067</v>
      </c>
    </row>
    <row r="4240" spans="1:10" hidden="1" x14ac:dyDescent="0.25">
      <c r="A4240" s="93">
        <v>119</v>
      </c>
      <c r="B4240" s="5" t="s">
        <v>29</v>
      </c>
      <c r="C4240" s="26">
        <v>44011</v>
      </c>
      <c r="D4240" s="4">
        <v>3</v>
      </c>
      <c r="E4240" s="29">
        <v>420</v>
      </c>
      <c r="G4240" s="4"/>
      <c r="H4240" s="93">
        <f t="shared" si="229"/>
        <v>420</v>
      </c>
      <c r="I4240" s="93">
        <f t="shared" si="227"/>
        <v>6.0402547112774139</v>
      </c>
      <c r="J4240" s="158">
        <f t="shared" si="228"/>
        <v>24.142875497962674</v>
      </c>
    </row>
    <row r="4241" spans="1:10" hidden="1" x14ac:dyDescent="0.25">
      <c r="A4241" s="93">
        <v>120</v>
      </c>
      <c r="B4241" s="5" t="s">
        <v>29</v>
      </c>
      <c r="C4241" s="26">
        <v>44012</v>
      </c>
      <c r="D4241" s="4">
        <v>1</v>
      </c>
      <c r="E4241" s="29">
        <v>421</v>
      </c>
      <c r="G4241" s="4"/>
      <c r="H4241" s="93">
        <f t="shared" si="229"/>
        <v>421</v>
      </c>
      <c r="I4241" s="93">
        <f t="shared" ref="I4241:I4304" si="230">LN(H4241)</f>
        <v>6.0426328336823811</v>
      </c>
      <c r="J4241" s="158">
        <f t="shared" si="228"/>
        <v>34.276224184744912</v>
      </c>
    </row>
    <row r="4242" spans="1:10" hidden="1" x14ac:dyDescent="0.25">
      <c r="A4242" s="93">
        <v>121</v>
      </c>
      <c r="B4242" s="5" t="s">
        <v>29</v>
      </c>
      <c r="C4242" s="26">
        <v>44013</v>
      </c>
      <c r="D4242" s="4">
        <v>1</v>
      </c>
      <c r="E4242" s="29">
        <v>422</v>
      </c>
      <c r="G4242" s="4"/>
      <c r="H4242" s="93">
        <f t="shared" si="229"/>
        <v>422</v>
      </c>
      <c r="I4242" s="93">
        <f t="shared" si="230"/>
        <v>6.045005314036012</v>
      </c>
      <c r="J4242" s="158">
        <f t="shared" si="228"/>
        <v>44.392010470848923</v>
      </c>
    </row>
    <row r="4243" spans="1:10" hidden="1" x14ac:dyDescent="0.25">
      <c r="A4243" s="93">
        <v>122</v>
      </c>
      <c r="B4243" s="5" t="s">
        <v>29</v>
      </c>
      <c r="C4243" s="26">
        <v>44014</v>
      </c>
      <c r="D4243" s="4">
        <v>2</v>
      </c>
      <c r="E4243" s="29">
        <v>424</v>
      </c>
      <c r="G4243" s="4"/>
      <c r="H4243" s="93">
        <f t="shared" si="229"/>
        <v>424</v>
      </c>
      <c r="I4243" s="93">
        <f t="shared" si="230"/>
        <v>6.0497334552319577</v>
      </c>
      <c r="J4243" s="158">
        <f t="shared" si="228"/>
        <v>74.055510190549384</v>
      </c>
    </row>
    <row r="4244" spans="1:10" hidden="1" x14ac:dyDescent="0.25">
      <c r="A4244" s="93">
        <v>123</v>
      </c>
      <c r="B4244" s="5" t="s">
        <v>29</v>
      </c>
      <c r="C4244" s="26">
        <v>44015</v>
      </c>
      <c r="D4244" s="4">
        <v>5</v>
      </c>
      <c r="E4244" s="29">
        <v>429</v>
      </c>
      <c r="F4244" s="4">
        <v>1</v>
      </c>
      <c r="G4244" s="4"/>
      <c r="H4244" s="93">
        <f t="shared" si="229"/>
        <v>429</v>
      </c>
      <c r="I4244" s="93">
        <f t="shared" si="230"/>
        <v>6.061456918928017</v>
      </c>
      <c r="J4244" s="158">
        <f t="shared" si="228"/>
        <v>100.46254056419465</v>
      </c>
    </row>
    <row r="4245" spans="1:10" hidden="1" x14ac:dyDescent="0.25">
      <c r="A4245" s="93">
        <v>124</v>
      </c>
      <c r="B4245" s="5" t="s">
        <v>29</v>
      </c>
      <c r="C4245" s="26">
        <v>44016</v>
      </c>
      <c r="D4245" s="4">
        <v>5</v>
      </c>
      <c r="E4245" s="29">
        <v>434</v>
      </c>
      <c r="F4245" s="4">
        <v>1</v>
      </c>
      <c r="G4245" s="4"/>
      <c r="H4245" s="93">
        <f t="shared" si="229"/>
        <v>434</v>
      </c>
      <c r="I4245" s="93">
        <f t="shared" si="230"/>
        <v>6.0730445341004051</v>
      </c>
      <c r="J4245" s="158">
        <f t="shared" si="228"/>
        <v>105.1320145405836</v>
      </c>
    </row>
    <row r="4246" spans="1:10" hidden="1" x14ac:dyDescent="0.25">
      <c r="A4246" s="93">
        <v>125</v>
      </c>
      <c r="B4246" s="5" t="s">
        <v>29</v>
      </c>
      <c r="C4246" s="26">
        <v>44017</v>
      </c>
      <c r="D4246" s="4">
        <v>3</v>
      </c>
      <c r="E4246" s="29">
        <v>437</v>
      </c>
      <c r="G4246" s="4"/>
      <c r="H4246" s="93">
        <f t="shared" si="229"/>
        <v>437</v>
      </c>
      <c r="I4246" s="93">
        <f t="shared" si="230"/>
        <v>6.0799331950955899</v>
      </c>
      <c r="J4246" s="158">
        <f t="shared" si="228"/>
        <v>105.27326895176181</v>
      </c>
    </row>
    <row r="4247" spans="1:10" hidden="1" x14ac:dyDescent="0.25">
      <c r="A4247" s="93">
        <v>126</v>
      </c>
      <c r="B4247" s="5" t="s">
        <v>29</v>
      </c>
      <c r="C4247" s="26">
        <v>44018</v>
      </c>
      <c r="D4247" s="4">
        <v>5</v>
      </c>
      <c r="E4247" s="29">
        <v>442</v>
      </c>
      <c r="G4247" s="4"/>
      <c r="H4247" s="93">
        <f t="shared" si="229"/>
        <v>442</v>
      </c>
      <c r="I4247" s="93">
        <f t="shared" si="230"/>
        <v>6.0913098820776979</v>
      </c>
      <c r="J4247" s="158">
        <f t="shared" si="228"/>
        <v>91.014088228829436</v>
      </c>
    </row>
    <row r="4248" spans="1:10" hidden="1" x14ac:dyDescent="0.25">
      <c r="A4248" s="93">
        <v>127</v>
      </c>
      <c r="B4248" s="5" t="s">
        <v>29</v>
      </c>
      <c r="C4248" s="26">
        <v>44019</v>
      </c>
      <c r="D4248" s="4">
        <v>9</v>
      </c>
      <c r="E4248" s="29">
        <v>451</v>
      </c>
      <c r="G4248" s="4"/>
      <c r="H4248" s="93">
        <f t="shared" si="229"/>
        <v>451</v>
      </c>
      <c r="I4248" s="93">
        <f t="shared" si="230"/>
        <v>6.1114673395026786</v>
      </c>
      <c r="J4248" s="158">
        <f t="shared" si="228"/>
        <v>71.392650817245851</v>
      </c>
    </row>
    <row r="4249" spans="1:10" hidden="1" x14ac:dyDescent="0.25">
      <c r="A4249" s="93">
        <v>128</v>
      </c>
      <c r="B4249" s="5" t="s">
        <v>29</v>
      </c>
      <c r="C4249" s="26">
        <v>44020</v>
      </c>
      <c r="D4249" s="4">
        <v>14</v>
      </c>
      <c r="E4249" s="29">
        <v>465</v>
      </c>
      <c r="G4249" s="4"/>
      <c r="H4249" s="93">
        <f t="shared" si="229"/>
        <v>465</v>
      </c>
      <c r="I4249" s="93">
        <f t="shared" si="230"/>
        <v>6.1420374055873559</v>
      </c>
      <c r="J4249" s="158">
        <f t="shared" si="228"/>
        <v>53.695590473885247</v>
      </c>
    </row>
    <row r="4250" spans="1:10" hidden="1" x14ac:dyDescent="0.25">
      <c r="A4250" s="93">
        <v>129</v>
      </c>
      <c r="B4250" s="5" t="s">
        <v>29</v>
      </c>
      <c r="C4250" s="26">
        <v>44021</v>
      </c>
      <c r="D4250" s="4">
        <v>15</v>
      </c>
      <c r="E4250" s="29">
        <v>480</v>
      </c>
      <c r="G4250" s="4"/>
      <c r="H4250" s="93">
        <f t="shared" si="229"/>
        <v>480</v>
      </c>
      <c r="I4250" s="93">
        <f t="shared" si="230"/>
        <v>6.1737861039019366</v>
      </c>
      <c r="J4250" s="158">
        <f t="shared" si="228"/>
        <v>41.650828771265871</v>
      </c>
    </row>
    <row r="4251" spans="1:10" hidden="1" x14ac:dyDescent="0.25">
      <c r="A4251" s="93">
        <v>130</v>
      </c>
      <c r="B4251" s="5" t="s">
        <v>29</v>
      </c>
      <c r="C4251" s="26">
        <v>44022</v>
      </c>
      <c r="D4251" s="4">
        <v>6</v>
      </c>
      <c r="E4251" s="29">
        <v>486</v>
      </c>
      <c r="G4251" s="4"/>
      <c r="H4251" s="93">
        <f t="shared" si="229"/>
        <v>486</v>
      </c>
      <c r="I4251" s="93">
        <f t="shared" si="230"/>
        <v>6.1862086239004936</v>
      </c>
      <c r="J4251" s="158">
        <f t="shared" si="228"/>
        <v>36.770807764991183</v>
      </c>
    </row>
    <row r="4252" spans="1:10" hidden="1" x14ac:dyDescent="0.25">
      <c r="A4252" s="93">
        <v>131</v>
      </c>
      <c r="B4252" s="5" t="s">
        <v>29</v>
      </c>
      <c r="C4252" s="26">
        <v>44023</v>
      </c>
      <c r="D4252" s="4">
        <v>19</v>
      </c>
      <c r="E4252" s="29">
        <v>505</v>
      </c>
      <c r="G4252" s="4"/>
      <c r="H4252" s="93">
        <f t="shared" si="229"/>
        <v>505</v>
      </c>
      <c r="I4252" s="93">
        <f t="shared" si="230"/>
        <v>6.2245584292753602</v>
      </c>
      <c r="J4252" s="158">
        <f t="shared" si="228"/>
        <v>31.136470286832214</v>
      </c>
    </row>
    <row r="4253" spans="1:10" hidden="1" x14ac:dyDescent="0.25">
      <c r="A4253" s="93">
        <v>132</v>
      </c>
      <c r="B4253" s="5" t="s">
        <v>29</v>
      </c>
      <c r="C4253" s="26">
        <v>44024</v>
      </c>
      <c r="D4253" s="4">
        <v>23</v>
      </c>
      <c r="E4253" s="29">
        <v>528</v>
      </c>
      <c r="G4253" s="4"/>
      <c r="H4253" s="93">
        <f t="shared" si="229"/>
        <v>528</v>
      </c>
      <c r="I4253" s="93">
        <f t="shared" si="230"/>
        <v>6.2690962837062614</v>
      </c>
      <c r="J4253" s="158">
        <f t="shared" si="228"/>
        <v>25.919462292752453</v>
      </c>
    </row>
    <row r="4254" spans="1:10" hidden="1" x14ac:dyDescent="0.25">
      <c r="A4254" s="93">
        <v>133</v>
      </c>
      <c r="B4254" s="5" t="s">
        <v>29</v>
      </c>
      <c r="C4254" s="26">
        <v>44025</v>
      </c>
      <c r="D4254" s="4">
        <v>11</v>
      </c>
      <c r="E4254" s="29">
        <v>539</v>
      </c>
      <c r="G4254" s="4"/>
      <c r="H4254" s="93">
        <f t="shared" si="229"/>
        <v>539</v>
      </c>
      <c r="I4254" s="93">
        <f t="shared" si="230"/>
        <v>6.2897155709089976</v>
      </c>
      <c r="J4254" s="158">
        <f t="shared" si="228"/>
        <v>23.89211191269963</v>
      </c>
    </row>
    <row r="4255" spans="1:10" hidden="1" x14ac:dyDescent="0.25">
      <c r="A4255" s="93">
        <v>134</v>
      </c>
      <c r="B4255" s="5" t="s">
        <v>29</v>
      </c>
      <c r="C4255" s="26">
        <v>44026</v>
      </c>
      <c r="D4255" s="4">
        <v>29</v>
      </c>
      <c r="E4255" s="29">
        <v>568</v>
      </c>
      <c r="G4255" s="4"/>
      <c r="H4255" s="93">
        <f t="shared" si="229"/>
        <v>568</v>
      </c>
      <c r="I4255" s="93">
        <f t="shared" si="230"/>
        <v>6.3421214187211516</v>
      </c>
      <c r="J4255" s="158">
        <f t="shared" si="228"/>
        <v>21.747826735479755</v>
      </c>
    </row>
    <row r="4256" spans="1:10" hidden="1" x14ac:dyDescent="0.25">
      <c r="A4256" s="93">
        <v>135</v>
      </c>
      <c r="B4256" s="5" t="s">
        <v>29</v>
      </c>
      <c r="C4256" s="26">
        <v>44027</v>
      </c>
      <c r="D4256" s="4">
        <v>23</v>
      </c>
      <c r="E4256" s="29">
        <v>591</v>
      </c>
      <c r="F4256" s="4">
        <v>2</v>
      </c>
      <c r="G4256" s="4"/>
      <c r="H4256" s="93">
        <f t="shared" si="229"/>
        <v>591</v>
      </c>
      <c r="I4256" s="93">
        <f t="shared" si="230"/>
        <v>6.3818160174060985</v>
      </c>
      <c r="J4256" s="158">
        <f t="shared" si="228"/>
        <v>20.2506454307929</v>
      </c>
    </row>
    <row r="4257" spans="1:10" hidden="1" x14ac:dyDescent="0.25">
      <c r="A4257" s="93">
        <v>136</v>
      </c>
      <c r="B4257" s="5" t="s">
        <v>29</v>
      </c>
      <c r="C4257" s="26">
        <v>44028</v>
      </c>
      <c r="D4257" s="4">
        <v>15</v>
      </c>
      <c r="E4257" s="29">
        <v>606</v>
      </c>
      <c r="G4257" s="4"/>
      <c r="H4257" s="93">
        <f t="shared" si="229"/>
        <v>606</v>
      </c>
      <c r="I4257" s="93">
        <f t="shared" si="230"/>
        <v>6.4068799860693142</v>
      </c>
      <c r="J4257" s="158">
        <f t="shared" si="228"/>
        <v>19.518711483903825</v>
      </c>
    </row>
    <row r="4258" spans="1:10" hidden="1" x14ac:dyDescent="0.25">
      <c r="A4258" s="93">
        <v>137</v>
      </c>
      <c r="B4258" s="5" t="s">
        <v>29</v>
      </c>
      <c r="C4258" s="26">
        <v>44029</v>
      </c>
      <c r="D4258" s="4">
        <v>26</v>
      </c>
      <c r="E4258" s="29">
        <v>632</v>
      </c>
      <c r="G4258" s="4"/>
      <c r="H4258" s="93">
        <f t="shared" si="229"/>
        <v>632</v>
      </c>
      <c r="I4258" s="93">
        <f t="shared" si="230"/>
        <v>6.4488893941468577</v>
      </c>
      <c r="J4258" s="158">
        <f t="shared" si="228"/>
        <v>18.537251930301618</v>
      </c>
    </row>
    <row r="4259" spans="1:10" hidden="1" x14ac:dyDescent="0.25">
      <c r="A4259" s="93">
        <v>138</v>
      </c>
      <c r="B4259" s="5" t="s">
        <v>29</v>
      </c>
      <c r="C4259" s="26">
        <v>44030</v>
      </c>
      <c r="D4259" s="4">
        <v>36</v>
      </c>
      <c r="E4259" s="29">
        <v>668</v>
      </c>
      <c r="G4259" s="4"/>
      <c r="H4259" s="93">
        <f t="shared" si="229"/>
        <v>668</v>
      </c>
      <c r="I4259" s="93">
        <f t="shared" si="230"/>
        <v>6.5042881735366453</v>
      </c>
      <c r="J4259" s="158">
        <f t="shared" si="228"/>
        <v>17.924776457641183</v>
      </c>
    </row>
    <row r="4260" spans="1:10" hidden="1" x14ac:dyDescent="0.25">
      <c r="A4260" s="93">
        <v>139</v>
      </c>
      <c r="B4260" s="5" t="s">
        <v>29</v>
      </c>
      <c r="C4260" s="26">
        <v>44031</v>
      </c>
      <c r="D4260" s="4">
        <v>23</v>
      </c>
      <c r="E4260" s="29">
        <v>691</v>
      </c>
      <c r="F4260" s="4">
        <v>1</v>
      </c>
      <c r="G4260" s="4"/>
      <c r="H4260" s="93">
        <f t="shared" si="229"/>
        <v>691</v>
      </c>
      <c r="I4260" s="93">
        <f t="shared" si="230"/>
        <v>6.5381398237676702</v>
      </c>
      <c r="J4260" s="158">
        <f t="shared" si="228"/>
        <v>17.635539536857156</v>
      </c>
    </row>
    <row r="4261" spans="1:10" hidden="1" x14ac:dyDescent="0.25">
      <c r="A4261" s="93">
        <v>140</v>
      </c>
      <c r="B4261" s="5" t="s">
        <v>29</v>
      </c>
      <c r="C4261" s="26">
        <v>44032</v>
      </c>
      <c r="D4261" s="4">
        <v>27</v>
      </c>
      <c r="E4261" s="29">
        <v>718</v>
      </c>
      <c r="G4261" s="4"/>
      <c r="H4261" s="93">
        <f t="shared" si="229"/>
        <v>718</v>
      </c>
      <c r="I4261" s="93">
        <f t="shared" si="230"/>
        <v>6.576469569048224</v>
      </c>
      <c r="J4261" s="158">
        <f t="shared" si="228"/>
        <v>17.140966097236959</v>
      </c>
    </row>
    <row r="4262" spans="1:10" hidden="1" x14ac:dyDescent="0.25">
      <c r="A4262" s="93">
        <v>141</v>
      </c>
      <c r="B4262" s="5" t="s">
        <v>29</v>
      </c>
      <c r="C4262" s="26">
        <v>44033</v>
      </c>
      <c r="D4262" s="4">
        <v>35</v>
      </c>
      <c r="E4262" s="29">
        <v>753</v>
      </c>
      <c r="G4262" s="4"/>
      <c r="H4262" s="93">
        <f t="shared" si="229"/>
        <v>753</v>
      </c>
      <c r="I4262" s="93">
        <f t="shared" si="230"/>
        <v>6.6240652277998935</v>
      </c>
      <c r="J4262" s="158">
        <f t="shared" si="228"/>
        <v>17.144717136686417</v>
      </c>
    </row>
    <row r="4263" spans="1:10" hidden="1" x14ac:dyDescent="0.25">
      <c r="A4263" s="93">
        <v>142</v>
      </c>
      <c r="B4263" s="5" t="s">
        <v>29</v>
      </c>
      <c r="C4263" s="26">
        <v>44034</v>
      </c>
      <c r="D4263" s="4">
        <v>49</v>
      </c>
      <c r="E4263" s="29">
        <v>802</v>
      </c>
      <c r="G4263" s="4"/>
      <c r="H4263" s="93">
        <f t="shared" si="229"/>
        <v>802</v>
      </c>
      <c r="I4263" s="93">
        <f t="shared" si="230"/>
        <v>6.6871086078665147</v>
      </c>
      <c r="J4263" s="158">
        <f t="shared" si="228"/>
        <v>15.997609302674</v>
      </c>
    </row>
    <row r="4264" spans="1:10" hidden="1" x14ac:dyDescent="0.25">
      <c r="A4264" s="93">
        <v>143</v>
      </c>
      <c r="B4264" s="5" t="s">
        <v>29</v>
      </c>
      <c r="C4264" s="26">
        <v>44035</v>
      </c>
      <c r="D4264" s="4">
        <v>34</v>
      </c>
      <c r="E4264" s="29">
        <v>836</v>
      </c>
      <c r="G4264" s="4"/>
      <c r="H4264" s="93">
        <f t="shared" si="229"/>
        <v>836</v>
      </c>
      <c r="I4264" s="93">
        <f t="shared" si="230"/>
        <v>6.7286286130847017</v>
      </c>
      <c r="J4264" s="158">
        <f t="shared" si="228"/>
        <v>15.158657406490512</v>
      </c>
    </row>
    <row r="4265" spans="1:10" hidden="1" x14ac:dyDescent="0.25">
      <c r="A4265" s="93">
        <v>144</v>
      </c>
      <c r="B4265" s="5" t="s">
        <v>29</v>
      </c>
      <c r="C4265" s="26">
        <v>44036</v>
      </c>
      <c r="D4265" s="4">
        <v>32</v>
      </c>
      <c r="E4265" s="29">
        <v>868</v>
      </c>
      <c r="G4265" s="4"/>
      <c r="H4265" s="93">
        <f t="shared" si="229"/>
        <v>868</v>
      </c>
      <c r="I4265" s="93">
        <f t="shared" si="230"/>
        <v>6.7661917146603505</v>
      </c>
      <c r="J4265" s="158">
        <f t="shared" ref="J4265:J4327" si="231">LN(2)/SLOPE(I4258:I4265,A4258:A4265)</f>
        <v>15.173182404111884</v>
      </c>
    </row>
    <row r="4266" spans="1:10" hidden="1" x14ac:dyDescent="0.25">
      <c r="A4266" s="93">
        <v>145</v>
      </c>
      <c r="B4266" s="5" t="s">
        <v>29</v>
      </c>
      <c r="C4266" s="26">
        <v>44037</v>
      </c>
      <c r="D4266" s="4">
        <v>30</v>
      </c>
      <c r="E4266" s="29">
        <v>898</v>
      </c>
      <c r="G4266" s="4"/>
      <c r="H4266" s="93">
        <f t="shared" si="229"/>
        <v>898</v>
      </c>
      <c r="I4266" s="93">
        <f t="shared" si="230"/>
        <v>6.8001700683021999</v>
      </c>
      <c r="J4266" s="158">
        <f t="shared" si="231"/>
        <v>15.605760666976073</v>
      </c>
    </row>
    <row r="4267" spans="1:10" hidden="1" x14ac:dyDescent="0.25">
      <c r="A4267" s="93">
        <v>146</v>
      </c>
      <c r="B4267" s="5" t="s">
        <v>29</v>
      </c>
      <c r="C4267" s="26">
        <v>44038</v>
      </c>
      <c r="D4267" s="4">
        <v>41</v>
      </c>
      <c r="E4267" s="29">
        <v>939</v>
      </c>
      <c r="G4267" s="4"/>
      <c r="H4267" s="93">
        <f t="shared" si="229"/>
        <v>939</v>
      </c>
      <c r="I4267" s="93">
        <f t="shared" si="230"/>
        <v>6.8448154792082629</v>
      </c>
      <c r="J4267" s="158">
        <f t="shared" si="231"/>
        <v>15.596654547209825</v>
      </c>
    </row>
    <row r="4268" spans="1:10" hidden="1" x14ac:dyDescent="0.25">
      <c r="A4268" s="93">
        <v>147</v>
      </c>
      <c r="B4268" s="5" t="s">
        <v>29</v>
      </c>
      <c r="C4268" s="26">
        <v>44039</v>
      </c>
      <c r="D4268" s="4">
        <v>33</v>
      </c>
      <c r="E4268" s="29">
        <v>972</v>
      </c>
      <c r="F4268" s="4">
        <v>2</v>
      </c>
      <c r="G4268" s="4"/>
      <c r="H4268" s="93">
        <f t="shared" si="229"/>
        <v>972</v>
      </c>
      <c r="I4268" s="93">
        <f t="shared" si="230"/>
        <v>6.879355804460439</v>
      </c>
      <c r="J4268" s="158">
        <f t="shared" si="231"/>
        <v>16.170279266664799</v>
      </c>
    </row>
    <row r="4269" spans="1:10" hidden="1" x14ac:dyDescent="0.25">
      <c r="A4269" s="93">
        <v>148</v>
      </c>
      <c r="B4269" s="5" t="s">
        <v>29</v>
      </c>
      <c r="C4269" s="26">
        <v>44040</v>
      </c>
      <c r="D4269" s="4">
        <v>63</v>
      </c>
      <c r="E4269" s="29">
        <v>1035</v>
      </c>
      <c r="G4269" s="4"/>
      <c r="H4269" s="93">
        <f t="shared" si="229"/>
        <v>1035</v>
      </c>
      <c r="I4269" s="93">
        <f t="shared" si="230"/>
        <v>6.9421567056994693</v>
      </c>
      <c r="J4269" s="158">
        <f t="shared" si="231"/>
        <v>16.307448460864361</v>
      </c>
    </row>
    <row r="4270" spans="1:10" hidden="1" x14ac:dyDescent="0.25">
      <c r="A4270" s="93">
        <v>149</v>
      </c>
      <c r="B4270" s="5" t="s">
        <v>29</v>
      </c>
      <c r="C4270" s="26">
        <v>44041</v>
      </c>
      <c r="D4270" s="4">
        <v>68</v>
      </c>
      <c r="E4270" s="29">
        <v>1103</v>
      </c>
      <c r="F4270" s="4">
        <v>1</v>
      </c>
      <c r="G4270" s="4"/>
      <c r="H4270" s="93">
        <f t="shared" si="229"/>
        <v>1103</v>
      </c>
      <c r="I4270" s="93">
        <f t="shared" si="230"/>
        <v>7.0057890192535028</v>
      </c>
      <c r="J4270" s="158">
        <f t="shared" si="231"/>
        <v>15.810920449215841</v>
      </c>
    </row>
    <row r="4271" spans="1:10" hidden="1" x14ac:dyDescent="0.25">
      <c r="A4271" s="93">
        <v>150</v>
      </c>
      <c r="B4271" s="5" t="s">
        <v>29</v>
      </c>
      <c r="C4271" s="26">
        <v>44042</v>
      </c>
      <c r="D4271" s="4">
        <v>50</v>
      </c>
      <c r="E4271" s="29">
        <v>1153</v>
      </c>
      <c r="G4271" s="4"/>
      <c r="H4271" s="93">
        <f t="shared" si="229"/>
        <v>1153</v>
      </c>
      <c r="I4271" s="93">
        <f t="shared" si="230"/>
        <v>7.0501225202690589</v>
      </c>
      <c r="J4271" s="158">
        <f t="shared" si="231"/>
        <v>14.895163890333833</v>
      </c>
    </row>
    <row r="4272" spans="1:10" hidden="1" x14ac:dyDescent="0.25">
      <c r="A4272" s="93">
        <v>151</v>
      </c>
      <c r="B4272" s="5" t="s">
        <v>29</v>
      </c>
      <c r="C4272" s="26">
        <v>44043</v>
      </c>
      <c r="D4272" s="4">
        <v>63</v>
      </c>
      <c r="E4272" s="29">
        <v>1216</v>
      </c>
      <c r="F4272" s="4">
        <v>1</v>
      </c>
      <c r="G4272" s="4"/>
      <c r="H4272" s="93">
        <f t="shared" si="229"/>
        <v>1216</v>
      </c>
      <c r="I4272" s="93">
        <f t="shared" si="230"/>
        <v>7.1033220625261126</v>
      </c>
      <c r="J4272" s="158">
        <f t="shared" si="231"/>
        <v>14.011747649736254</v>
      </c>
    </row>
    <row r="4273" spans="1:10" hidden="1" x14ac:dyDescent="0.25">
      <c r="A4273" s="93">
        <v>152</v>
      </c>
      <c r="B4273" s="5" t="s">
        <v>29</v>
      </c>
      <c r="C4273" s="26">
        <v>44044</v>
      </c>
      <c r="D4273" s="4">
        <v>78</v>
      </c>
      <c r="E4273" s="29">
        <v>1294</v>
      </c>
      <c r="G4273" s="4"/>
      <c r="H4273" s="93">
        <f t="shared" si="229"/>
        <v>1294</v>
      </c>
      <c r="I4273" s="93">
        <f t="shared" si="230"/>
        <v>7.1654934750608454</v>
      </c>
      <c r="J4273" s="158">
        <f t="shared" si="231"/>
        <v>13.155880129250017</v>
      </c>
    </row>
    <row r="4274" spans="1:10" hidden="1" x14ac:dyDescent="0.25">
      <c r="A4274" s="93">
        <v>153</v>
      </c>
      <c r="B4274" s="5" t="s">
        <v>29</v>
      </c>
      <c r="C4274" s="26">
        <v>44045</v>
      </c>
      <c r="D4274" s="4">
        <v>78</v>
      </c>
      <c r="E4274" s="29">
        <v>1372</v>
      </c>
      <c r="F4274" s="4">
        <v>2</v>
      </c>
      <c r="G4274" s="4"/>
      <c r="H4274" s="93">
        <f t="shared" si="229"/>
        <v>1372</v>
      </c>
      <c r="I4274" s="93">
        <f t="shared" si="230"/>
        <v>7.2240248082858303</v>
      </c>
      <c r="J4274" s="158">
        <f t="shared" si="231"/>
        <v>12.62184584004396</v>
      </c>
    </row>
    <row r="4275" spans="1:10" hidden="1" x14ac:dyDescent="0.25">
      <c r="A4275" s="93">
        <v>154</v>
      </c>
      <c r="B4275" s="5" t="s">
        <v>29</v>
      </c>
      <c r="C4275" s="26">
        <v>44046</v>
      </c>
      <c r="D4275" s="4">
        <v>63</v>
      </c>
      <c r="E4275" s="29">
        <v>1435</v>
      </c>
      <c r="F4275" s="4">
        <v>1</v>
      </c>
      <c r="G4275" s="4"/>
      <c r="H4275" s="93">
        <f t="shared" si="229"/>
        <v>1435</v>
      </c>
      <c r="I4275" s="93">
        <f t="shared" si="230"/>
        <v>7.2689201281937219</v>
      </c>
      <c r="J4275" s="158">
        <f t="shared" si="231"/>
        <v>12.471472639113911</v>
      </c>
    </row>
    <row r="4276" spans="1:10" hidden="1" x14ac:dyDescent="0.25">
      <c r="A4276" s="93">
        <v>155</v>
      </c>
      <c r="B4276" s="5" t="s">
        <v>29</v>
      </c>
      <c r="C4276" s="26">
        <v>44047</v>
      </c>
      <c r="D4276" s="4">
        <v>101</v>
      </c>
      <c r="E4276" s="29">
        <v>1536</v>
      </c>
      <c r="G4276" s="4"/>
      <c r="H4276" s="93">
        <f t="shared" si="229"/>
        <v>1536</v>
      </c>
      <c r="I4276" s="93">
        <f t="shared" si="230"/>
        <v>7.3369369137076177</v>
      </c>
      <c r="J4276" s="158">
        <f t="shared" si="231"/>
        <v>12.486472686330856</v>
      </c>
    </row>
    <row r="4277" spans="1:10" hidden="1" x14ac:dyDescent="0.25">
      <c r="A4277" s="93">
        <v>156</v>
      </c>
      <c r="B4277" s="5" t="s">
        <v>29</v>
      </c>
      <c r="C4277" s="26">
        <v>44048</v>
      </c>
      <c r="D4277" s="4">
        <v>101</v>
      </c>
      <c r="E4277" s="29">
        <v>1637</v>
      </c>
      <c r="F4277" s="4">
        <f>1+1</f>
        <v>2</v>
      </c>
      <c r="G4277" s="4"/>
      <c r="H4277" s="93">
        <f t="shared" si="229"/>
        <v>1637</v>
      </c>
      <c r="I4277" s="93">
        <f t="shared" si="230"/>
        <v>7.4006205773711349</v>
      </c>
      <c r="J4277" s="158">
        <f t="shared" si="231"/>
        <v>12.249460936835622</v>
      </c>
    </row>
    <row r="4278" spans="1:10" hidden="1" x14ac:dyDescent="0.25">
      <c r="A4278" s="93">
        <v>157</v>
      </c>
      <c r="B4278" s="5" t="s">
        <v>29</v>
      </c>
      <c r="C4278" s="26">
        <v>44049</v>
      </c>
      <c r="D4278" s="4">
        <v>141</v>
      </c>
      <c r="E4278" s="29">
        <v>1778</v>
      </c>
      <c r="G4278" s="4"/>
      <c r="H4278" s="93">
        <f t="shared" si="229"/>
        <v>1778</v>
      </c>
      <c r="I4278" s="93">
        <f t="shared" si="230"/>
        <v>7.48324441607385</v>
      </c>
      <c r="J4278" s="158">
        <f t="shared" si="231"/>
        <v>11.466970654823729</v>
      </c>
    </row>
    <row r="4279" spans="1:10" hidden="1" x14ac:dyDescent="0.25">
      <c r="A4279" s="93">
        <v>158</v>
      </c>
      <c r="B4279" s="5" t="s">
        <v>29</v>
      </c>
      <c r="C4279" s="26">
        <v>44050</v>
      </c>
      <c r="D4279" s="4">
        <v>134</v>
      </c>
      <c r="E4279" s="29">
        <v>1912</v>
      </c>
      <c r="F4279" s="4">
        <f>1+1</f>
        <v>2</v>
      </c>
      <c r="G4279" s="4"/>
      <c r="H4279" s="93">
        <f t="shared" si="229"/>
        <v>1912</v>
      </c>
      <c r="I4279" s="93">
        <f t="shared" si="230"/>
        <v>7.5559050936113463</v>
      </c>
      <c r="J4279" s="158">
        <f t="shared" si="231"/>
        <v>10.873627918821686</v>
      </c>
    </row>
    <row r="4280" spans="1:10" hidden="1" x14ac:dyDescent="0.25">
      <c r="A4280" s="93">
        <v>159</v>
      </c>
      <c r="B4280" s="5" t="s">
        <v>29</v>
      </c>
      <c r="C4280" s="26">
        <v>44051</v>
      </c>
      <c r="D4280" s="4">
        <v>137</v>
      </c>
      <c r="E4280" s="29">
        <v>2049</v>
      </c>
      <c r="F4280" s="4">
        <v>1</v>
      </c>
      <c r="G4280" s="4"/>
      <c r="H4280" s="93">
        <f t="shared" si="229"/>
        <v>2049</v>
      </c>
      <c r="I4280" s="93">
        <f t="shared" si="230"/>
        <v>7.6251071482389001</v>
      </c>
      <c r="J4280" s="158">
        <f t="shared" si="231"/>
        <v>10.428206172884876</v>
      </c>
    </row>
    <row r="4281" spans="1:10" hidden="1" x14ac:dyDescent="0.25">
      <c r="A4281" s="93">
        <v>160</v>
      </c>
      <c r="B4281" s="5" t="s">
        <v>29</v>
      </c>
      <c r="C4281" s="26">
        <v>44052</v>
      </c>
      <c r="D4281" s="4">
        <v>87</v>
      </c>
      <c r="E4281" s="29">
        <v>2136</v>
      </c>
      <c r="F4281" s="4">
        <v>1</v>
      </c>
      <c r="G4281" s="4"/>
      <c r="H4281" s="93">
        <f t="shared" si="229"/>
        <v>2136</v>
      </c>
      <c r="I4281" s="93">
        <f t="shared" si="230"/>
        <v>7.6666902000800858</v>
      </c>
      <c r="J4281" s="158">
        <f t="shared" si="231"/>
        <v>10.361827210163931</v>
      </c>
    </row>
    <row r="4282" spans="1:10" hidden="1" x14ac:dyDescent="0.25">
      <c r="A4282" s="93">
        <v>161</v>
      </c>
      <c r="B4282" s="5" t="s">
        <v>29</v>
      </c>
      <c r="C4282" s="26">
        <v>44053</v>
      </c>
      <c r="D4282" s="4">
        <v>140</v>
      </c>
      <c r="E4282" s="29">
        <v>2276</v>
      </c>
      <c r="F4282" s="4">
        <v>1</v>
      </c>
      <c r="G4282" s="4"/>
      <c r="H4282" s="93">
        <f t="shared" si="229"/>
        <v>2276</v>
      </c>
      <c r="I4282" s="93">
        <f t="shared" si="230"/>
        <v>7.7301747952462216</v>
      </c>
      <c r="J4282" s="158">
        <f t="shared" si="231"/>
        <v>10.353446847539514</v>
      </c>
    </row>
    <row r="4283" spans="1:10" hidden="1" x14ac:dyDescent="0.25">
      <c r="A4283" s="93">
        <v>162</v>
      </c>
      <c r="B4283" s="5" t="s">
        <v>29</v>
      </c>
      <c r="C4283" s="26">
        <v>44054</v>
      </c>
      <c r="D4283" s="4">
        <v>155</v>
      </c>
      <c r="E4283" s="29">
        <v>2431</v>
      </c>
      <c r="F4283" s="4">
        <v>2</v>
      </c>
      <c r="G4283" s="4"/>
      <c r="H4283" s="93">
        <f t="shared" si="229"/>
        <v>2431</v>
      </c>
      <c r="I4283" s="93">
        <f t="shared" si="230"/>
        <v>7.7960579743161231</v>
      </c>
      <c r="J4283" s="158">
        <f t="shared" si="231"/>
        <v>10.622639233143635</v>
      </c>
    </row>
    <row r="4284" spans="1:10" hidden="1" x14ac:dyDescent="0.25">
      <c r="A4284" s="93">
        <v>163</v>
      </c>
      <c r="B4284" s="5" t="s">
        <v>29</v>
      </c>
      <c r="C4284" s="26">
        <v>44055</v>
      </c>
      <c r="D4284" s="4">
        <v>165</v>
      </c>
      <c r="E4284" s="29">
        <f t="shared" ref="E4284:E4327" si="232">D4284+E4260</f>
        <v>856</v>
      </c>
      <c r="F4284" s="4">
        <v>1</v>
      </c>
      <c r="G4284" s="4"/>
      <c r="H4284" s="93">
        <f t="shared" si="229"/>
        <v>2596</v>
      </c>
      <c r="I4284" s="93">
        <f t="shared" si="230"/>
        <v>7.8617270778239803</v>
      </c>
      <c r="J4284" s="158">
        <f t="shared" si="231"/>
        <v>10.870449929209377</v>
      </c>
    </row>
    <row r="4285" spans="1:10" hidden="1" x14ac:dyDescent="0.25">
      <c r="A4285" s="93">
        <v>164</v>
      </c>
      <c r="B4285" s="5" t="s">
        <v>29</v>
      </c>
      <c r="C4285" s="26">
        <v>44056</v>
      </c>
      <c r="D4285" s="4">
        <v>168</v>
      </c>
      <c r="E4285" s="29">
        <f t="shared" si="232"/>
        <v>886</v>
      </c>
      <c r="F4285" s="4">
        <v>3</v>
      </c>
      <c r="G4285" s="4"/>
      <c r="H4285" s="93">
        <f t="shared" si="229"/>
        <v>1024</v>
      </c>
      <c r="I4285" s="93">
        <f t="shared" si="230"/>
        <v>6.9314718055994531</v>
      </c>
      <c r="J4285" s="158">
        <f t="shared" si="231"/>
        <v>-33.139240954029809</v>
      </c>
    </row>
    <row r="4286" spans="1:10" hidden="1" x14ac:dyDescent="0.25">
      <c r="A4286" s="93">
        <v>165</v>
      </c>
      <c r="B4286" s="5" t="s">
        <v>29</v>
      </c>
      <c r="C4286" s="26">
        <v>44057</v>
      </c>
      <c r="D4286" s="4">
        <v>190</v>
      </c>
      <c r="E4286" s="29">
        <f t="shared" si="232"/>
        <v>943</v>
      </c>
      <c r="F4286" s="4">
        <v>1</v>
      </c>
      <c r="G4286" s="4"/>
      <c r="H4286" s="93">
        <f t="shared" si="229"/>
        <v>1076</v>
      </c>
      <c r="I4286" s="93">
        <f t="shared" si="230"/>
        <v>6.9810057407217299</v>
      </c>
      <c r="J4286" s="158">
        <f t="shared" si="231"/>
        <v>-8.5104943710402186</v>
      </c>
    </row>
    <row r="4287" spans="1:10" hidden="1" x14ac:dyDescent="0.25">
      <c r="A4287" s="93">
        <v>166</v>
      </c>
      <c r="B4287" s="5" t="s">
        <v>29</v>
      </c>
      <c r="C4287" s="26">
        <v>44058</v>
      </c>
      <c r="D4287" s="4">
        <v>179</v>
      </c>
      <c r="E4287" s="29">
        <f t="shared" si="232"/>
        <v>981</v>
      </c>
      <c r="F4287" s="4">
        <v>1</v>
      </c>
      <c r="G4287" s="4"/>
      <c r="H4287" s="93">
        <f t="shared" si="229"/>
        <v>1122</v>
      </c>
      <c r="I4287" s="93">
        <f t="shared" si="230"/>
        <v>7.0228680860826413</v>
      </c>
      <c r="J4287" s="158">
        <f t="shared" si="231"/>
        <v>-5.8373006541468264</v>
      </c>
    </row>
    <row r="4288" spans="1:10" hidden="1" x14ac:dyDescent="0.25">
      <c r="A4288" s="93">
        <v>167</v>
      </c>
      <c r="B4288" s="5" t="s">
        <v>29</v>
      </c>
      <c r="C4288" s="26">
        <v>44059</v>
      </c>
      <c r="D4288" s="4">
        <v>160</v>
      </c>
      <c r="E4288" s="29">
        <f t="shared" si="232"/>
        <v>996</v>
      </c>
      <c r="G4288" s="4"/>
      <c r="H4288" s="93">
        <f t="shared" si="229"/>
        <v>1141</v>
      </c>
      <c r="I4288" s="93">
        <f t="shared" si="230"/>
        <v>7.0396603498620758</v>
      </c>
      <c r="J4288" s="158">
        <f t="shared" si="231"/>
        <v>-5.1520721462383063</v>
      </c>
    </row>
    <row r="4289" spans="1:10" hidden="1" x14ac:dyDescent="0.25">
      <c r="A4289" s="93">
        <v>168</v>
      </c>
      <c r="B4289" s="5" t="s">
        <v>29</v>
      </c>
      <c r="C4289" s="26">
        <v>44060</v>
      </c>
      <c r="D4289" s="4">
        <v>139</v>
      </c>
      <c r="E4289" s="29">
        <f t="shared" si="232"/>
        <v>1007</v>
      </c>
      <c r="F4289" s="4">
        <f>1</f>
        <v>1</v>
      </c>
      <c r="G4289" s="4"/>
      <c r="H4289" s="93">
        <f t="shared" si="229"/>
        <v>1135</v>
      </c>
      <c r="I4289" s="93">
        <f t="shared" si="230"/>
        <v>7.0343879299155034</v>
      </c>
      <c r="J4289" s="158">
        <f t="shared" si="231"/>
        <v>-5.2362208556223164</v>
      </c>
    </row>
    <row r="4290" spans="1:10" hidden="1" x14ac:dyDescent="0.25">
      <c r="A4290" s="93">
        <v>169</v>
      </c>
      <c r="B4290" s="5" t="s">
        <v>29</v>
      </c>
      <c r="C4290" s="26">
        <v>44061</v>
      </c>
      <c r="D4290" s="4">
        <v>129</v>
      </c>
      <c r="E4290" s="29">
        <f t="shared" si="232"/>
        <v>1027</v>
      </c>
      <c r="F4290" s="4">
        <v>2</v>
      </c>
      <c r="G4290" s="4"/>
      <c r="H4290" s="93">
        <f t="shared" si="229"/>
        <v>1136</v>
      </c>
      <c r="I4290" s="93">
        <f t="shared" si="230"/>
        <v>7.035268599281097</v>
      </c>
      <c r="J4290" s="158">
        <f t="shared" si="231"/>
        <v>-6.4012407375659768</v>
      </c>
    </row>
    <row r="4291" spans="1:10" hidden="1" x14ac:dyDescent="0.25">
      <c r="A4291" s="93">
        <v>170</v>
      </c>
      <c r="B4291" s="5" t="s">
        <v>29</v>
      </c>
      <c r="C4291" s="26">
        <v>44062</v>
      </c>
      <c r="D4291" s="4">
        <v>202</v>
      </c>
      <c r="E4291" s="29">
        <f t="shared" si="232"/>
        <v>1141</v>
      </c>
      <c r="F4291" s="4">
        <v>2</v>
      </c>
      <c r="G4291" s="4"/>
      <c r="H4291" s="93">
        <f t="shared" ref="H4291:H4354" si="233">IF(EXACT(B4291,B4290),D4291+E4290,E4291)</f>
        <v>1229</v>
      </c>
      <c r="I4291" s="93">
        <f t="shared" si="230"/>
        <v>7.1139561095660344</v>
      </c>
      <c r="J4291" s="158">
        <f t="shared" si="231"/>
        <v>-12.829061805533012</v>
      </c>
    </row>
    <row r="4292" spans="1:10" hidden="1" x14ac:dyDescent="0.25">
      <c r="A4292" s="93">
        <v>171</v>
      </c>
      <c r="B4292" s="5" t="s">
        <v>29</v>
      </c>
      <c r="C4292" s="26">
        <v>44063</v>
      </c>
      <c r="D4292" s="4">
        <v>290</v>
      </c>
      <c r="E4292" s="29">
        <f t="shared" si="232"/>
        <v>1262</v>
      </c>
      <c r="F4292" s="4">
        <v>3</v>
      </c>
      <c r="G4292" s="4"/>
      <c r="H4292" s="93">
        <f t="shared" si="233"/>
        <v>1431</v>
      </c>
      <c r="I4292" s="93">
        <f t="shared" si="230"/>
        <v>7.2661287795564506</v>
      </c>
      <c r="J4292" s="158">
        <f t="shared" si="231"/>
        <v>19.157289671098283</v>
      </c>
    </row>
    <row r="4293" spans="1:10" hidden="1" x14ac:dyDescent="0.25">
      <c r="A4293" s="93">
        <v>172</v>
      </c>
      <c r="B4293" s="5" t="s">
        <v>29</v>
      </c>
      <c r="C4293" s="26">
        <v>44064</v>
      </c>
      <c r="D4293" s="4">
        <v>262</v>
      </c>
      <c r="E4293" s="29">
        <f t="shared" si="232"/>
        <v>1297</v>
      </c>
      <c r="F4293" s="4">
        <v>6</v>
      </c>
      <c r="G4293" s="4"/>
      <c r="H4293" s="93">
        <f t="shared" si="233"/>
        <v>1524</v>
      </c>
      <c r="I4293" s="93">
        <f t="shared" si="230"/>
        <v>7.329093736246592</v>
      </c>
      <c r="J4293" s="158">
        <f t="shared" si="231"/>
        <v>15.01910197854045</v>
      </c>
    </row>
    <row r="4294" spans="1:10" hidden="1" x14ac:dyDescent="0.25">
      <c r="A4294" s="93">
        <v>173</v>
      </c>
      <c r="B4294" s="5" t="s">
        <v>29</v>
      </c>
      <c r="C4294" s="26">
        <v>44065</v>
      </c>
      <c r="D4294" s="4">
        <v>294</v>
      </c>
      <c r="E4294" s="29">
        <f t="shared" si="232"/>
        <v>1397</v>
      </c>
      <c r="F4294" s="4">
        <f>2+2</f>
        <v>4</v>
      </c>
      <c r="G4294" s="4"/>
      <c r="H4294" s="93">
        <f t="shared" si="233"/>
        <v>1591</v>
      </c>
      <c r="I4294" s="93">
        <f t="shared" si="230"/>
        <v>7.3721180283377867</v>
      </c>
      <c r="J4294" s="158">
        <f t="shared" si="231"/>
        <v>12.478895664554821</v>
      </c>
    </row>
    <row r="4295" spans="1:10" hidden="1" x14ac:dyDescent="0.25">
      <c r="A4295" s="93">
        <v>174</v>
      </c>
      <c r="B4295" s="5" t="s">
        <v>29</v>
      </c>
      <c r="C4295" s="26">
        <v>44066</v>
      </c>
      <c r="D4295" s="4">
        <v>208</v>
      </c>
      <c r="E4295" s="29">
        <f t="shared" si="232"/>
        <v>1361</v>
      </c>
      <c r="F4295" s="4">
        <f>2+1</f>
        <v>3</v>
      </c>
      <c r="G4295" s="4"/>
      <c r="H4295" s="93">
        <f t="shared" si="233"/>
        <v>1605</v>
      </c>
      <c r="I4295" s="93">
        <f t="shared" si="230"/>
        <v>7.3808790355641163</v>
      </c>
      <c r="J4295" s="158">
        <f t="shared" si="231"/>
        <v>11.392351205388419</v>
      </c>
    </row>
    <row r="4296" spans="1:10" hidden="1" x14ac:dyDescent="0.25">
      <c r="A4296" s="93">
        <v>175</v>
      </c>
      <c r="B4296" s="5" t="s">
        <v>29</v>
      </c>
      <c r="C4296" s="26">
        <v>44067</v>
      </c>
      <c r="D4296" s="4">
        <v>209</v>
      </c>
      <c r="E4296" s="29">
        <f t="shared" si="232"/>
        <v>1425</v>
      </c>
      <c r="F4296" s="4">
        <f>5+2</f>
        <v>7</v>
      </c>
      <c r="G4296" s="4"/>
      <c r="H4296" s="93">
        <f t="shared" si="233"/>
        <v>1570</v>
      </c>
      <c r="I4296" s="93">
        <f t="shared" si="230"/>
        <v>7.3588308983423536</v>
      </c>
      <c r="J4296" s="158">
        <f t="shared" si="231"/>
        <v>12.038274603137701</v>
      </c>
    </row>
    <row r="4297" spans="1:10" hidden="1" x14ac:dyDescent="0.25">
      <c r="A4297" s="93">
        <v>176</v>
      </c>
      <c r="B4297" s="5" t="s">
        <v>29</v>
      </c>
      <c r="C4297" s="26">
        <v>44068</v>
      </c>
      <c r="D4297" s="4">
        <v>356</v>
      </c>
      <c r="E4297" s="29">
        <f t="shared" si="232"/>
        <v>1650</v>
      </c>
      <c r="F4297" s="4">
        <f>2+3</f>
        <v>5</v>
      </c>
      <c r="G4297" s="4"/>
      <c r="H4297" s="93">
        <f t="shared" si="233"/>
        <v>1781</v>
      </c>
      <c r="I4297" s="93">
        <f t="shared" si="230"/>
        <v>7.4849302832896614</v>
      </c>
      <c r="J4297" s="158">
        <f t="shared" si="231"/>
        <v>12.233857532470951</v>
      </c>
    </row>
    <row r="4298" spans="1:10" hidden="1" x14ac:dyDescent="0.25">
      <c r="A4298" s="93">
        <v>177</v>
      </c>
      <c r="B4298" s="5" t="s">
        <v>29</v>
      </c>
      <c r="C4298" s="26">
        <v>44069</v>
      </c>
      <c r="D4298" s="4">
        <v>381</v>
      </c>
      <c r="E4298" s="29">
        <f t="shared" si="232"/>
        <v>1753</v>
      </c>
      <c r="F4298" s="4">
        <f>2+2</f>
        <v>4</v>
      </c>
      <c r="G4298" s="4"/>
      <c r="H4298" s="93">
        <f t="shared" si="233"/>
        <v>2031</v>
      </c>
      <c r="I4298" s="93">
        <f t="shared" si="230"/>
        <v>7.616283561580385</v>
      </c>
      <c r="J4298" s="158">
        <f t="shared" si="231"/>
        <v>12.366397053331971</v>
      </c>
    </row>
    <row r="4299" spans="1:10" hidden="1" x14ac:dyDescent="0.25">
      <c r="A4299" s="93">
        <v>178</v>
      </c>
      <c r="B4299" s="5" t="s">
        <v>29</v>
      </c>
      <c r="C4299" s="26">
        <v>44070</v>
      </c>
      <c r="D4299" s="4">
        <v>471</v>
      </c>
      <c r="E4299" s="29">
        <f t="shared" si="232"/>
        <v>1906</v>
      </c>
      <c r="F4299" s="4">
        <f>3+1</f>
        <v>4</v>
      </c>
      <c r="G4299" s="4"/>
      <c r="H4299" s="93">
        <f t="shared" si="233"/>
        <v>2224</v>
      </c>
      <c r="I4299" s="93">
        <f t="shared" si="230"/>
        <v>7.7070626553704731</v>
      </c>
      <c r="J4299" s="158">
        <f t="shared" si="231"/>
        <v>12.032624225832524</v>
      </c>
    </row>
    <row r="4300" spans="1:10" hidden="1" x14ac:dyDescent="0.25">
      <c r="A4300" s="93">
        <v>179</v>
      </c>
      <c r="B4300" s="5" t="s">
        <v>29</v>
      </c>
      <c r="C4300" s="26">
        <v>44071</v>
      </c>
      <c r="D4300" s="4">
        <v>507</v>
      </c>
      <c r="E4300" s="29">
        <f t="shared" si="232"/>
        <v>2043</v>
      </c>
      <c r="F4300" s="4">
        <f>2+2</f>
        <v>4</v>
      </c>
      <c r="G4300" s="4"/>
      <c r="H4300" s="93">
        <f t="shared" si="233"/>
        <v>2413</v>
      </c>
      <c r="I4300" s="93">
        <f t="shared" si="230"/>
        <v>7.7886260656250315</v>
      </c>
      <c r="J4300" s="158">
        <f t="shared" si="231"/>
        <v>10.172393446711311</v>
      </c>
    </row>
    <row r="4301" spans="1:10" hidden="1" x14ac:dyDescent="0.25">
      <c r="A4301" s="93">
        <v>180</v>
      </c>
      <c r="B4301" s="5" t="s">
        <v>29</v>
      </c>
      <c r="C4301" s="26">
        <v>44072</v>
      </c>
      <c r="D4301" s="4">
        <v>406</v>
      </c>
      <c r="E4301" s="29">
        <f t="shared" si="232"/>
        <v>2043</v>
      </c>
      <c r="F4301" s="4">
        <f>1</f>
        <v>1</v>
      </c>
      <c r="G4301" s="4"/>
      <c r="H4301" s="93">
        <f t="shared" si="233"/>
        <v>2449</v>
      </c>
      <c r="I4301" s="93">
        <f t="shared" si="230"/>
        <v>7.8034350569521678</v>
      </c>
      <c r="J4301" s="158">
        <f t="shared" si="231"/>
        <v>9.3398036704825991</v>
      </c>
    </row>
    <row r="4302" spans="1:10" hidden="1" x14ac:dyDescent="0.25">
      <c r="A4302" s="93">
        <v>181</v>
      </c>
      <c r="B4302" s="5" t="s">
        <v>29</v>
      </c>
      <c r="C4302" s="26">
        <v>44073</v>
      </c>
      <c r="D4302" s="4">
        <v>283</v>
      </c>
      <c r="E4302" s="29">
        <f t="shared" si="232"/>
        <v>2061</v>
      </c>
      <c r="F4302" s="4">
        <f>1+2</f>
        <v>3</v>
      </c>
      <c r="G4302" s="4"/>
      <c r="H4302" s="93">
        <f t="shared" si="233"/>
        <v>2326</v>
      </c>
      <c r="I4302" s="93">
        <f t="shared" si="230"/>
        <v>7.7519053330786098</v>
      </c>
      <c r="J4302" s="158">
        <f t="shared" si="231"/>
        <v>10.000626925087271</v>
      </c>
    </row>
    <row r="4303" spans="1:10" hidden="1" x14ac:dyDescent="0.25">
      <c r="A4303" s="93">
        <v>182</v>
      </c>
      <c r="B4303" s="5" t="s">
        <v>29</v>
      </c>
      <c r="C4303" s="26">
        <v>44074</v>
      </c>
      <c r="D4303" s="4">
        <v>475</v>
      </c>
      <c r="E4303" s="29">
        <f t="shared" si="232"/>
        <v>2387</v>
      </c>
      <c r="F4303" s="4">
        <f>1+6+3</f>
        <v>10</v>
      </c>
      <c r="G4303" s="4"/>
      <c r="H4303" s="93">
        <f t="shared" si="233"/>
        <v>2536</v>
      </c>
      <c r="I4303" s="93">
        <f t="shared" si="230"/>
        <v>7.8383433155571165</v>
      </c>
      <c r="J4303" s="158">
        <f t="shared" si="231"/>
        <v>10.914721294043728</v>
      </c>
    </row>
    <row r="4304" spans="1:10" hidden="1" x14ac:dyDescent="0.25">
      <c r="A4304" s="93">
        <v>183</v>
      </c>
      <c r="B4304" s="5" t="s">
        <v>29</v>
      </c>
      <c r="C4304" s="26">
        <v>44075</v>
      </c>
      <c r="D4304" s="4">
        <v>677</v>
      </c>
      <c r="E4304" s="29">
        <f t="shared" si="232"/>
        <v>2726</v>
      </c>
      <c r="F4304" s="4">
        <f>1+1+1+2</f>
        <v>5</v>
      </c>
      <c r="G4304" s="4"/>
      <c r="H4304" s="93">
        <f t="shared" si="233"/>
        <v>3064</v>
      </c>
      <c r="I4304" s="93">
        <f t="shared" si="230"/>
        <v>8.0274765308604827</v>
      </c>
      <c r="J4304" s="158">
        <f t="shared" si="231"/>
        <v>11.512571252896015</v>
      </c>
    </row>
    <row r="4305" spans="1:10" hidden="1" x14ac:dyDescent="0.25">
      <c r="A4305" s="93">
        <v>184</v>
      </c>
      <c r="B4305" s="5" t="s">
        <v>29</v>
      </c>
      <c r="C4305" s="26">
        <v>44076</v>
      </c>
      <c r="D4305" s="4">
        <v>747</v>
      </c>
      <c r="E4305" s="29">
        <f t="shared" si="232"/>
        <v>2883</v>
      </c>
      <c r="F4305" s="4">
        <f>1+3+2</f>
        <v>6</v>
      </c>
      <c r="G4305" s="4"/>
      <c r="H4305" s="93">
        <f t="shared" si="233"/>
        <v>3473</v>
      </c>
      <c r="I4305" s="93">
        <f t="shared" ref="I4305:I4368" si="234">LN(H4305)</f>
        <v>8.1527740527440749</v>
      </c>
      <c r="J4305" s="158">
        <f t="shared" si="231"/>
        <v>10.673332849120856</v>
      </c>
    </row>
    <row r="4306" spans="1:10" hidden="1" x14ac:dyDescent="0.25">
      <c r="A4306" s="93">
        <v>185</v>
      </c>
      <c r="B4306" s="5" t="s">
        <v>29</v>
      </c>
      <c r="C4306" s="26">
        <v>44077</v>
      </c>
      <c r="D4306" s="4">
        <v>764</v>
      </c>
      <c r="E4306" s="29">
        <f t="shared" si="232"/>
        <v>3040</v>
      </c>
      <c r="F4306" s="4">
        <f>3+2</f>
        <v>5</v>
      </c>
      <c r="G4306" s="4"/>
      <c r="H4306" s="93">
        <f t="shared" si="233"/>
        <v>3647</v>
      </c>
      <c r="I4306" s="93">
        <f t="shared" si="234"/>
        <v>8.2016601908086795</v>
      </c>
      <c r="J4306" s="158">
        <f t="shared" si="231"/>
        <v>9.6374256197329426</v>
      </c>
    </row>
    <row r="4307" spans="1:10" hidden="1" x14ac:dyDescent="0.25">
      <c r="A4307" s="93">
        <v>186</v>
      </c>
      <c r="B4307" s="5" t="s">
        <v>29</v>
      </c>
      <c r="C4307" s="26">
        <v>44078</v>
      </c>
      <c r="D4307" s="4">
        <v>713</v>
      </c>
      <c r="E4307" s="29">
        <f t="shared" si="232"/>
        <v>3144</v>
      </c>
      <c r="F4307" s="4">
        <f>2+2+2+1</f>
        <v>7</v>
      </c>
      <c r="G4307" s="4"/>
      <c r="H4307" s="93">
        <f t="shared" si="233"/>
        <v>3753</v>
      </c>
      <c r="I4307" s="93">
        <f t="shared" si="234"/>
        <v>8.2303107991350206</v>
      </c>
      <c r="J4307" s="158">
        <f t="shared" si="231"/>
        <v>8.9926543710839777</v>
      </c>
    </row>
    <row r="4308" spans="1:10" hidden="1" x14ac:dyDescent="0.25">
      <c r="A4308" s="93">
        <v>187</v>
      </c>
      <c r="B4308" s="5" t="s">
        <v>29</v>
      </c>
      <c r="C4308" s="26">
        <v>44079</v>
      </c>
      <c r="D4308" s="4">
        <v>698</v>
      </c>
      <c r="E4308" s="29">
        <f t="shared" si="232"/>
        <v>1554</v>
      </c>
      <c r="F4308" s="4">
        <v>6</v>
      </c>
      <c r="G4308" s="4"/>
      <c r="H4308" s="93">
        <f t="shared" si="233"/>
        <v>3842</v>
      </c>
      <c r="I4308" s="93">
        <f t="shared" si="234"/>
        <v>8.2537483433285015</v>
      </c>
      <c r="J4308" s="158">
        <f t="shared" si="231"/>
        <v>8.6137487462668236</v>
      </c>
    </row>
    <row r="4309" spans="1:10" hidden="1" x14ac:dyDescent="0.25">
      <c r="A4309" s="93">
        <v>188</v>
      </c>
      <c r="B4309" s="5" t="s">
        <v>29</v>
      </c>
      <c r="C4309" s="26">
        <v>44080</v>
      </c>
      <c r="D4309" s="4">
        <v>615</v>
      </c>
      <c r="E4309" s="29">
        <f t="shared" si="232"/>
        <v>1501</v>
      </c>
      <c r="F4309" s="4">
        <f>1+4+6</f>
        <v>11</v>
      </c>
      <c r="G4309" s="4"/>
      <c r="H4309" s="93">
        <f t="shared" si="233"/>
        <v>2169</v>
      </c>
      <c r="I4309" s="93">
        <f t="shared" si="234"/>
        <v>7.6820215108268748</v>
      </c>
      <c r="J4309" s="158">
        <f t="shared" si="231"/>
        <v>25.932502465666282</v>
      </c>
    </row>
    <row r="4310" spans="1:10" hidden="1" x14ac:dyDescent="0.25">
      <c r="A4310" s="93">
        <v>189</v>
      </c>
      <c r="B4310" s="5" t="s">
        <v>29</v>
      </c>
      <c r="C4310" s="26">
        <v>44081</v>
      </c>
      <c r="D4310" s="4">
        <v>517</v>
      </c>
      <c r="E4310" s="29">
        <f t="shared" si="232"/>
        <v>1460</v>
      </c>
      <c r="F4310" s="4">
        <f>2+1+5+4</f>
        <v>12</v>
      </c>
      <c r="G4310" s="4"/>
      <c r="H4310" s="93">
        <f t="shared" si="233"/>
        <v>2018</v>
      </c>
      <c r="I4310" s="93">
        <f t="shared" si="234"/>
        <v>7.6098622009135539</v>
      </c>
      <c r="J4310" s="158">
        <f t="shared" si="231"/>
        <v>-19.440071314480708</v>
      </c>
    </row>
    <row r="4311" spans="1:10" hidden="1" x14ac:dyDescent="0.25">
      <c r="A4311" s="93">
        <v>190</v>
      </c>
      <c r="B4311" s="5" t="s">
        <v>29</v>
      </c>
      <c r="C4311" s="26">
        <v>44082</v>
      </c>
      <c r="D4311" s="4">
        <v>976</v>
      </c>
      <c r="E4311" s="29">
        <f t="shared" si="232"/>
        <v>1957</v>
      </c>
      <c r="F4311" s="4">
        <f>1+2+4</f>
        <v>7</v>
      </c>
      <c r="G4311" s="4"/>
      <c r="H4311" s="93">
        <f t="shared" si="233"/>
        <v>2436</v>
      </c>
      <c r="I4311" s="93">
        <f t="shared" si="234"/>
        <v>7.798112628829788</v>
      </c>
      <c r="J4311" s="158">
        <f t="shared" si="231"/>
        <v>-9.9433895127052683</v>
      </c>
    </row>
    <row r="4312" spans="1:10" hidden="1" x14ac:dyDescent="0.25">
      <c r="A4312" s="93">
        <v>191</v>
      </c>
      <c r="B4312" s="5" t="s">
        <v>29</v>
      </c>
      <c r="C4312" s="26">
        <v>44083</v>
      </c>
      <c r="D4312" s="4">
        <v>1089</v>
      </c>
      <c r="E4312" s="29">
        <f t="shared" si="232"/>
        <v>2085</v>
      </c>
      <c r="F4312" s="4">
        <f>1+2+4</f>
        <v>7</v>
      </c>
      <c r="G4312" s="4"/>
      <c r="H4312" s="93">
        <f t="shared" si="233"/>
        <v>3046</v>
      </c>
      <c r="I4312" s="93">
        <f t="shared" si="234"/>
        <v>8.0215845334551066</v>
      </c>
      <c r="J4312" s="158">
        <f t="shared" si="231"/>
        <v>-10.84426834058158</v>
      </c>
    </row>
    <row r="4313" spans="1:10" hidden="1" x14ac:dyDescent="0.25">
      <c r="A4313" s="93">
        <v>192</v>
      </c>
      <c r="B4313" s="5" t="s">
        <v>29</v>
      </c>
      <c r="C4313" s="26">
        <v>44084</v>
      </c>
      <c r="D4313" s="1">
        <v>1042</v>
      </c>
      <c r="E4313" s="29">
        <f t="shared" si="232"/>
        <v>2049</v>
      </c>
      <c r="F4313" s="4">
        <f>5+2+7+7</f>
        <v>21</v>
      </c>
      <c r="G4313" s="4"/>
      <c r="H4313" s="93">
        <f t="shared" si="233"/>
        <v>3127</v>
      </c>
      <c r="I4313" s="93">
        <f t="shared" si="234"/>
        <v>8.0478293574578412</v>
      </c>
      <c r="J4313" s="158">
        <f t="shared" si="231"/>
        <v>-16.357393020591761</v>
      </c>
    </row>
    <row r="4314" spans="1:10" hidden="1" x14ac:dyDescent="0.25">
      <c r="A4314" s="93">
        <v>193</v>
      </c>
      <c r="B4314" s="5" t="s">
        <v>29</v>
      </c>
      <c r="C4314" s="26">
        <v>44085</v>
      </c>
      <c r="D4314" s="4">
        <v>930</v>
      </c>
      <c r="E4314" s="29">
        <f t="shared" si="232"/>
        <v>1957</v>
      </c>
      <c r="F4314" s="4">
        <f>2+4+4</f>
        <v>10</v>
      </c>
      <c r="G4314" s="4"/>
      <c r="H4314" s="93">
        <f t="shared" si="233"/>
        <v>2979</v>
      </c>
      <c r="I4314" s="93">
        <f t="shared" si="234"/>
        <v>7.999342952713282</v>
      </c>
      <c r="J4314" s="158">
        <f t="shared" si="231"/>
        <v>-40.449586757032172</v>
      </c>
    </row>
    <row r="4315" spans="1:10" hidden="1" x14ac:dyDescent="0.25">
      <c r="A4315" s="93">
        <v>194</v>
      </c>
      <c r="B4315" s="5" t="s">
        <v>29</v>
      </c>
      <c r="C4315" s="26">
        <v>44086</v>
      </c>
      <c r="D4315" s="4">
        <v>889</v>
      </c>
      <c r="E4315" s="29">
        <f t="shared" si="232"/>
        <v>2030</v>
      </c>
      <c r="F4315" s="4">
        <f>2+3+2</f>
        <v>7</v>
      </c>
      <c r="G4315" s="4"/>
      <c r="H4315" s="93">
        <f t="shared" si="233"/>
        <v>2846</v>
      </c>
      <c r="I4315" s="93">
        <f t="shared" si="234"/>
        <v>7.9536697786497976</v>
      </c>
      <c r="J4315" s="158">
        <f t="shared" si="231"/>
        <v>56.891362645261012</v>
      </c>
    </row>
    <row r="4316" spans="1:10" hidden="1" x14ac:dyDescent="0.25">
      <c r="A4316" s="93">
        <v>195</v>
      </c>
      <c r="B4316" s="5" t="s">
        <v>29</v>
      </c>
      <c r="C4316" s="26">
        <v>44087</v>
      </c>
      <c r="D4316" s="4">
        <v>1055</v>
      </c>
      <c r="E4316" s="29">
        <f t="shared" si="232"/>
        <v>2317</v>
      </c>
      <c r="F4316" s="4">
        <f>1+1</f>
        <v>2</v>
      </c>
      <c r="G4316" s="4"/>
      <c r="H4316" s="93">
        <f t="shared" si="233"/>
        <v>3085</v>
      </c>
      <c r="I4316" s="93">
        <f t="shared" si="234"/>
        <v>8.0343069363394886</v>
      </c>
      <c r="J4316" s="158">
        <f t="shared" si="231"/>
        <v>12.092358427649122</v>
      </c>
    </row>
    <row r="4317" spans="1:10" hidden="1" x14ac:dyDescent="0.25">
      <c r="A4317" s="93">
        <v>196</v>
      </c>
      <c r="B4317" s="5" t="s">
        <v>29</v>
      </c>
      <c r="C4317" s="26">
        <v>44088</v>
      </c>
      <c r="D4317" s="4">
        <v>850</v>
      </c>
      <c r="E4317" s="29">
        <f t="shared" si="232"/>
        <v>2147</v>
      </c>
      <c r="F4317" s="4">
        <f>1+10+5</f>
        <v>16</v>
      </c>
      <c r="G4317" s="4"/>
      <c r="H4317" s="93">
        <f t="shared" si="233"/>
        <v>3167</v>
      </c>
      <c r="I4317" s="93">
        <f t="shared" si="234"/>
        <v>8.0605400465386392</v>
      </c>
      <c r="J4317" s="158">
        <f t="shared" si="231"/>
        <v>14.258495362346519</v>
      </c>
    </row>
    <row r="4318" spans="1:10" hidden="1" x14ac:dyDescent="0.25">
      <c r="A4318" s="93">
        <v>197</v>
      </c>
      <c r="B4318" s="62" t="s">
        <v>29</v>
      </c>
      <c r="C4318" s="26">
        <v>44089</v>
      </c>
      <c r="D4318" s="4">
        <v>1056</v>
      </c>
      <c r="E4318" s="29">
        <f t="shared" si="232"/>
        <v>2453</v>
      </c>
      <c r="F4318" s="4">
        <f>3+4</f>
        <v>7</v>
      </c>
      <c r="G4318" s="4"/>
      <c r="H4318" s="93">
        <f t="shared" si="233"/>
        <v>3203</v>
      </c>
      <c r="I4318" s="93">
        <f t="shared" si="234"/>
        <v>8.0718431496091583</v>
      </c>
      <c r="J4318" s="158">
        <f t="shared" si="231"/>
        <v>28.757731422335958</v>
      </c>
    </row>
    <row r="4319" spans="1:10" hidden="1" x14ac:dyDescent="0.25">
      <c r="A4319" s="93">
        <v>198</v>
      </c>
      <c r="B4319" s="62" t="s">
        <v>29</v>
      </c>
      <c r="C4319" s="26">
        <v>44090</v>
      </c>
      <c r="D4319" s="4">
        <v>1149</v>
      </c>
      <c r="E4319" s="29">
        <f t="shared" si="232"/>
        <v>2510</v>
      </c>
      <c r="F4319" s="4">
        <f>2+1+7+7</f>
        <v>17</v>
      </c>
      <c r="G4319" s="4"/>
      <c r="H4319" s="93">
        <f t="shared" si="233"/>
        <v>3602</v>
      </c>
      <c r="I4319" s="93">
        <f t="shared" si="234"/>
        <v>8.1892445257359014</v>
      </c>
      <c r="J4319" s="158">
        <f t="shared" si="231"/>
        <v>37.373204246500826</v>
      </c>
    </row>
    <row r="4320" spans="1:10" hidden="1" x14ac:dyDescent="0.25">
      <c r="A4320" s="93">
        <v>199</v>
      </c>
      <c r="B4320" s="62" t="s">
        <v>29</v>
      </c>
      <c r="C4320" s="26">
        <v>44091</v>
      </c>
      <c r="D4320" s="4">
        <v>1362</v>
      </c>
      <c r="E4320" s="29">
        <f t="shared" si="232"/>
        <v>2787</v>
      </c>
      <c r="F4320" s="4">
        <f>3+2+8+3</f>
        <v>16</v>
      </c>
      <c r="G4320" s="4"/>
      <c r="H4320" s="93">
        <f t="shared" si="233"/>
        <v>3872</v>
      </c>
      <c r="I4320" s="93">
        <f t="shared" si="234"/>
        <v>8.2615264483964683</v>
      </c>
      <c r="J4320" s="158">
        <f t="shared" si="231"/>
        <v>20.602074998216899</v>
      </c>
    </row>
    <row r="4321" spans="1:10" hidden="1" x14ac:dyDescent="0.25">
      <c r="A4321" s="93">
        <v>200</v>
      </c>
      <c r="B4321" s="62" t="s">
        <v>29</v>
      </c>
      <c r="C4321" s="26">
        <v>44092</v>
      </c>
      <c r="D4321" s="4">
        <v>1347</v>
      </c>
      <c r="E4321" s="29">
        <f t="shared" si="232"/>
        <v>2997</v>
      </c>
      <c r="F4321" s="4">
        <f>1+1+2+6</f>
        <v>10</v>
      </c>
      <c r="G4321" s="4"/>
      <c r="H4321" s="93">
        <f t="shared" si="233"/>
        <v>4134</v>
      </c>
      <c r="I4321" s="93">
        <f t="shared" si="234"/>
        <v>8.3270007402417132</v>
      </c>
      <c r="J4321" s="158">
        <f t="shared" si="231"/>
        <v>13.512256377336358</v>
      </c>
    </row>
    <row r="4322" spans="1:10" hidden="1" x14ac:dyDescent="0.25">
      <c r="A4322" s="93">
        <v>201</v>
      </c>
      <c r="B4322" s="62" t="s">
        <v>29</v>
      </c>
      <c r="C4322" s="26">
        <v>44093</v>
      </c>
      <c r="D4322" s="4">
        <v>1137</v>
      </c>
      <c r="E4322" s="29">
        <f t="shared" si="232"/>
        <v>2890</v>
      </c>
      <c r="F4322" s="4">
        <f>3+1</f>
        <v>4</v>
      </c>
      <c r="G4322" s="4"/>
      <c r="H4322" s="93">
        <f t="shared" si="233"/>
        <v>4134</v>
      </c>
      <c r="I4322" s="93">
        <f t="shared" si="234"/>
        <v>8.3270007402417132</v>
      </c>
      <c r="J4322" s="158">
        <f t="shared" si="231"/>
        <v>12.13729145061434</v>
      </c>
    </row>
    <row r="4323" spans="1:10" hidden="1" x14ac:dyDescent="0.25">
      <c r="A4323" s="93">
        <v>202</v>
      </c>
      <c r="B4323" s="62" t="s">
        <v>29</v>
      </c>
      <c r="C4323" s="26">
        <v>44094</v>
      </c>
      <c r="D4323" s="4">
        <v>877</v>
      </c>
      <c r="E4323" s="29">
        <f t="shared" si="232"/>
        <v>2783</v>
      </c>
      <c r="F4323" s="4">
        <f>1+1+3</f>
        <v>5</v>
      </c>
      <c r="G4323" s="4"/>
      <c r="H4323" s="93">
        <f t="shared" si="233"/>
        <v>3767</v>
      </c>
      <c r="I4323" s="93">
        <f t="shared" si="234"/>
        <v>8.2340342076920408</v>
      </c>
      <c r="J4323" s="158">
        <f t="shared" si="231"/>
        <v>16.317805715651417</v>
      </c>
    </row>
    <row r="4324" spans="1:10" hidden="1" x14ac:dyDescent="0.25">
      <c r="A4324" s="93">
        <v>203</v>
      </c>
      <c r="B4324" s="62" t="s">
        <v>29</v>
      </c>
      <c r="C4324" s="26">
        <v>44095</v>
      </c>
      <c r="D4324" s="4">
        <v>1215</v>
      </c>
      <c r="E4324" s="29">
        <f t="shared" si="232"/>
        <v>3258</v>
      </c>
      <c r="F4324" s="4">
        <v>27</v>
      </c>
      <c r="G4324" s="4"/>
      <c r="H4324" s="93">
        <f t="shared" si="233"/>
        <v>3998</v>
      </c>
      <c r="I4324" s="93">
        <f t="shared" si="234"/>
        <v>8.2935495150603451</v>
      </c>
      <c r="J4324" s="158">
        <f t="shared" si="231"/>
        <v>19.934631175779359</v>
      </c>
    </row>
    <row r="4325" spans="1:10" hidden="1" x14ac:dyDescent="0.25">
      <c r="A4325" s="93">
        <v>204</v>
      </c>
      <c r="B4325" s="62" t="s">
        <v>29</v>
      </c>
      <c r="C4325" s="26">
        <v>44096</v>
      </c>
      <c r="D4325" s="4">
        <v>1592</v>
      </c>
      <c r="E4325" s="29">
        <f t="shared" si="232"/>
        <v>3635</v>
      </c>
      <c r="F4325" s="4">
        <f>3+5</f>
        <v>8</v>
      </c>
      <c r="G4325" s="4"/>
      <c r="H4325" s="93">
        <f t="shared" si="233"/>
        <v>4850</v>
      </c>
      <c r="I4325" s="93">
        <f t="shared" si="234"/>
        <v>8.4867339839315292</v>
      </c>
      <c r="J4325" s="158">
        <f t="shared" si="231"/>
        <v>17.415320397286894</v>
      </c>
    </row>
    <row r="4326" spans="1:10" hidden="1" x14ac:dyDescent="0.25">
      <c r="A4326" s="93">
        <v>205</v>
      </c>
      <c r="B4326" s="62" t="s">
        <v>29</v>
      </c>
      <c r="C4326" s="26">
        <v>44097</v>
      </c>
      <c r="D4326" s="4">
        <v>1682</v>
      </c>
      <c r="E4326" s="29">
        <f t="shared" si="232"/>
        <v>3743</v>
      </c>
      <c r="F4326" s="4">
        <f>11+6</f>
        <v>17</v>
      </c>
      <c r="G4326" s="4"/>
      <c r="H4326" s="93">
        <f t="shared" si="233"/>
        <v>5317</v>
      </c>
      <c r="I4326" s="93">
        <f t="shared" si="234"/>
        <v>8.5786645135043393</v>
      </c>
      <c r="J4326" s="158">
        <f t="shared" si="231"/>
        <v>15.914133808289531</v>
      </c>
    </row>
    <row r="4327" spans="1:10" hidden="1" x14ac:dyDescent="0.25">
      <c r="A4327" s="93">
        <v>206</v>
      </c>
      <c r="B4327" s="62" t="s">
        <v>29</v>
      </c>
      <c r="C4327" s="26">
        <v>44098</v>
      </c>
      <c r="D4327" s="4">
        <v>1928</v>
      </c>
      <c r="E4327" s="29">
        <f t="shared" si="232"/>
        <v>4315</v>
      </c>
      <c r="F4327" s="4">
        <f>10+10</f>
        <v>20</v>
      </c>
      <c r="G4327" s="4"/>
      <c r="H4327" s="93">
        <f t="shared" si="233"/>
        <v>5671</v>
      </c>
      <c r="I4327" s="93">
        <f t="shared" si="234"/>
        <v>8.6431207480140273</v>
      </c>
      <c r="J4327" s="158">
        <f t="shared" si="231"/>
        <v>13.030849408063322</v>
      </c>
    </row>
    <row r="4328" spans="1:10" hidden="1" x14ac:dyDescent="0.25">
      <c r="A4328" s="93">
        <v>1</v>
      </c>
      <c r="B4328" s="5" t="s">
        <v>45</v>
      </c>
      <c r="C4328" s="26">
        <v>43893</v>
      </c>
      <c r="D4328" s="4">
        <v>0</v>
      </c>
      <c r="E4328" s="29">
        <v>0</v>
      </c>
      <c r="G4328" s="4"/>
      <c r="H4328" s="93">
        <f t="shared" si="233"/>
        <v>0</v>
      </c>
      <c r="I4328" s="93" t="e">
        <f t="shared" si="234"/>
        <v>#NUM!</v>
      </c>
    </row>
    <row r="4329" spans="1:10" hidden="1" x14ac:dyDescent="0.25">
      <c r="A4329" s="93">
        <v>2</v>
      </c>
      <c r="B4329" s="5" t="s">
        <v>45</v>
      </c>
      <c r="C4329" s="26">
        <v>43894</v>
      </c>
      <c r="D4329" s="4">
        <v>0</v>
      </c>
      <c r="E4329" s="29">
        <v>0</v>
      </c>
      <c r="G4329" s="4"/>
      <c r="H4329" s="93">
        <f t="shared" si="233"/>
        <v>0</v>
      </c>
      <c r="I4329" s="93" t="e">
        <f t="shared" si="234"/>
        <v>#NUM!</v>
      </c>
    </row>
    <row r="4330" spans="1:10" hidden="1" x14ac:dyDescent="0.25">
      <c r="A4330" s="93">
        <v>3</v>
      </c>
      <c r="B4330" s="5" t="s">
        <v>45</v>
      </c>
      <c r="C4330" s="26">
        <v>43895</v>
      </c>
      <c r="D4330" s="4">
        <v>0</v>
      </c>
      <c r="E4330" s="29">
        <v>0</v>
      </c>
      <c r="G4330" s="4"/>
      <c r="H4330" s="93">
        <f t="shared" si="233"/>
        <v>0</v>
      </c>
      <c r="I4330" s="93" t="e">
        <f t="shared" si="234"/>
        <v>#NUM!</v>
      </c>
    </row>
    <row r="4331" spans="1:10" hidden="1" x14ac:dyDescent="0.25">
      <c r="A4331" s="93">
        <v>4</v>
      </c>
      <c r="B4331" s="5" t="s">
        <v>45</v>
      </c>
      <c r="C4331" s="26">
        <v>43896</v>
      </c>
      <c r="D4331" s="4">
        <v>0</v>
      </c>
      <c r="E4331" s="29">
        <v>0</v>
      </c>
      <c r="G4331" s="4"/>
      <c r="H4331" s="93">
        <f t="shared" si="233"/>
        <v>0</v>
      </c>
      <c r="I4331" s="93" t="e">
        <f t="shared" si="234"/>
        <v>#NUM!</v>
      </c>
    </row>
    <row r="4332" spans="1:10" hidden="1" x14ac:dyDescent="0.25">
      <c r="A4332" s="93">
        <v>5</v>
      </c>
      <c r="B4332" s="5" t="s">
        <v>45</v>
      </c>
      <c r="C4332" s="26">
        <v>43897</v>
      </c>
      <c r="D4332" s="4">
        <v>0</v>
      </c>
      <c r="E4332" s="29">
        <v>0</v>
      </c>
      <c r="G4332" s="4"/>
      <c r="H4332" s="93">
        <f t="shared" si="233"/>
        <v>0</v>
      </c>
      <c r="I4332" s="93" t="e">
        <f t="shared" si="234"/>
        <v>#NUM!</v>
      </c>
    </row>
    <row r="4333" spans="1:10" hidden="1" x14ac:dyDescent="0.25">
      <c r="A4333" s="93">
        <v>6</v>
      </c>
      <c r="B4333" s="5" t="s">
        <v>45</v>
      </c>
      <c r="C4333" s="26">
        <v>43898</v>
      </c>
      <c r="D4333" s="4">
        <v>0</v>
      </c>
      <c r="E4333" s="29">
        <v>0</v>
      </c>
      <c r="G4333" s="4"/>
      <c r="H4333" s="93">
        <f t="shared" si="233"/>
        <v>0</v>
      </c>
      <c r="I4333" s="93" t="e">
        <f t="shared" si="234"/>
        <v>#NUM!</v>
      </c>
    </row>
    <row r="4334" spans="1:10" hidden="1" x14ac:dyDescent="0.25">
      <c r="A4334" s="93">
        <v>7</v>
      </c>
      <c r="B4334" s="5" t="s">
        <v>45</v>
      </c>
      <c r="C4334" s="26">
        <v>43899</v>
      </c>
      <c r="D4334" s="4">
        <v>0</v>
      </c>
      <c r="E4334" s="29">
        <v>0</v>
      </c>
      <c r="G4334" s="4"/>
      <c r="H4334" s="93">
        <f t="shared" si="233"/>
        <v>0</v>
      </c>
      <c r="I4334" s="93" t="e">
        <f t="shared" si="234"/>
        <v>#NUM!</v>
      </c>
    </row>
    <row r="4335" spans="1:10" hidden="1" x14ac:dyDescent="0.25">
      <c r="A4335" s="93">
        <v>8</v>
      </c>
      <c r="B4335" s="5" t="s">
        <v>45</v>
      </c>
      <c r="C4335" s="26">
        <v>43900</v>
      </c>
      <c r="D4335" s="4">
        <v>0</v>
      </c>
      <c r="E4335" s="29">
        <v>0</v>
      </c>
      <c r="G4335" s="4"/>
      <c r="H4335" s="93">
        <f t="shared" si="233"/>
        <v>0</v>
      </c>
      <c r="I4335" s="93" t="e">
        <f t="shared" si="234"/>
        <v>#NUM!</v>
      </c>
    </row>
    <row r="4336" spans="1:10" hidden="1" x14ac:dyDescent="0.25">
      <c r="A4336" s="93">
        <v>9</v>
      </c>
      <c r="B4336" s="5" t="s">
        <v>45</v>
      </c>
      <c r="C4336" s="26">
        <v>43901</v>
      </c>
      <c r="D4336" s="4">
        <v>0</v>
      </c>
      <c r="E4336" s="29">
        <v>0</v>
      </c>
      <c r="G4336" s="4"/>
      <c r="H4336" s="93">
        <f t="shared" si="233"/>
        <v>0</v>
      </c>
      <c r="I4336" s="93" t="e">
        <f t="shared" si="234"/>
        <v>#NUM!</v>
      </c>
    </row>
    <row r="4337" spans="1:10" hidden="1" x14ac:dyDescent="0.25">
      <c r="A4337" s="93">
        <v>10</v>
      </c>
      <c r="B4337" s="5" t="s">
        <v>45</v>
      </c>
      <c r="C4337" s="26">
        <v>43902</v>
      </c>
      <c r="D4337" s="4">
        <v>0</v>
      </c>
      <c r="E4337" s="29">
        <v>0</v>
      </c>
      <c r="G4337" s="4"/>
      <c r="H4337" s="93">
        <f t="shared" si="233"/>
        <v>0</v>
      </c>
      <c r="I4337" s="93" t="e">
        <f t="shared" si="234"/>
        <v>#NUM!</v>
      </c>
    </row>
    <row r="4338" spans="1:10" hidden="1" x14ac:dyDescent="0.25">
      <c r="A4338" s="93">
        <v>11</v>
      </c>
      <c r="B4338" s="5" t="s">
        <v>45</v>
      </c>
      <c r="C4338" s="26">
        <v>43903</v>
      </c>
      <c r="D4338" s="4">
        <v>0</v>
      </c>
      <c r="E4338" s="29">
        <v>0</v>
      </c>
      <c r="G4338" s="4"/>
      <c r="H4338" s="93">
        <f t="shared" si="233"/>
        <v>0</v>
      </c>
      <c r="I4338" s="93" t="e">
        <f t="shared" si="234"/>
        <v>#NUM!</v>
      </c>
    </row>
    <row r="4339" spans="1:10" hidden="1" x14ac:dyDescent="0.25">
      <c r="A4339" s="93">
        <v>12</v>
      </c>
      <c r="B4339" s="5" t="s">
        <v>45</v>
      </c>
      <c r="C4339" s="26">
        <v>43904</v>
      </c>
      <c r="D4339" s="4">
        <v>0</v>
      </c>
      <c r="E4339" s="29">
        <v>0</v>
      </c>
      <c r="G4339" s="4"/>
      <c r="H4339" s="93">
        <f t="shared" si="233"/>
        <v>0</v>
      </c>
      <c r="I4339" s="93" t="e">
        <f t="shared" si="234"/>
        <v>#NUM!</v>
      </c>
    </row>
    <row r="4340" spans="1:10" hidden="1" x14ac:dyDescent="0.25">
      <c r="A4340" s="93">
        <v>13</v>
      </c>
      <c r="B4340" s="5" t="s">
        <v>45</v>
      </c>
      <c r="C4340" s="26">
        <v>43905</v>
      </c>
      <c r="D4340" s="4">
        <v>0</v>
      </c>
      <c r="E4340" s="29">
        <v>0</v>
      </c>
      <c r="G4340" s="4"/>
      <c r="H4340" s="93">
        <f t="shared" si="233"/>
        <v>0</v>
      </c>
      <c r="I4340" s="93" t="e">
        <f t="shared" si="234"/>
        <v>#NUM!</v>
      </c>
    </row>
    <row r="4341" spans="1:10" hidden="1" x14ac:dyDescent="0.25">
      <c r="A4341" s="93">
        <v>14</v>
      </c>
      <c r="B4341" s="5" t="s">
        <v>45</v>
      </c>
      <c r="C4341" s="26">
        <v>43906</v>
      </c>
      <c r="D4341" s="4">
        <v>0</v>
      </c>
      <c r="E4341" s="29">
        <v>0</v>
      </c>
      <c r="G4341" s="4"/>
      <c r="H4341" s="93">
        <f t="shared" si="233"/>
        <v>0</v>
      </c>
      <c r="I4341" s="93" t="e">
        <f t="shared" si="234"/>
        <v>#NUM!</v>
      </c>
    </row>
    <row r="4342" spans="1:10" hidden="1" x14ac:dyDescent="0.25">
      <c r="A4342" s="93">
        <v>15</v>
      </c>
      <c r="B4342" s="5" t="s">
        <v>45</v>
      </c>
      <c r="C4342" s="26">
        <v>43907</v>
      </c>
      <c r="D4342" s="4">
        <v>0</v>
      </c>
      <c r="E4342" s="29">
        <v>0</v>
      </c>
      <c r="G4342" s="4"/>
      <c r="H4342" s="93">
        <f t="shared" si="233"/>
        <v>0</v>
      </c>
      <c r="I4342" s="93" t="e">
        <f t="shared" si="234"/>
        <v>#NUM!</v>
      </c>
      <c r="J4342" s="158" t="e">
        <f>LN(2)/SLOPE(I4335:I4342,A4335:A4342)</f>
        <v>#NUM!</v>
      </c>
    </row>
    <row r="4343" spans="1:10" hidden="1" x14ac:dyDescent="0.25">
      <c r="A4343" s="93">
        <v>16</v>
      </c>
      <c r="B4343" s="5" t="s">
        <v>45</v>
      </c>
      <c r="C4343" s="26">
        <v>43908</v>
      </c>
      <c r="D4343" s="4">
        <v>0</v>
      </c>
      <c r="E4343" s="29">
        <v>0</v>
      </c>
      <c r="G4343" s="4"/>
      <c r="H4343" s="93">
        <f t="shared" si="233"/>
        <v>0</v>
      </c>
      <c r="I4343" s="93" t="e">
        <f t="shared" si="234"/>
        <v>#NUM!</v>
      </c>
      <c r="J4343" s="158" t="e">
        <f t="shared" ref="J4343:J4406" si="235">LN(2)/SLOPE(I4336:I4343,A4336:A4343)</f>
        <v>#NUM!</v>
      </c>
    </row>
    <row r="4344" spans="1:10" hidden="1" x14ac:dyDescent="0.25">
      <c r="A4344" s="93">
        <v>17</v>
      </c>
      <c r="B4344" s="5" t="s">
        <v>45</v>
      </c>
      <c r="C4344" s="26">
        <v>43909</v>
      </c>
      <c r="D4344" s="4">
        <v>0</v>
      </c>
      <c r="E4344" s="29">
        <v>0</v>
      </c>
      <c r="G4344" s="4"/>
      <c r="H4344" s="93">
        <f t="shared" si="233"/>
        <v>0</v>
      </c>
      <c r="I4344" s="93" t="e">
        <f t="shared" si="234"/>
        <v>#NUM!</v>
      </c>
      <c r="J4344" s="158" t="e">
        <f t="shared" si="235"/>
        <v>#NUM!</v>
      </c>
    </row>
    <row r="4345" spans="1:10" hidden="1" x14ac:dyDescent="0.25">
      <c r="A4345" s="93">
        <v>18</v>
      </c>
      <c r="B4345" s="5" t="s">
        <v>45</v>
      </c>
      <c r="C4345" s="26">
        <v>43910</v>
      </c>
      <c r="D4345" s="4">
        <v>1</v>
      </c>
      <c r="E4345" s="29">
        <v>1</v>
      </c>
      <c r="G4345" s="4"/>
      <c r="H4345" s="93">
        <f t="shared" si="233"/>
        <v>1</v>
      </c>
      <c r="I4345" s="93">
        <f t="shared" si="234"/>
        <v>0</v>
      </c>
      <c r="J4345" s="158" t="e">
        <f t="shared" si="235"/>
        <v>#NUM!</v>
      </c>
    </row>
    <row r="4346" spans="1:10" hidden="1" x14ac:dyDescent="0.25">
      <c r="A4346" s="93">
        <v>19</v>
      </c>
      <c r="B4346" s="5" t="s">
        <v>45</v>
      </c>
      <c r="C4346" s="26">
        <v>43911</v>
      </c>
      <c r="D4346" s="4">
        <v>0</v>
      </c>
      <c r="E4346" s="29">
        <v>1</v>
      </c>
      <c r="G4346" s="4"/>
      <c r="H4346" s="93">
        <f t="shared" si="233"/>
        <v>1</v>
      </c>
      <c r="I4346" s="93">
        <f t="shared" si="234"/>
        <v>0</v>
      </c>
      <c r="J4346" s="158" t="e">
        <f t="shared" si="235"/>
        <v>#NUM!</v>
      </c>
    </row>
    <row r="4347" spans="1:10" hidden="1" x14ac:dyDescent="0.25">
      <c r="A4347" s="93">
        <v>20</v>
      </c>
      <c r="B4347" s="5" t="s">
        <v>45</v>
      </c>
      <c r="C4347" s="26">
        <v>43912</v>
      </c>
      <c r="D4347" s="4">
        <v>0</v>
      </c>
      <c r="E4347" s="29">
        <v>1</v>
      </c>
      <c r="G4347" s="4"/>
      <c r="H4347" s="93">
        <f t="shared" si="233"/>
        <v>1</v>
      </c>
      <c r="I4347" s="93">
        <f t="shared" si="234"/>
        <v>0</v>
      </c>
      <c r="J4347" s="158" t="e">
        <f t="shared" si="235"/>
        <v>#NUM!</v>
      </c>
    </row>
    <row r="4348" spans="1:10" hidden="1" x14ac:dyDescent="0.25">
      <c r="A4348" s="93">
        <v>21</v>
      </c>
      <c r="B4348" s="5" t="s">
        <v>45</v>
      </c>
      <c r="C4348" s="26">
        <v>43913</v>
      </c>
      <c r="D4348" s="4">
        <v>0</v>
      </c>
      <c r="E4348" s="29">
        <v>1</v>
      </c>
      <c r="G4348" s="4"/>
      <c r="H4348" s="93">
        <f t="shared" si="233"/>
        <v>1</v>
      </c>
      <c r="I4348" s="93">
        <f t="shared" si="234"/>
        <v>0</v>
      </c>
      <c r="J4348" s="158" t="e">
        <f t="shared" si="235"/>
        <v>#NUM!</v>
      </c>
    </row>
    <row r="4349" spans="1:10" hidden="1" x14ac:dyDescent="0.25">
      <c r="A4349" s="93">
        <v>22</v>
      </c>
      <c r="B4349" s="5" t="s">
        <v>45</v>
      </c>
      <c r="C4349" s="26">
        <v>43914</v>
      </c>
      <c r="D4349" s="4">
        <v>0</v>
      </c>
      <c r="E4349" s="29">
        <v>1</v>
      </c>
      <c r="G4349" s="4"/>
      <c r="H4349" s="93">
        <f t="shared" si="233"/>
        <v>1</v>
      </c>
      <c r="I4349" s="93">
        <f t="shared" si="234"/>
        <v>0</v>
      </c>
      <c r="J4349" s="158" t="e">
        <f t="shared" si="235"/>
        <v>#NUM!</v>
      </c>
    </row>
    <row r="4350" spans="1:10" hidden="1" x14ac:dyDescent="0.25">
      <c r="A4350" s="93">
        <v>23</v>
      </c>
      <c r="B4350" s="5" t="s">
        <v>45</v>
      </c>
      <c r="C4350" s="26">
        <v>43915</v>
      </c>
      <c r="D4350" s="4">
        <v>0</v>
      </c>
      <c r="E4350" s="29">
        <v>1</v>
      </c>
      <c r="G4350" s="4"/>
      <c r="H4350" s="93">
        <f t="shared" si="233"/>
        <v>1</v>
      </c>
      <c r="I4350" s="93">
        <f t="shared" si="234"/>
        <v>0</v>
      </c>
      <c r="J4350" s="158" t="e">
        <f t="shared" si="235"/>
        <v>#NUM!</v>
      </c>
    </row>
    <row r="4351" spans="1:10" hidden="1" x14ac:dyDescent="0.25">
      <c r="A4351" s="93">
        <v>24</v>
      </c>
      <c r="B4351" s="5" t="s">
        <v>45</v>
      </c>
      <c r="C4351" s="26">
        <v>43916</v>
      </c>
      <c r="D4351" s="4">
        <v>0</v>
      </c>
      <c r="E4351" s="29">
        <v>1</v>
      </c>
      <c r="G4351" s="4"/>
      <c r="H4351" s="93">
        <f t="shared" si="233"/>
        <v>1</v>
      </c>
      <c r="I4351" s="93">
        <f t="shared" si="234"/>
        <v>0</v>
      </c>
      <c r="J4351" s="158" t="e">
        <f t="shared" si="235"/>
        <v>#NUM!</v>
      </c>
    </row>
    <row r="4352" spans="1:10" hidden="1" x14ac:dyDescent="0.25">
      <c r="A4352" s="93">
        <v>25</v>
      </c>
      <c r="B4352" s="5" t="s">
        <v>45</v>
      </c>
      <c r="C4352" s="26">
        <v>43917</v>
      </c>
      <c r="D4352" s="4">
        <v>1</v>
      </c>
      <c r="E4352" s="29">
        <v>2</v>
      </c>
      <c r="G4352" s="4"/>
      <c r="H4352" s="93">
        <f t="shared" si="233"/>
        <v>2</v>
      </c>
      <c r="I4352" s="93">
        <f t="shared" si="234"/>
        <v>0.69314718055994529</v>
      </c>
      <c r="J4352" s="158">
        <f t="shared" si="235"/>
        <v>12</v>
      </c>
    </row>
    <row r="4353" spans="1:10" hidden="1" x14ac:dyDescent="0.25">
      <c r="A4353" s="93">
        <v>26</v>
      </c>
      <c r="B4353" s="5" t="s">
        <v>45</v>
      </c>
      <c r="C4353" s="26">
        <v>43918</v>
      </c>
      <c r="D4353" s="4">
        <v>0</v>
      </c>
      <c r="E4353" s="29">
        <v>2</v>
      </c>
      <c r="G4353" s="4"/>
      <c r="H4353" s="93">
        <f t="shared" si="233"/>
        <v>2</v>
      </c>
      <c r="I4353" s="93">
        <f t="shared" si="234"/>
        <v>0.69314718055994529</v>
      </c>
      <c r="J4353" s="158">
        <f t="shared" si="235"/>
        <v>7</v>
      </c>
    </row>
    <row r="4354" spans="1:10" hidden="1" x14ac:dyDescent="0.25">
      <c r="A4354" s="93">
        <v>27</v>
      </c>
      <c r="B4354" s="5" t="s">
        <v>45</v>
      </c>
      <c r="C4354" s="26">
        <v>43919</v>
      </c>
      <c r="D4354" s="4">
        <v>0</v>
      </c>
      <c r="E4354" s="29">
        <v>2</v>
      </c>
      <c r="G4354" s="4"/>
      <c r="H4354" s="93">
        <f t="shared" si="233"/>
        <v>2</v>
      </c>
      <c r="I4354" s="93">
        <f t="shared" si="234"/>
        <v>0.69314718055994529</v>
      </c>
      <c r="J4354" s="158">
        <f t="shared" si="235"/>
        <v>5.6000000000000005</v>
      </c>
    </row>
    <row r="4355" spans="1:10" hidden="1" x14ac:dyDescent="0.25">
      <c r="A4355" s="93">
        <v>28</v>
      </c>
      <c r="B4355" s="5" t="s">
        <v>45</v>
      </c>
      <c r="C4355" s="26">
        <v>43920</v>
      </c>
      <c r="D4355" s="4">
        <v>0</v>
      </c>
      <c r="E4355" s="29">
        <v>2</v>
      </c>
      <c r="G4355" s="4"/>
      <c r="H4355" s="93">
        <f t="shared" ref="H4355:H4418" si="236">IF(EXACT(B4355,B4354),D4355+E4354,E4355)</f>
        <v>2</v>
      </c>
      <c r="I4355" s="93">
        <f t="shared" si="234"/>
        <v>0.69314718055994529</v>
      </c>
      <c r="J4355" s="158">
        <f t="shared" si="235"/>
        <v>5.25</v>
      </c>
    </row>
    <row r="4356" spans="1:10" hidden="1" x14ac:dyDescent="0.25">
      <c r="A4356" s="93">
        <v>29</v>
      </c>
      <c r="B4356" s="5" t="s">
        <v>45</v>
      </c>
      <c r="C4356" s="26">
        <v>43921</v>
      </c>
      <c r="D4356" s="4">
        <v>0</v>
      </c>
      <c r="E4356" s="29">
        <v>2</v>
      </c>
      <c r="G4356" s="4"/>
      <c r="H4356" s="93">
        <f t="shared" si="236"/>
        <v>2</v>
      </c>
      <c r="I4356" s="93">
        <f t="shared" si="234"/>
        <v>0.69314718055994529</v>
      </c>
      <c r="J4356" s="158">
        <f t="shared" si="235"/>
        <v>5.6000000000000005</v>
      </c>
    </row>
    <row r="4357" spans="1:10" hidden="1" x14ac:dyDescent="0.25">
      <c r="A4357" s="93">
        <v>30</v>
      </c>
      <c r="B4357" s="5" t="s">
        <v>45</v>
      </c>
      <c r="C4357" s="26">
        <v>43922</v>
      </c>
      <c r="D4357" s="4">
        <v>0</v>
      </c>
      <c r="E4357" s="29">
        <v>2</v>
      </c>
      <c r="G4357" s="4"/>
      <c r="H4357" s="93">
        <f t="shared" si="236"/>
        <v>2</v>
      </c>
      <c r="I4357" s="93">
        <f t="shared" si="234"/>
        <v>0.69314718055994529</v>
      </c>
      <c r="J4357" s="158">
        <f t="shared" si="235"/>
        <v>7</v>
      </c>
    </row>
    <row r="4358" spans="1:10" hidden="1" x14ac:dyDescent="0.25">
      <c r="A4358" s="93">
        <v>31</v>
      </c>
      <c r="B4358" s="5" t="s">
        <v>45</v>
      </c>
      <c r="C4358" s="26">
        <v>43923</v>
      </c>
      <c r="D4358" s="4">
        <v>1</v>
      </c>
      <c r="E4358" s="29">
        <v>3</v>
      </c>
      <c r="G4358" s="4"/>
      <c r="H4358" s="93">
        <f t="shared" si="236"/>
        <v>3</v>
      </c>
      <c r="I4358" s="93">
        <f t="shared" si="234"/>
        <v>1.0986122886681098</v>
      </c>
      <c r="J4358" s="158">
        <f t="shared" si="235"/>
        <v>7.5711570428574895</v>
      </c>
    </row>
    <row r="4359" spans="1:10" hidden="1" x14ac:dyDescent="0.25">
      <c r="A4359" s="93">
        <v>32</v>
      </c>
      <c r="B4359" s="5" t="s">
        <v>45</v>
      </c>
      <c r="C4359" s="26">
        <v>43924</v>
      </c>
      <c r="D4359" s="4">
        <v>0</v>
      </c>
      <c r="E4359" s="29">
        <v>3</v>
      </c>
      <c r="G4359" s="4"/>
      <c r="H4359" s="93">
        <f t="shared" si="236"/>
        <v>3</v>
      </c>
      <c r="I4359" s="93">
        <f t="shared" si="234"/>
        <v>1.0986122886681098</v>
      </c>
      <c r="J4359" s="158">
        <f t="shared" si="235"/>
        <v>11.96657903946018</v>
      </c>
    </row>
    <row r="4360" spans="1:10" hidden="1" x14ac:dyDescent="0.25">
      <c r="A4360" s="93">
        <v>33</v>
      </c>
      <c r="B4360" s="5" t="s">
        <v>45</v>
      </c>
      <c r="C4360" s="26">
        <v>43925</v>
      </c>
      <c r="D4360" s="4">
        <v>1</v>
      </c>
      <c r="E4360" s="29">
        <v>4</v>
      </c>
      <c r="G4360" s="4"/>
      <c r="H4360" s="93">
        <f t="shared" si="236"/>
        <v>4</v>
      </c>
      <c r="I4360" s="93">
        <f t="shared" si="234"/>
        <v>1.3862943611198906</v>
      </c>
      <c r="J4360" s="158">
        <f t="shared" si="235"/>
        <v>7.1919655435077736</v>
      </c>
    </row>
    <row r="4361" spans="1:10" hidden="1" x14ac:dyDescent="0.25">
      <c r="A4361" s="93">
        <v>34</v>
      </c>
      <c r="B4361" s="5" t="s">
        <v>45</v>
      </c>
      <c r="C4361" s="26">
        <v>43926</v>
      </c>
      <c r="D4361" s="4">
        <v>0</v>
      </c>
      <c r="E4361" s="29">
        <v>4</v>
      </c>
      <c r="G4361" s="4"/>
      <c r="H4361" s="93">
        <f t="shared" si="236"/>
        <v>4</v>
      </c>
      <c r="I4361" s="93">
        <f t="shared" si="234"/>
        <v>1.3862943611198906</v>
      </c>
      <c r="J4361" s="158">
        <f t="shared" si="235"/>
        <v>5.8578018586737262</v>
      </c>
    </row>
    <row r="4362" spans="1:10" hidden="1" x14ac:dyDescent="0.25">
      <c r="A4362" s="93">
        <v>35</v>
      </c>
      <c r="B4362" s="5" t="s">
        <v>45</v>
      </c>
      <c r="C4362" s="26">
        <v>43927</v>
      </c>
      <c r="D4362" s="4">
        <v>6</v>
      </c>
      <c r="E4362" s="29">
        <v>10</v>
      </c>
      <c r="G4362" s="4"/>
      <c r="H4362" s="93">
        <f t="shared" si="236"/>
        <v>10</v>
      </c>
      <c r="I4362" s="93">
        <f t="shared" si="234"/>
        <v>2.3025850929940459</v>
      </c>
      <c r="J4362" s="158">
        <f t="shared" si="235"/>
        <v>3.4634181274137852</v>
      </c>
    </row>
    <row r="4363" spans="1:10" hidden="1" x14ac:dyDescent="0.25">
      <c r="A4363" s="93">
        <v>36</v>
      </c>
      <c r="B4363" s="5" t="s">
        <v>45</v>
      </c>
      <c r="C4363" s="26">
        <v>43928</v>
      </c>
      <c r="D4363" s="4">
        <v>-1</v>
      </c>
      <c r="E4363" s="29">
        <v>9</v>
      </c>
      <c r="G4363" s="4"/>
      <c r="H4363" s="93">
        <f t="shared" si="236"/>
        <v>9</v>
      </c>
      <c r="I4363" s="93">
        <f t="shared" si="234"/>
        <v>2.1972245773362196</v>
      </c>
      <c r="J4363" s="158">
        <f t="shared" si="235"/>
        <v>2.951587069391036</v>
      </c>
    </row>
    <row r="4364" spans="1:10" hidden="1" x14ac:dyDescent="0.25">
      <c r="A4364" s="93">
        <v>37</v>
      </c>
      <c r="B4364" s="5" t="s">
        <v>45</v>
      </c>
      <c r="C4364" s="26">
        <v>43929</v>
      </c>
      <c r="D4364" s="4">
        <v>0</v>
      </c>
      <c r="E4364" s="29">
        <v>9</v>
      </c>
      <c r="G4364" s="4"/>
      <c r="H4364" s="93">
        <f t="shared" si="236"/>
        <v>9</v>
      </c>
      <c r="I4364" s="93">
        <f t="shared" si="234"/>
        <v>2.1972245773362196</v>
      </c>
      <c r="J4364" s="158">
        <f t="shared" si="235"/>
        <v>2.9655588158438699</v>
      </c>
    </row>
    <row r="4365" spans="1:10" hidden="1" x14ac:dyDescent="0.25">
      <c r="A4365" s="93">
        <v>38</v>
      </c>
      <c r="B4365" s="5" t="s">
        <v>45</v>
      </c>
      <c r="C4365" s="26">
        <v>43930</v>
      </c>
      <c r="D4365" s="4">
        <v>0</v>
      </c>
      <c r="E4365" s="29">
        <v>9</v>
      </c>
      <c r="G4365" s="4"/>
      <c r="H4365" s="93">
        <f t="shared" si="236"/>
        <v>9</v>
      </c>
      <c r="I4365" s="93">
        <f t="shared" si="234"/>
        <v>2.1972245773362196</v>
      </c>
      <c r="J4365" s="158">
        <f t="shared" si="235"/>
        <v>3.5218275375346897</v>
      </c>
    </row>
    <row r="4366" spans="1:10" hidden="1" x14ac:dyDescent="0.25">
      <c r="A4366" s="93">
        <v>39</v>
      </c>
      <c r="B4366" s="5" t="s">
        <v>45</v>
      </c>
      <c r="C4366" s="26">
        <v>43931</v>
      </c>
      <c r="D4366" s="4">
        <v>0</v>
      </c>
      <c r="E4366" s="29">
        <v>9</v>
      </c>
      <c r="G4366" s="4"/>
      <c r="H4366" s="93">
        <f t="shared" si="236"/>
        <v>9</v>
      </c>
      <c r="I4366" s="93">
        <f t="shared" si="234"/>
        <v>2.1972245773362196</v>
      </c>
      <c r="J4366" s="158">
        <f t="shared" si="235"/>
        <v>4.1374960016150784</v>
      </c>
    </row>
    <row r="4367" spans="1:10" hidden="1" x14ac:dyDescent="0.25">
      <c r="A4367" s="93">
        <v>40</v>
      </c>
      <c r="B4367" s="5" t="s">
        <v>45</v>
      </c>
      <c r="C4367" s="26">
        <v>43932</v>
      </c>
      <c r="D4367" s="4">
        <v>3</v>
      </c>
      <c r="E4367" s="29">
        <v>12</v>
      </c>
      <c r="G4367" s="4"/>
      <c r="H4367" s="93">
        <f t="shared" si="236"/>
        <v>12</v>
      </c>
      <c r="I4367" s="93">
        <f t="shared" si="234"/>
        <v>2.4849066497880004</v>
      </c>
      <c r="J4367" s="158">
        <f t="shared" si="235"/>
        <v>5.0945051224012134</v>
      </c>
    </row>
    <row r="4368" spans="1:10" hidden="1" x14ac:dyDescent="0.25">
      <c r="A4368" s="93">
        <v>41</v>
      </c>
      <c r="B4368" s="5" t="s">
        <v>45</v>
      </c>
      <c r="C4368" s="26">
        <v>43933</v>
      </c>
      <c r="D4368" s="4">
        <v>0</v>
      </c>
      <c r="E4368" s="29">
        <v>12</v>
      </c>
      <c r="G4368" s="4"/>
      <c r="H4368" s="93">
        <f t="shared" si="236"/>
        <v>12</v>
      </c>
      <c r="I4368" s="93">
        <f t="shared" si="234"/>
        <v>2.4849066497880004</v>
      </c>
      <c r="J4368" s="158">
        <f t="shared" si="235"/>
        <v>6.7687842339536877</v>
      </c>
    </row>
    <row r="4369" spans="1:10" hidden="1" x14ac:dyDescent="0.25">
      <c r="A4369" s="93">
        <v>42</v>
      </c>
      <c r="B4369" s="5" t="s">
        <v>45</v>
      </c>
      <c r="C4369" s="26">
        <v>43934</v>
      </c>
      <c r="D4369" s="4">
        <v>0</v>
      </c>
      <c r="E4369" s="29">
        <v>12</v>
      </c>
      <c r="G4369" s="4"/>
      <c r="H4369" s="93">
        <f t="shared" si="236"/>
        <v>12</v>
      </c>
      <c r="I4369" s="93">
        <f t="shared" ref="I4369:I4432" si="237">LN(H4369)</f>
        <v>2.4849066497880004</v>
      </c>
      <c r="J4369" s="158">
        <f t="shared" si="235"/>
        <v>16.274210102012045</v>
      </c>
    </row>
    <row r="4370" spans="1:10" hidden="1" x14ac:dyDescent="0.25">
      <c r="A4370" s="93">
        <v>43</v>
      </c>
      <c r="B4370" s="5" t="s">
        <v>45</v>
      </c>
      <c r="C4370" s="26">
        <v>43935</v>
      </c>
      <c r="D4370" s="4">
        <v>0</v>
      </c>
      <c r="E4370" s="29">
        <v>12</v>
      </c>
      <c r="G4370" s="4"/>
      <c r="H4370" s="93">
        <f t="shared" si="236"/>
        <v>12</v>
      </c>
      <c r="I4370" s="93">
        <f t="shared" si="237"/>
        <v>2.4849066497880004</v>
      </c>
      <c r="J4370" s="158">
        <f t="shared" si="235"/>
        <v>12.649459408179352</v>
      </c>
    </row>
    <row r="4371" spans="1:10" hidden="1" x14ac:dyDescent="0.25">
      <c r="A4371" s="93">
        <v>44</v>
      </c>
      <c r="B4371" s="5" t="s">
        <v>45</v>
      </c>
      <c r="C4371" s="26">
        <v>43936</v>
      </c>
      <c r="D4371" s="4">
        <v>0</v>
      </c>
      <c r="E4371" s="29">
        <v>12</v>
      </c>
      <c r="G4371" s="4"/>
      <c r="H4371" s="93">
        <f t="shared" si="236"/>
        <v>12</v>
      </c>
      <c r="I4371" s="93">
        <f t="shared" si="237"/>
        <v>2.4849066497880004</v>
      </c>
      <c r="J4371" s="158">
        <f t="shared" si="235"/>
        <v>13.492756702057976</v>
      </c>
    </row>
    <row r="4372" spans="1:10" hidden="1" x14ac:dyDescent="0.25">
      <c r="A4372" s="93">
        <v>45</v>
      </c>
      <c r="B4372" s="5" t="s">
        <v>45</v>
      </c>
      <c r="C4372" s="26">
        <v>43937</v>
      </c>
      <c r="D4372" s="4">
        <v>0</v>
      </c>
      <c r="E4372" s="29">
        <v>12</v>
      </c>
      <c r="G4372" s="4"/>
      <c r="H4372" s="93">
        <f t="shared" si="236"/>
        <v>12</v>
      </c>
      <c r="I4372" s="93">
        <f t="shared" si="237"/>
        <v>2.4849066497880004</v>
      </c>
      <c r="J4372" s="158">
        <f t="shared" si="235"/>
        <v>16.865945877572468</v>
      </c>
    </row>
    <row r="4373" spans="1:10" hidden="1" x14ac:dyDescent="0.25">
      <c r="A4373" s="93">
        <v>46</v>
      </c>
      <c r="B4373" s="5" t="s">
        <v>45</v>
      </c>
      <c r="C4373" s="26">
        <v>43938</v>
      </c>
      <c r="D4373" s="4">
        <v>0</v>
      </c>
      <c r="E4373" s="29">
        <v>12</v>
      </c>
      <c r="G4373" s="4"/>
      <c r="H4373" s="93">
        <f t="shared" si="236"/>
        <v>12</v>
      </c>
      <c r="I4373" s="93">
        <f t="shared" si="237"/>
        <v>2.4849066497880004</v>
      </c>
      <c r="J4373" s="158">
        <f t="shared" si="235"/>
        <v>28.91305007583852</v>
      </c>
    </row>
    <row r="4374" spans="1:10" hidden="1" x14ac:dyDescent="0.25">
      <c r="A4374" s="93">
        <v>47</v>
      </c>
      <c r="B4374" s="5" t="s">
        <v>45</v>
      </c>
      <c r="C4374" s="26">
        <v>43939</v>
      </c>
      <c r="D4374" s="4">
        <v>0</v>
      </c>
      <c r="E4374" s="29">
        <v>12</v>
      </c>
      <c r="G4374" s="4"/>
      <c r="H4374" s="93">
        <f t="shared" si="236"/>
        <v>12</v>
      </c>
      <c r="I4374" s="93">
        <f t="shared" si="237"/>
        <v>2.4849066497880004</v>
      </c>
      <c r="J4374" s="158" t="e">
        <f t="shared" si="235"/>
        <v>#DIV/0!</v>
      </c>
    </row>
    <row r="4375" spans="1:10" hidden="1" x14ac:dyDescent="0.25">
      <c r="A4375" s="93">
        <v>48</v>
      </c>
      <c r="B4375" s="5" t="s">
        <v>45</v>
      </c>
      <c r="C4375" s="26">
        <v>43940</v>
      </c>
      <c r="D4375" s="4">
        <v>0</v>
      </c>
      <c r="E4375" s="29">
        <v>12</v>
      </c>
      <c r="G4375" s="4"/>
      <c r="H4375" s="93">
        <f t="shared" si="236"/>
        <v>12</v>
      </c>
      <c r="I4375" s="93">
        <f t="shared" si="237"/>
        <v>2.4849066497880004</v>
      </c>
      <c r="J4375" s="158" t="e">
        <f t="shared" si="235"/>
        <v>#DIV/0!</v>
      </c>
    </row>
    <row r="4376" spans="1:10" hidden="1" x14ac:dyDescent="0.25">
      <c r="A4376" s="93">
        <v>49</v>
      </c>
      <c r="B4376" s="5" t="s">
        <v>45</v>
      </c>
      <c r="C4376" s="26">
        <v>43941</v>
      </c>
      <c r="D4376" s="4">
        <v>0</v>
      </c>
      <c r="E4376" s="29">
        <v>12</v>
      </c>
      <c r="G4376" s="4"/>
      <c r="H4376" s="93">
        <f t="shared" si="236"/>
        <v>12</v>
      </c>
      <c r="I4376" s="93">
        <f t="shared" si="237"/>
        <v>2.4849066497880004</v>
      </c>
      <c r="J4376" s="158" t="e">
        <f t="shared" si="235"/>
        <v>#DIV/0!</v>
      </c>
    </row>
    <row r="4377" spans="1:10" hidden="1" x14ac:dyDescent="0.25">
      <c r="A4377" s="93">
        <v>50</v>
      </c>
      <c r="B4377" s="5" t="s">
        <v>45</v>
      </c>
      <c r="C4377" s="26">
        <v>43942</v>
      </c>
      <c r="D4377" s="4">
        <v>0</v>
      </c>
      <c r="E4377" s="29">
        <v>12</v>
      </c>
      <c r="G4377" s="4"/>
      <c r="H4377" s="93">
        <f t="shared" si="236"/>
        <v>12</v>
      </c>
      <c r="I4377" s="93">
        <f t="shared" si="237"/>
        <v>2.4849066497880004</v>
      </c>
      <c r="J4377" s="158" t="e">
        <f t="shared" si="235"/>
        <v>#DIV/0!</v>
      </c>
    </row>
    <row r="4378" spans="1:10" hidden="1" x14ac:dyDescent="0.25">
      <c r="A4378" s="93">
        <v>51</v>
      </c>
      <c r="B4378" s="5" t="s">
        <v>45</v>
      </c>
      <c r="C4378" s="26">
        <v>43943</v>
      </c>
      <c r="D4378" s="4">
        <v>0</v>
      </c>
      <c r="E4378" s="29">
        <v>12</v>
      </c>
      <c r="G4378" s="4"/>
      <c r="H4378" s="93">
        <f t="shared" si="236"/>
        <v>12</v>
      </c>
      <c r="I4378" s="93">
        <f t="shared" si="237"/>
        <v>2.4849066497880004</v>
      </c>
      <c r="J4378" s="158" t="e">
        <f t="shared" si="235"/>
        <v>#DIV/0!</v>
      </c>
    </row>
    <row r="4379" spans="1:10" hidden="1" x14ac:dyDescent="0.25">
      <c r="A4379" s="93">
        <v>52</v>
      </c>
      <c r="B4379" s="5" t="s">
        <v>45</v>
      </c>
      <c r="C4379" s="26">
        <v>43944</v>
      </c>
      <c r="D4379" s="4">
        <v>0</v>
      </c>
      <c r="E4379" s="29">
        <v>12</v>
      </c>
      <c r="G4379" s="4"/>
      <c r="H4379" s="93">
        <f t="shared" si="236"/>
        <v>12</v>
      </c>
      <c r="I4379" s="93">
        <f t="shared" si="237"/>
        <v>2.4849066497880004</v>
      </c>
      <c r="J4379" s="158" t="e">
        <f t="shared" si="235"/>
        <v>#DIV/0!</v>
      </c>
    </row>
    <row r="4380" spans="1:10" hidden="1" x14ac:dyDescent="0.25">
      <c r="A4380" s="93">
        <v>53</v>
      </c>
      <c r="B4380" s="5" t="s">
        <v>45</v>
      </c>
      <c r="C4380" s="26">
        <v>43945</v>
      </c>
      <c r="D4380" s="4">
        <v>0</v>
      </c>
      <c r="E4380" s="29">
        <v>12</v>
      </c>
      <c r="G4380" s="4"/>
      <c r="H4380" s="93">
        <f t="shared" si="236"/>
        <v>12</v>
      </c>
      <c r="I4380" s="93">
        <f t="shared" si="237"/>
        <v>2.4849066497880004</v>
      </c>
      <c r="J4380" s="158" t="e">
        <f t="shared" si="235"/>
        <v>#DIV/0!</v>
      </c>
    </row>
    <row r="4381" spans="1:10" hidden="1" x14ac:dyDescent="0.25">
      <c r="A4381" s="93">
        <v>54</v>
      </c>
      <c r="B4381" s="5" t="s">
        <v>45</v>
      </c>
      <c r="C4381" s="26">
        <v>43946</v>
      </c>
      <c r="D4381" s="4">
        <v>1</v>
      </c>
      <c r="E4381" s="29">
        <v>13</v>
      </c>
      <c r="G4381" s="4"/>
      <c r="H4381" s="93">
        <f t="shared" si="236"/>
        <v>13</v>
      </c>
      <c r="I4381" s="93">
        <f t="shared" si="237"/>
        <v>2.5649493574615367</v>
      </c>
      <c r="J4381" s="158">
        <f t="shared" si="235"/>
        <v>103.91660163027385</v>
      </c>
    </row>
    <row r="4382" spans="1:10" hidden="1" x14ac:dyDescent="0.25">
      <c r="A4382" s="93">
        <v>55</v>
      </c>
      <c r="B4382" s="5" t="s">
        <v>45</v>
      </c>
      <c r="C4382" s="26">
        <v>43947</v>
      </c>
      <c r="D4382" s="4">
        <v>2</v>
      </c>
      <c r="E4382" s="29">
        <v>15</v>
      </c>
      <c r="G4382" s="4"/>
      <c r="H4382" s="93">
        <f t="shared" si="236"/>
        <v>15</v>
      </c>
      <c r="I4382" s="93">
        <f t="shared" si="237"/>
        <v>2.7080502011022101</v>
      </c>
      <c r="J4382" s="158">
        <f t="shared" si="235"/>
        <v>29.672723097094945</v>
      </c>
    </row>
    <row r="4383" spans="1:10" hidden="1" x14ac:dyDescent="0.25">
      <c r="A4383" s="93">
        <v>56</v>
      </c>
      <c r="B4383" s="5" t="s">
        <v>45</v>
      </c>
      <c r="C4383" s="26">
        <v>43948</v>
      </c>
      <c r="D4383" s="4">
        <v>0</v>
      </c>
      <c r="E4383" s="29">
        <v>15</v>
      </c>
      <c r="G4383" s="4"/>
      <c r="H4383" s="93">
        <f t="shared" si="236"/>
        <v>15</v>
      </c>
      <c r="I4383" s="93">
        <f t="shared" si="237"/>
        <v>2.7080502011022101</v>
      </c>
      <c r="J4383" s="158">
        <f t="shared" si="235"/>
        <v>19.954537904552971</v>
      </c>
    </row>
    <row r="4384" spans="1:10" hidden="1" x14ac:dyDescent="0.25">
      <c r="A4384" s="93">
        <v>57</v>
      </c>
      <c r="B4384" s="5" t="s">
        <v>45</v>
      </c>
      <c r="C4384" s="26">
        <v>43949</v>
      </c>
      <c r="D4384" s="4">
        <v>0</v>
      </c>
      <c r="E4384" s="29">
        <v>15</v>
      </c>
      <c r="G4384" s="4"/>
      <c r="H4384" s="93">
        <f t="shared" si="236"/>
        <v>15</v>
      </c>
      <c r="I4384" s="93">
        <f t="shared" si="237"/>
        <v>2.7080502011022101</v>
      </c>
      <c r="J4384" s="158">
        <f t="shared" si="235"/>
        <v>16.988921424748185</v>
      </c>
    </row>
    <row r="4385" spans="1:10" hidden="1" x14ac:dyDescent="0.25">
      <c r="A4385" s="93">
        <v>58</v>
      </c>
      <c r="B4385" s="5" t="s">
        <v>45</v>
      </c>
      <c r="C4385" s="26">
        <v>43950</v>
      </c>
      <c r="D4385" s="4">
        <v>0</v>
      </c>
      <c r="E4385" s="29">
        <v>15</v>
      </c>
      <c r="G4385" s="4"/>
      <c r="H4385" s="93">
        <f t="shared" si="236"/>
        <v>15</v>
      </c>
      <c r="I4385" s="93">
        <f t="shared" si="237"/>
        <v>2.7080502011022101</v>
      </c>
      <c r="J4385" s="158">
        <f t="shared" si="235"/>
        <v>16.681983969094748</v>
      </c>
    </row>
    <row r="4386" spans="1:10" hidden="1" x14ac:dyDescent="0.25">
      <c r="A4386" s="93">
        <v>59</v>
      </c>
      <c r="B4386" s="5" t="s">
        <v>45</v>
      </c>
      <c r="C4386" s="26">
        <v>43951</v>
      </c>
      <c r="D4386" s="4">
        <v>0</v>
      </c>
      <c r="E4386" s="29">
        <v>15</v>
      </c>
      <c r="G4386" s="4"/>
      <c r="H4386" s="93">
        <f t="shared" si="236"/>
        <v>15</v>
      </c>
      <c r="I4386" s="93">
        <f t="shared" si="237"/>
        <v>2.7080502011022101</v>
      </c>
      <c r="J4386" s="158">
        <f t="shared" si="235"/>
        <v>18.739585429173594</v>
      </c>
    </row>
    <row r="4387" spans="1:10" hidden="1" x14ac:dyDescent="0.25">
      <c r="A4387" s="93">
        <v>60</v>
      </c>
      <c r="B4387" s="5" t="s">
        <v>45</v>
      </c>
      <c r="C4387" s="26">
        <v>43952</v>
      </c>
      <c r="D4387" s="4">
        <v>0</v>
      </c>
      <c r="E4387" s="29">
        <v>15</v>
      </c>
      <c r="G4387" s="4"/>
      <c r="H4387" s="93">
        <f t="shared" si="236"/>
        <v>15</v>
      </c>
      <c r="I4387" s="93">
        <f t="shared" si="237"/>
        <v>2.7080502011022101</v>
      </c>
      <c r="J4387" s="158">
        <f t="shared" si="235"/>
        <v>25.56493132990353</v>
      </c>
    </row>
    <row r="4388" spans="1:10" hidden="1" x14ac:dyDescent="0.25">
      <c r="A4388" s="93">
        <v>61</v>
      </c>
      <c r="B4388" s="5" t="s">
        <v>45</v>
      </c>
      <c r="C4388" s="26">
        <v>43953</v>
      </c>
      <c r="D4388" s="4">
        <v>0</v>
      </c>
      <c r="E4388" s="29">
        <v>15</v>
      </c>
      <c r="G4388" s="4"/>
      <c r="H4388" s="93">
        <f t="shared" si="236"/>
        <v>15</v>
      </c>
      <c r="I4388" s="93">
        <f t="shared" si="237"/>
        <v>2.7080502011022101</v>
      </c>
      <c r="J4388" s="158">
        <f t="shared" si="235"/>
        <v>58.125207057515894</v>
      </c>
    </row>
    <row r="4389" spans="1:10" hidden="1" x14ac:dyDescent="0.25">
      <c r="A4389" s="93">
        <v>62</v>
      </c>
      <c r="B4389" s="5" t="s">
        <v>45</v>
      </c>
      <c r="C4389" s="26">
        <v>43954</v>
      </c>
      <c r="D4389" s="4">
        <v>0</v>
      </c>
      <c r="E4389" s="29">
        <v>15</v>
      </c>
      <c r="G4389" s="4"/>
      <c r="H4389" s="93">
        <f t="shared" si="236"/>
        <v>15</v>
      </c>
      <c r="I4389" s="93">
        <f t="shared" si="237"/>
        <v>2.7080502011022101</v>
      </c>
      <c r="J4389" s="158" t="e">
        <f t="shared" si="235"/>
        <v>#DIV/0!</v>
      </c>
    </row>
    <row r="4390" spans="1:10" hidden="1" x14ac:dyDescent="0.25">
      <c r="A4390" s="93">
        <v>63</v>
      </c>
      <c r="B4390" s="5" t="s">
        <v>45</v>
      </c>
      <c r="C4390" s="26">
        <v>43955</v>
      </c>
      <c r="D4390" s="4">
        <v>0</v>
      </c>
      <c r="E4390" s="29">
        <v>15</v>
      </c>
      <c r="G4390" s="4"/>
      <c r="H4390" s="93">
        <f t="shared" si="236"/>
        <v>15</v>
      </c>
      <c r="I4390" s="93">
        <f t="shared" si="237"/>
        <v>2.7080502011022101</v>
      </c>
      <c r="J4390" s="158" t="e">
        <f t="shared" si="235"/>
        <v>#DIV/0!</v>
      </c>
    </row>
    <row r="4391" spans="1:10" hidden="1" x14ac:dyDescent="0.25">
      <c r="A4391" s="93">
        <v>64</v>
      </c>
      <c r="B4391" s="5" t="s">
        <v>45</v>
      </c>
      <c r="C4391" s="26">
        <v>43956</v>
      </c>
      <c r="D4391" s="4">
        <v>0</v>
      </c>
      <c r="E4391" s="29">
        <v>15</v>
      </c>
      <c r="G4391" s="4"/>
      <c r="H4391" s="93">
        <f t="shared" si="236"/>
        <v>15</v>
      </c>
      <c r="I4391" s="93">
        <f t="shared" si="237"/>
        <v>2.7080502011022101</v>
      </c>
      <c r="J4391" s="158" t="e">
        <f t="shared" si="235"/>
        <v>#DIV/0!</v>
      </c>
    </row>
    <row r="4392" spans="1:10" hidden="1" x14ac:dyDescent="0.25">
      <c r="A4392" s="93">
        <v>65</v>
      </c>
      <c r="B4392" s="5" t="s">
        <v>45</v>
      </c>
      <c r="C4392" s="26">
        <v>43957</v>
      </c>
      <c r="D4392" s="4">
        <v>0</v>
      </c>
      <c r="E4392" s="29">
        <v>15</v>
      </c>
      <c r="G4392" s="4"/>
      <c r="H4392" s="93">
        <f t="shared" si="236"/>
        <v>15</v>
      </c>
      <c r="I4392" s="93">
        <f t="shared" si="237"/>
        <v>2.7080502011022101</v>
      </c>
      <c r="J4392" s="158" t="e">
        <f t="shared" si="235"/>
        <v>#DIV/0!</v>
      </c>
    </row>
    <row r="4393" spans="1:10" hidden="1" x14ac:dyDescent="0.25">
      <c r="A4393" s="93">
        <v>66</v>
      </c>
      <c r="B4393" s="5" t="s">
        <v>45</v>
      </c>
      <c r="C4393" s="26">
        <v>43958</v>
      </c>
      <c r="D4393" s="4">
        <v>0</v>
      </c>
      <c r="E4393" s="29">
        <v>15</v>
      </c>
      <c r="G4393" s="4"/>
      <c r="H4393" s="93">
        <f t="shared" si="236"/>
        <v>15</v>
      </c>
      <c r="I4393" s="93">
        <f t="shared" si="237"/>
        <v>2.7080502011022101</v>
      </c>
      <c r="J4393" s="158" t="e">
        <f t="shared" si="235"/>
        <v>#DIV/0!</v>
      </c>
    </row>
    <row r="4394" spans="1:10" hidden="1" x14ac:dyDescent="0.25">
      <c r="A4394" s="93">
        <v>67</v>
      </c>
      <c r="B4394" s="5" t="s">
        <v>45</v>
      </c>
      <c r="C4394" s="26">
        <v>43959</v>
      </c>
      <c r="D4394" s="4">
        <v>0</v>
      </c>
      <c r="E4394" s="29">
        <v>15</v>
      </c>
      <c r="G4394" s="4"/>
      <c r="H4394" s="93">
        <f t="shared" si="236"/>
        <v>15</v>
      </c>
      <c r="I4394" s="93">
        <f t="shared" si="237"/>
        <v>2.7080502011022101</v>
      </c>
      <c r="J4394" s="158" t="e">
        <f t="shared" si="235"/>
        <v>#DIV/0!</v>
      </c>
    </row>
    <row r="4395" spans="1:10" hidden="1" x14ac:dyDescent="0.25">
      <c r="A4395" s="93">
        <v>68</v>
      </c>
      <c r="B4395" s="5" t="s">
        <v>45</v>
      </c>
      <c r="C4395" s="26">
        <v>43960</v>
      </c>
      <c r="D4395" s="4">
        <v>0</v>
      </c>
      <c r="E4395" s="29">
        <v>15</v>
      </c>
      <c r="G4395" s="4"/>
      <c r="H4395" s="93">
        <f t="shared" si="236"/>
        <v>15</v>
      </c>
      <c r="I4395" s="93">
        <f t="shared" si="237"/>
        <v>2.7080502011022101</v>
      </c>
      <c r="J4395" s="158" t="e">
        <f t="shared" si="235"/>
        <v>#DIV/0!</v>
      </c>
    </row>
    <row r="4396" spans="1:10" hidden="1" x14ac:dyDescent="0.25">
      <c r="A4396" s="93">
        <v>69</v>
      </c>
      <c r="B4396" s="5" t="s">
        <v>45</v>
      </c>
      <c r="C4396" s="26">
        <v>43961</v>
      </c>
      <c r="D4396" s="4">
        <v>1</v>
      </c>
      <c r="E4396" s="29">
        <v>16</v>
      </c>
      <c r="G4396" s="4"/>
      <c r="H4396" s="93">
        <f t="shared" si="236"/>
        <v>16</v>
      </c>
      <c r="I4396" s="93">
        <f t="shared" si="237"/>
        <v>2.7725887222397811</v>
      </c>
      <c r="J4396" s="158">
        <f t="shared" si="235"/>
        <v>128.88064399537592</v>
      </c>
    </row>
    <row r="4397" spans="1:10" hidden="1" x14ac:dyDescent="0.25">
      <c r="A4397" s="93">
        <v>70</v>
      </c>
      <c r="B4397" s="5" t="s">
        <v>45</v>
      </c>
      <c r="C4397" s="26">
        <v>43962</v>
      </c>
      <c r="D4397" s="4">
        <v>0</v>
      </c>
      <c r="E4397" s="29">
        <v>16</v>
      </c>
      <c r="G4397" s="4"/>
      <c r="H4397" s="93">
        <f t="shared" si="236"/>
        <v>16</v>
      </c>
      <c r="I4397" s="93">
        <f t="shared" si="237"/>
        <v>2.7725887222397811</v>
      </c>
      <c r="J4397" s="158">
        <f t="shared" si="235"/>
        <v>75.180375663969301</v>
      </c>
    </row>
    <row r="4398" spans="1:10" hidden="1" x14ac:dyDescent="0.25">
      <c r="A4398" s="93">
        <v>71</v>
      </c>
      <c r="B4398" s="5" t="s">
        <v>45</v>
      </c>
      <c r="C4398" s="26">
        <v>43963</v>
      </c>
      <c r="D4398" s="4">
        <v>0</v>
      </c>
      <c r="E4398" s="29">
        <v>16</v>
      </c>
      <c r="G4398" s="4"/>
      <c r="H4398" s="93">
        <f t="shared" si="236"/>
        <v>16</v>
      </c>
      <c r="I4398" s="93">
        <f t="shared" si="237"/>
        <v>2.7725887222397811</v>
      </c>
      <c r="J4398" s="158">
        <f t="shared" si="235"/>
        <v>60.144300531175439</v>
      </c>
    </row>
    <row r="4399" spans="1:10" hidden="1" x14ac:dyDescent="0.25">
      <c r="A4399" s="93">
        <v>72</v>
      </c>
      <c r="B4399" s="5" t="s">
        <v>45</v>
      </c>
      <c r="C4399" s="26">
        <v>43964</v>
      </c>
      <c r="D4399" s="4">
        <v>0</v>
      </c>
      <c r="E4399" s="29">
        <v>16</v>
      </c>
      <c r="G4399" s="4"/>
      <c r="H4399" s="93">
        <f t="shared" si="236"/>
        <v>16</v>
      </c>
      <c r="I4399" s="93">
        <f t="shared" si="237"/>
        <v>2.7725887222397811</v>
      </c>
      <c r="J4399" s="158">
        <f t="shared" si="235"/>
        <v>56.385281747976975</v>
      </c>
    </row>
    <row r="4400" spans="1:10" hidden="1" x14ac:dyDescent="0.25">
      <c r="A4400" s="93">
        <v>73</v>
      </c>
      <c r="B4400" s="5" t="s">
        <v>45</v>
      </c>
      <c r="C4400" s="26">
        <v>43965</v>
      </c>
      <c r="D4400" s="4">
        <v>0</v>
      </c>
      <c r="E4400" s="29">
        <v>16</v>
      </c>
      <c r="G4400" s="4"/>
      <c r="H4400" s="93">
        <f t="shared" si="236"/>
        <v>16</v>
      </c>
      <c r="I4400" s="93">
        <f t="shared" si="237"/>
        <v>2.7725887222397811</v>
      </c>
      <c r="J4400" s="158">
        <f t="shared" si="235"/>
        <v>60.144300531175439</v>
      </c>
    </row>
    <row r="4401" spans="1:10" hidden="1" x14ac:dyDescent="0.25">
      <c r="A4401" s="93">
        <v>74</v>
      </c>
      <c r="B4401" s="5" t="s">
        <v>45</v>
      </c>
      <c r="C4401" s="26">
        <v>43966</v>
      </c>
      <c r="D4401" s="4">
        <v>0</v>
      </c>
      <c r="E4401" s="29">
        <v>16</v>
      </c>
      <c r="G4401" s="4"/>
      <c r="H4401" s="93">
        <f t="shared" si="236"/>
        <v>16</v>
      </c>
      <c r="I4401" s="93">
        <f t="shared" si="237"/>
        <v>2.7725887222397811</v>
      </c>
      <c r="J4401" s="158">
        <f t="shared" si="235"/>
        <v>75.180375663969301</v>
      </c>
    </row>
    <row r="4402" spans="1:10" hidden="1" x14ac:dyDescent="0.25">
      <c r="A4402" s="93">
        <v>75</v>
      </c>
      <c r="B4402" s="5" t="s">
        <v>45</v>
      </c>
      <c r="C4402" s="26">
        <v>43967</v>
      </c>
      <c r="D4402" s="4">
        <v>0</v>
      </c>
      <c r="E4402" s="29">
        <v>16</v>
      </c>
      <c r="G4402" s="4"/>
      <c r="H4402" s="93">
        <f t="shared" si="236"/>
        <v>16</v>
      </c>
      <c r="I4402" s="93">
        <f t="shared" si="237"/>
        <v>2.7725887222397811</v>
      </c>
      <c r="J4402" s="158">
        <f t="shared" si="235"/>
        <v>128.88064399537592</v>
      </c>
    </row>
    <row r="4403" spans="1:10" hidden="1" x14ac:dyDescent="0.25">
      <c r="A4403" s="93">
        <v>76</v>
      </c>
      <c r="B4403" s="5" t="s">
        <v>45</v>
      </c>
      <c r="C4403" s="26">
        <v>43968</v>
      </c>
      <c r="D4403" s="4">
        <v>0</v>
      </c>
      <c r="E4403" s="29">
        <v>16</v>
      </c>
      <c r="G4403" s="4"/>
      <c r="H4403" s="93">
        <f t="shared" si="236"/>
        <v>16</v>
      </c>
      <c r="I4403" s="93">
        <f t="shared" si="237"/>
        <v>2.7725887222397811</v>
      </c>
      <c r="J4403" s="158" t="e">
        <f t="shared" si="235"/>
        <v>#DIV/0!</v>
      </c>
    </row>
    <row r="4404" spans="1:10" hidden="1" x14ac:dyDescent="0.25">
      <c r="A4404" s="93">
        <v>77</v>
      </c>
      <c r="B4404" s="5" t="s">
        <v>45</v>
      </c>
      <c r="C4404" s="26">
        <v>43969</v>
      </c>
      <c r="D4404" s="4">
        <v>0</v>
      </c>
      <c r="E4404" s="29">
        <v>16</v>
      </c>
      <c r="G4404" s="4"/>
      <c r="H4404" s="93">
        <f t="shared" si="236"/>
        <v>16</v>
      </c>
      <c r="I4404" s="93">
        <f t="shared" si="237"/>
        <v>2.7725887222397811</v>
      </c>
      <c r="J4404" s="158" t="e">
        <f t="shared" si="235"/>
        <v>#DIV/0!</v>
      </c>
    </row>
    <row r="4405" spans="1:10" hidden="1" x14ac:dyDescent="0.25">
      <c r="A4405" s="93">
        <v>78</v>
      </c>
      <c r="B4405" s="5" t="s">
        <v>45</v>
      </c>
      <c r="C4405" s="26">
        <v>43970</v>
      </c>
      <c r="D4405" s="4">
        <v>6</v>
      </c>
      <c r="E4405" s="29">
        <v>22</v>
      </c>
      <c r="G4405" s="4"/>
      <c r="H4405" s="93">
        <f t="shared" si="236"/>
        <v>22</v>
      </c>
      <c r="I4405" s="93">
        <f t="shared" si="237"/>
        <v>3.0910424533583161</v>
      </c>
      <c r="J4405" s="158">
        <f t="shared" si="235"/>
        <v>26.11922974651317</v>
      </c>
    </row>
    <row r="4406" spans="1:10" hidden="1" x14ac:dyDescent="0.25">
      <c r="A4406" s="93">
        <v>79</v>
      </c>
      <c r="B4406" s="5" t="s">
        <v>45</v>
      </c>
      <c r="C4406" s="26">
        <v>43971</v>
      </c>
      <c r="D4406" s="4">
        <v>0</v>
      </c>
      <c r="E4406" s="29">
        <v>22</v>
      </c>
      <c r="G4406" s="4"/>
      <c r="H4406" s="93">
        <f t="shared" si="236"/>
        <v>22</v>
      </c>
      <c r="I4406" s="93">
        <f t="shared" si="237"/>
        <v>3.0910424533583161</v>
      </c>
      <c r="J4406" s="158">
        <f t="shared" si="235"/>
        <v>15.236217352132682</v>
      </c>
    </row>
    <row r="4407" spans="1:10" hidden="1" x14ac:dyDescent="0.25">
      <c r="A4407" s="93">
        <v>80</v>
      </c>
      <c r="B4407" s="5" t="s">
        <v>45</v>
      </c>
      <c r="C4407" s="26">
        <v>43972</v>
      </c>
      <c r="D4407" s="4">
        <v>0</v>
      </c>
      <c r="E4407" s="29">
        <v>22</v>
      </c>
      <c r="G4407" s="4"/>
      <c r="H4407" s="93">
        <f t="shared" si="236"/>
        <v>22</v>
      </c>
      <c r="I4407" s="93">
        <f t="shared" si="237"/>
        <v>3.0910424533583161</v>
      </c>
      <c r="J4407" s="158">
        <f t="shared" ref="J4407:J4470" si="238">LN(2)/SLOPE(I4400:I4407,A4400:A4407)</f>
        <v>12.188973881706143</v>
      </c>
    </row>
    <row r="4408" spans="1:10" hidden="1" x14ac:dyDescent="0.25">
      <c r="A4408" s="93">
        <v>81</v>
      </c>
      <c r="B4408" s="5" t="s">
        <v>45</v>
      </c>
      <c r="C4408" s="26">
        <v>43973</v>
      </c>
      <c r="D4408" s="4">
        <v>0</v>
      </c>
      <c r="E4408" s="29">
        <v>22</v>
      </c>
      <c r="G4408" s="4"/>
      <c r="H4408" s="93">
        <f t="shared" si="236"/>
        <v>22</v>
      </c>
      <c r="I4408" s="93">
        <f t="shared" si="237"/>
        <v>3.0910424533583161</v>
      </c>
      <c r="J4408" s="158">
        <f t="shared" si="238"/>
        <v>11.427163014099511</v>
      </c>
    </row>
    <row r="4409" spans="1:10" hidden="1" x14ac:dyDescent="0.25">
      <c r="A4409" s="93">
        <v>82</v>
      </c>
      <c r="B4409" s="5" t="s">
        <v>45</v>
      </c>
      <c r="C4409" s="26">
        <v>43974</v>
      </c>
      <c r="D4409" s="4">
        <v>0</v>
      </c>
      <c r="E4409" s="29">
        <v>22</v>
      </c>
      <c r="G4409" s="4"/>
      <c r="H4409" s="93">
        <f t="shared" si="236"/>
        <v>22</v>
      </c>
      <c r="I4409" s="93">
        <f t="shared" si="237"/>
        <v>3.0910424533583161</v>
      </c>
      <c r="J4409" s="158">
        <f t="shared" si="238"/>
        <v>12.188973881706143</v>
      </c>
    </row>
    <row r="4410" spans="1:10" hidden="1" x14ac:dyDescent="0.25">
      <c r="A4410" s="93">
        <v>83</v>
      </c>
      <c r="B4410" s="5" t="s">
        <v>45</v>
      </c>
      <c r="C4410" s="26">
        <v>43975</v>
      </c>
      <c r="D4410" s="4">
        <v>0</v>
      </c>
      <c r="E4410" s="29">
        <v>22</v>
      </c>
      <c r="G4410" s="4"/>
      <c r="H4410" s="93">
        <f t="shared" si="236"/>
        <v>22</v>
      </c>
      <c r="I4410" s="93">
        <f t="shared" si="237"/>
        <v>3.0910424533583161</v>
      </c>
      <c r="J4410" s="158">
        <f t="shared" si="238"/>
        <v>15.236217352132682</v>
      </c>
    </row>
    <row r="4411" spans="1:10" hidden="1" x14ac:dyDescent="0.25">
      <c r="A4411" s="93">
        <v>84</v>
      </c>
      <c r="B4411" s="5" t="s">
        <v>45</v>
      </c>
      <c r="C4411" s="26">
        <v>43976</v>
      </c>
      <c r="D4411" s="4">
        <v>0</v>
      </c>
      <c r="E4411" s="29">
        <v>22</v>
      </c>
      <c r="G4411" s="4"/>
      <c r="H4411" s="93">
        <f t="shared" si="236"/>
        <v>22</v>
      </c>
      <c r="I4411" s="93">
        <f t="shared" si="237"/>
        <v>3.0910424533583161</v>
      </c>
      <c r="J4411" s="158">
        <f t="shared" si="238"/>
        <v>26.11922974651317</v>
      </c>
    </row>
    <row r="4412" spans="1:10" hidden="1" x14ac:dyDescent="0.25">
      <c r="A4412" s="93">
        <v>85</v>
      </c>
      <c r="B4412" s="5" t="s">
        <v>45</v>
      </c>
      <c r="C4412" s="26">
        <v>43977</v>
      </c>
      <c r="D4412" s="4">
        <v>0</v>
      </c>
      <c r="E4412" s="29">
        <v>22</v>
      </c>
      <c r="G4412" s="4"/>
      <c r="H4412" s="93">
        <f t="shared" si="236"/>
        <v>22</v>
      </c>
      <c r="I4412" s="93">
        <f t="shared" si="237"/>
        <v>3.0910424533583161</v>
      </c>
      <c r="J4412" s="158" t="e">
        <f t="shared" si="238"/>
        <v>#DIV/0!</v>
      </c>
    </row>
    <row r="4413" spans="1:10" hidden="1" x14ac:dyDescent="0.25">
      <c r="A4413" s="93">
        <v>86</v>
      </c>
      <c r="B4413" s="5" t="s">
        <v>45</v>
      </c>
      <c r="C4413" s="26">
        <v>43978</v>
      </c>
      <c r="D4413" s="4">
        <v>0</v>
      </c>
      <c r="E4413" s="29">
        <v>22</v>
      </c>
      <c r="G4413" s="4"/>
      <c r="H4413" s="93">
        <f t="shared" si="236"/>
        <v>22</v>
      </c>
      <c r="I4413" s="93">
        <f t="shared" si="237"/>
        <v>3.0910424533583161</v>
      </c>
      <c r="J4413" s="158" t="e">
        <f t="shared" si="238"/>
        <v>#DIV/0!</v>
      </c>
    </row>
    <row r="4414" spans="1:10" hidden="1" x14ac:dyDescent="0.25">
      <c r="A4414" s="93">
        <v>87</v>
      </c>
      <c r="B4414" s="5" t="s">
        <v>45</v>
      </c>
      <c r="C4414" s="26">
        <v>43979</v>
      </c>
      <c r="D4414" s="4">
        <v>0</v>
      </c>
      <c r="E4414" s="29">
        <v>22</v>
      </c>
      <c r="G4414" s="4"/>
      <c r="H4414" s="93">
        <f t="shared" si="236"/>
        <v>22</v>
      </c>
      <c r="I4414" s="93">
        <f t="shared" si="237"/>
        <v>3.0910424533583161</v>
      </c>
      <c r="J4414" s="158" t="e">
        <f t="shared" si="238"/>
        <v>#DIV/0!</v>
      </c>
    </row>
    <row r="4415" spans="1:10" hidden="1" x14ac:dyDescent="0.25">
      <c r="A4415" s="93">
        <v>88</v>
      </c>
      <c r="B4415" s="5" t="s">
        <v>45</v>
      </c>
      <c r="C4415" s="26">
        <v>43980</v>
      </c>
      <c r="D4415" s="4">
        <v>0</v>
      </c>
      <c r="E4415" s="29">
        <v>22</v>
      </c>
      <c r="G4415" s="4"/>
      <c r="H4415" s="93">
        <f t="shared" si="236"/>
        <v>22</v>
      </c>
      <c r="I4415" s="93">
        <f t="shared" si="237"/>
        <v>3.0910424533583161</v>
      </c>
      <c r="J4415" s="158" t="e">
        <f t="shared" si="238"/>
        <v>#DIV/0!</v>
      </c>
    </row>
    <row r="4416" spans="1:10" hidden="1" x14ac:dyDescent="0.25">
      <c r="A4416" s="93">
        <v>89</v>
      </c>
      <c r="B4416" s="5" t="s">
        <v>45</v>
      </c>
      <c r="C4416" s="26">
        <v>43981</v>
      </c>
      <c r="D4416" s="4">
        <v>0</v>
      </c>
      <c r="E4416" s="29">
        <v>22</v>
      </c>
      <c r="G4416" s="4"/>
      <c r="H4416" s="93">
        <f t="shared" si="236"/>
        <v>22</v>
      </c>
      <c r="I4416" s="93">
        <f t="shared" si="237"/>
        <v>3.0910424533583161</v>
      </c>
      <c r="J4416" s="158" t="e">
        <f t="shared" si="238"/>
        <v>#DIV/0!</v>
      </c>
    </row>
    <row r="4417" spans="1:10" hidden="1" x14ac:dyDescent="0.25">
      <c r="A4417" s="93">
        <v>90</v>
      </c>
      <c r="B4417" s="5" t="s">
        <v>45</v>
      </c>
      <c r="C4417" s="26">
        <v>43982</v>
      </c>
      <c r="D4417" s="4">
        <v>0</v>
      </c>
      <c r="E4417" s="29">
        <v>22</v>
      </c>
      <c r="G4417" s="4"/>
      <c r="H4417" s="93">
        <f t="shared" si="236"/>
        <v>22</v>
      </c>
      <c r="I4417" s="93">
        <f t="shared" si="237"/>
        <v>3.0910424533583161</v>
      </c>
      <c r="J4417" s="158" t="e">
        <f t="shared" si="238"/>
        <v>#DIV/0!</v>
      </c>
    </row>
    <row r="4418" spans="1:10" hidden="1" x14ac:dyDescent="0.25">
      <c r="A4418" s="93">
        <v>91</v>
      </c>
      <c r="B4418" s="5" t="s">
        <v>45</v>
      </c>
      <c r="C4418" s="26">
        <v>43983</v>
      </c>
      <c r="D4418" s="4">
        <v>0</v>
      </c>
      <c r="E4418" s="29">
        <v>22</v>
      </c>
      <c r="G4418" s="4"/>
      <c r="H4418" s="93">
        <f t="shared" si="236"/>
        <v>22</v>
      </c>
      <c r="I4418" s="93">
        <f t="shared" si="237"/>
        <v>3.0910424533583161</v>
      </c>
      <c r="J4418" s="158" t="e">
        <f t="shared" si="238"/>
        <v>#DIV/0!</v>
      </c>
    </row>
    <row r="4419" spans="1:10" hidden="1" x14ac:dyDescent="0.25">
      <c r="A4419" s="93">
        <v>92</v>
      </c>
      <c r="B4419" s="5" t="s">
        <v>45</v>
      </c>
      <c r="C4419" s="26">
        <v>43984</v>
      </c>
      <c r="D4419" s="4">
        <v>0</v>
      </c>
      <c r="E4419" s="29">
        <v>22</v>
      </c>
      <c r="G4419" s="4"/>
      <c r="H4419" s="93">
        <f t="shared" ref="H4419:H4482" si="239">IF(EXACT(B4419,B4418),D4419+E4418,E4419)</f>
        <v>22</v>
      </c>
      <c r="I4419" s="93">
        <f t="shared" si="237"/>
        <v>3.0910424533583161</v>
      </c>
      <c r="J4419" s="158" t="e">
        <f t="shared" si="238"/>
        <v>#DIV/0!</v>
      </c>
    </row>
    <row r="4420" spans="1:10" hidden="1" x14ac:dyDescent="0.25">
      <c r="A4420" s="93">
        <v>93</v>
      </c>
      <c r="B4420" s="5" t="s">
        <v>45</v>
      </c>
      <c r="C4420" s="26">
        <v>43985</v>
      </c>
      <c r="D4420" s="4">
        <v>0</v>
      </c>
      <c r="E4420" s="29">
        <v>22</v>
      </c>
      <c r="G4420" s="4"/>
      <c r="H4420" s="93">
        <f t="shared" si="239"/>
        <v>22</v>
      </c>
      <c r="I4420" s="93">
        <f t="shared" si="237"/>
        <v>3.0910424533583161</v>
      </c>
      <c r="J4420" s="158" t="e">
        <f t="shared" si="238"/>
        <v>#DIV/0!</v>
      </c>
    </row>
    <row r="4421" spans="1:10" hidden="1" x14ac:dyDescent="0.25">
      <c r="A4421" s="93">
        <v>94</v>
      </c>
      <c r="B4421" s="5" t="s">
        <v>45</v>
      </c>
      <c r="C4421" s="26">
        <v>43986</v>
      </c>
      <c r="D4421" s="4">
        <v>0</v>
      </c>
      <c r="E4421" s="29">
        <v>22</v>
      </c>
      <c r="G4421" s="4"/>
      <c r="H4421" s="93">
        <f t="shared" si="239"/>
        <v>22</v>
      </c>
      <c r="I4421" s="93">
        <f t="shared" si="237"/>
        <v>3.0910424533583161</v>
      </c>
      <c r="J4421" s="158" t="e">
        <f t="shared" si="238"/>
        <v>#DIV/0!</v>
      </c>
    </row>
    <row r="4422" spans="1:10" hidden="1" x14ac:dyDescent="0.25">
      <c r="A4422" s="93">
        <v>95</v>
      </c>
      <c r="B4422" s="5" t="s">
        <v>45</v>
      </c>
      <c r="C4422" s="26">
        <v>43987</v>
      </c>
      <c r="D4422" s="4">
        <v>0</v>
      </c>
      <c r="E4422" s="29">
        <v>22</v>
      </c>
      <c r="G4422" s="4"/>
      <c r="H4422" s="93">
        <f t="shared" si="239"/>
        <v>22</v>
      </c>
      <c r="I4422" s="93">
        <f t="shared" si="237"/>
        <v>3.0910424533583161</v>
      </c>
      <c r="J4422" s="158" t="e">
        <f t="shared" si="238"/>
        <v>#DIV/0!</v>
      </c>
    </row>
    <row r="4423" spans="1:10" hidden="1" x14ac:dyDescent="0.25">
      <c r="A4423" s="93">
        <v>96</v>
      </c>
      <c r="B4423" s="5" t="s">
        <v>45</v>
      </c>
      <c r="C4423" s="26">
        <v>43988</v>
      </c>
      <c r="D4423" s="4">
        <v>0</v>
      </c>
      <c r="E4423" s="29">
        <v>22</v>
      </c>
      <c r="G4423" s="4"/>
      <c r="H4423" s="93">
        <f t="shared" si="239"/>
        <v>22</v>
      </c>
      <c r="I4423" s="93">
        <f t="shared" si="237"/>
        <v>3.0910424533583161</v>
      </c>
      <c r="J4423" s="158" t="e">
        <f t="shared" si="238"/>
        <v>#DIV/0!</v>
      </c>
    </row>
    <row r="4424" spans="1:10" hidden="1" x14ac:dyDescent="0.25">
      <c r="A4424" s="93">
        <v>97</v>
      </c>
      <c r="B4424" s="5" t="s">
        <v>45</v>
      </c>
      <c r="C4424" s="26">
        <v>43989</v>
      </c>
      <c r="D4424" s="4">
        <v>0</v>
      </c>
      <c r="E4424" s="29">
        <v>22</v>
      </c>
      <c r="G4424" s="4"/>
      <c r="H4424" s="93">
        <f t="shared" si="239"/>
        <v>22</v>
      </c>
      <c r="I4424" s="93">
        <f t="shared" si="237"/>
        <v>3.0910424533583161</v>
      </c>
      <c r="J4424" s="158" t="e">
        <f t="shared" si="238"/>
        <v>#DIV/0!</v>
      </c>
    </row>
    <row r="4425" spans="1:10" hidden="1" x14ac:dyDescent="0.25">
      <c r="A4425" s="93">
        <v>98</v>
      </c>
      <c r="B4425" s="5" t="s">
        <v>45</v>
      </c>
      <c r="C4425" s="26">
        <v>43990</v>
      </c>
      <c r="D4425" s="4">
        <v>0</v>
      </c>
      <c r="E4425" s="29">
        <v>22</v>
      </c>
      <c r="G4425" s="4"/>
      <c r="H4425" s="93">
        <f t="shared" si="239"/>
        <v>22</v>
      </c>
      <c r="I4425" s="93">
        <f t="shared" si="237"/>
        <v>3.0910424533583161</v>
      </c>
      <c r="J4425" s="158" t="e">
        <f t="shared" si="238"/>
        <v>#DIV/0!</v>
      </c>
    </row>
    <row r="4426" spans="1:10" hidden="1" x14ac:dyDescent="0.25">
      <c r="A4426" s="93">
        <v>99</v>
      </c>
      <c r="B4426" s="5" t="s">
        <v>45</v>
      </c>
      <c r="C4426" s="26">
        <v>43991</v>
      </c>
      <c r="D4426" s="4">
        <v>0</v>
      </c>
      <c r="E4426" s="29">
        <v>22</v>
      </c>
      <c r="G4426" s="4"/>
      <c r="H4426" s="93">
        <f t="shared" si="239"/>
        <v>22</v>
      </c>
      <c r="I4426" s="93">
        <f t="shared" si="237"/>
        <v>3.0910424533583161</v>
      </c>
      <c r="J4426" s="158" t="e">
        <f t="shared" si="238"/>
        <v>#DIV/0!</v>
      </c>
    </row>
    <row r="4427" spans="1:10" hidden="1" x14ac:dyDescent="0.25">
      <c r="A4427" s="93">
        <v>100</v>
      </c>
      <c r="B4427" s="5" t="s">
        <v>45</v>
      </c>
      <c r="C4427" s="26">
        <v>43992</v>
      </c>
      <c r="D4427" s="4">
        <v>0</v>
      </c>
      <c r="E4427" s="29">
        <v>22</v>
      </c>
      <c r="G4427" s="4"/>
      <c r="H4427" s="93">
        <f t="shared" si="239"/>
        <v>22</v>
      </c>
      <c r="I4427" s="93">
        <f t="shared" si="237"/>
        <v>3.0910424533583161</v>
      </c>
      <c r="J4427" s="158" t="e">
        <f t="shared" si="238"/>
        <v>#DIV/0!</v>
      </c>
    </row>
    <row r="4428" spans="1:10" hidden="1" x14ac:dyDescent="0.25">
      <c r="A4428" s="93">
        <v>101</v>
      </c>
      <c r="B4428" s="5" t="s">
        <v>45</v>
      </c>
      <c r="C4428" s="26">
        <v>43993</v>
      </c>
      <c r="D4428" s="4">
        <v>0</v>
      </c>
      <c r="E4428" s="29">
        <v>22</v>
      </c>
      <c r="G4428" s="4"/>
      <c r="H4428" s="93">
        <f t="shared" si="239"/>
        <v>22</v>
      </c>
      <c r="I4428" s="93">
        <f t="shared" si="237"/>
        <v>3.0910424533583161</v>
      </c>
      <c r="J4428" s="158" t="e">
        <f t="shared" si="238"/>
        <v>#DIV/0!</v>
      </c>
    </row>
    <row r="4429" spans="1:10" hidden="1" x14ac:dyDescent="0.25">
      <c r="A4429" s="93">
        <v>102</v>
      </c>
      <c r="B4429" s="5" t="s">
        <v>45</v>
      </c>
      <c r="C4429" s="26">
        <v>43994</v>
      </c>
      <c r="D4429" s="4">
        <v>0</v>
      </c>
      <c r="E4429" s="29">
        <v>22</v>
      </c>
      <c r="G4429" s="4"/>
      <c r="H4429" s="93">
        <f t="shared" si="239"/>
        <v>22</v>
      </c>
      <c r="I4429" s="93">
        <f t="shared" si="237"/>
        <v>3.0910424533583161</v>
      </c>
      <c r="J4429" s="158" t="e">
        <f t="shared" si="238"/>
        <v>#DIV/0!</v>
      </c>
    </row>
    <row r="4430" spans="1:10" hidden="1" x14ac:dyDescent="0.25">
      <c r="A4430" s="93">
        <v>103</v>
      </c>
      <c r="B4430" s="5" t="s">
        <v>45</v>
      </c>
      <c r="C4430" s="26">
        <v>43995</v>
      </c>
      <c r="D4430" s="4">
        <v>0</v>
      </c>
      <c r="E4430" s="29">
        <v>22</v>
      </c>
      <c r="G4430" s="4"/>
      <c r="H4430" s="93">
        <f t="shared" si="239"/>
        <v>22</v>
      </c>
      <c r="I4430" s="93">
        <f t="shared" si="237"/>
        <v>3.0910424533583161</v>
      </c>
      <c r="J4430" s="158" t="e">
        <f t="shared" si="238"/>
        <v>#DIV/0!</v>
      </c>
    </row>
    <row r="4431" spans="1:10" hidden="1" x14ac:dyDescent="0.25">
      <c r="A4431" s="93">
        <v>104</v>
      </c>
      <c r="B4431" s="5" t="s">
        <v>45</v>
      </c>
      <c r="C4431" s="26">
        <v>43996</v>
      </c>
      <c r="D4431" s="4">
        <v>0</v>
      </c>
      <c r="E4431" s="29">
        <v>22</v>
      </c>
      <c r="G4431" s="4"/>
      <c r="H4431" s="93">
        <f t="shared" si="239"/>
        <v>22</v>
      </c>
      <c r="I4431" s="93">
        <f t="shared" si="237"/>
        <v>3.0910424533583161</v>
      </c>
      <c r="J4431" s="158" t="e">
        <f t="shared" si="238"/>
        <v>#DIV/0!</v>
      </c>
    </row>
    <row r="4432" spans="1:10" hidden="1" x14ac:dyDescent="0.25">
      <c r="A4432" s="93">
        <v>105</v>
      </c>
      <c r="B4432" s="5" t="s">
        <v>45</v>
      </c>
      <c r="C4432" s="26">
        <v>43997</v>
      </c>
      <c r="D4432" s="4">
        <v>0</v>
      </c>
      <c r="E4432" s="29">
        <v>22</v>
      </c>
      <c r="G4432" s="4"/>
      <c r="H4432" s="93">
        <f t="shared" si="239"/>
        <v>22</v>
      </c>
      <c r="I4432" s="93">
        <f t="shared" si="237"/>
        <v>3.0910424533583161</v>
      </c>
      <c r="J4432" s="158" t="e">
        <f t="shared" si="238"/>
        <v>#DIV/0!</v>
      </c>
    </row>
    <row r="4433" spans="1:10" hidden="1" x14ac:dyDescent="0.25">
      <c r="A4433" s="93">
        <v>106</v>
      </c>
      <c r="B4433" s="5" t="s">
        <v>45</v>
      </c>
      <c r="C4433" s="26">
        <v>43998</v>
      </c>
      <c r="D4433" s="4">
        <v>0</v>
      </c>
      <c r="E4433" s="29">
        <v>22</v>
      </c>
      <c r="G4433" s="4"/>
      <c r="H4433" s="93">
        <f t="shared" si="239"/>
        <v>22</v>
      </c>
      <c r="I4433" s="93">
        <f t="shared" ref="I4433:I4496" si="240">LN(H4433)</f>
        <v>3.0910424533583161</v>
      </c>
      <c r="J4433" s="158" t="e">
        <f t="shared" si="238"/>
        <v>#DIV/0!</v>
      </c>
    </row>
    <row r="4434" spans="1:10" hidden="1" x14ac:dyDescent="0.25">
      <c r="A4434" s="93">
        <v>107</v>
      </c>
      <c r="B4434" s="5" t="s">
        <v>45</v>
      </c>
      <c r="C4434" s="26">
        <v>43999</v>
      </c>
      <c r="D4434" s="4">
        <v>0</v>
      </c>
      <c r="E4434" s="29">
        <v>22</v>
      </c>
      <c r="G4434" s="4"/>
      <c r="H4434" s="93">
        <f t="shared" si="239"/>
        <v>22</v>
      </c>
      <c r="I4434" s="93">
        <f t="shared" si="240"/>
        <v>3.0910424533583161</v>
      </c>
      <c r="J4434" s="158" t="e">
        <f t="shared" si="238"/>
        <v>#DIV/0!</v>
      </c>
    </row>
    <row r="4435" spans="1:10" hidden="1" x14ac:dyDescent="0.25">
      <c r="A4435" s="93">
        <v>108</v>
      </c>
      <c r="B4435" s="5" t="s">
        <v>45</v>
      </c>
      <c r="C4435" s="26">
        <v>44000</v>
      </c>
      <c r="D4435" s="4">
        <v>0</v>
      </c>
      <c r="E4435" s="29">
        <v>22</v>
      </c>
      <c r="G4435" s="4"/>
      <c r="H4435" s="93">
        <f t="shared" si="239"/>
        <v>22</v>
      </c>
      <c r="I4435" s="93">
        <f t="shared" si="240"/>
        <v>3.0910424533583161</v>
      </c>
      <c r="J4435" s="158" t="e">
        <f t="shared" si="238"/>
        <v>#DIV/0!</v>
      </c>
    </row>
    <row r="4436" spans="1:10" hidden="1" x14ac:dyDescent="0.25">
      <c r="A4436" s="93">
        <v>109</v>
      </c>
      <c r="B4436" s="5" t="s">
        <v>45</v>
      </c>
      <c r="C4436" s="26">
        <v>44001</v>
      </c>
      <c r="D4436" s="4">
        <v>0</v>
      </c>
      <c r="E4436" s="29">
        <v>22</v>
      </c>
      <c r="G4436" s="4"/>
      <c r="H4436" s="93">
        <f t="shared" si="239"/>
        <v>22</v>
      </c>
      <c r="I4436" s="93">
        <f t="shared" si="240"/>
        <v>3.0910424533583161</v>
      </c>
      <c r="J4436" s="158" t="e">
        <f t="shared" si="238"/>
        <v>#DIV/0!</v>
      </c>
    </row>
    <row r="4437" spans="1:10" hidden="1" x14ac:dyDescent="0.25">
      <c r="A4437" s="93">
        <v>110</v>
      </c>
      <c r="B4437" s="5" t="s">
        <v>45</v>
      </c>
      <c r="C4437" s="26">
        <v>44002</v>
      </c>
      <c r="D4437" s="4">
        <v>0</v>
      </c>
      <c r="E4437" s="29">
        <v>22</v>
      </c>
      <c r="G4437" s="4"/>
      <c r="H4437" s="93">
        <f t="shared" si="239"/>
        <v>22</v>
      </c>
      <c r="I4437" s="93">
        <f t="shared" si="240"/>
        <v>3.0910424533583161</v>
      </c>
      <c r="J4437" s="158" t="e">
        <f t="shared" si="238"/>
        <v>#DIV/0!</v>
      </c>
    </row>
    <row r="4438" spans="1:10" hidden="1" x14ac:dyDescent="0.25">
      <c r="A4438" s="93">
        <v>111</v>
      </c>
      <c r="B4438" s="5" t="s">
        <v>45</v>
      </c>
      <c r="C4438" s="26">
        <v>44003</v>
      </c>
      <c r="D4438" s="4">
        <v>0</v>
      </c>
      <c r="E4438" s="29">
        <v>22</v>
      </c>
      <c r="G4438" s="4"/>
      <c r="H4438" s="93">
        <f t="shared" si="239"/>
        <v>22</v>
      </c>
      <c r="I4438" s="93">
        <f t="shared" si="240"/>
        <v>3.0910424533583161</v>
      </c>
      <c r="J4438" s="158" t="e">
        <f t="shared" si="238"/>
        <v>#DIV/0!</v>
      </c>
    </row>
    <row r="4439" spans="1:10" hidden="1" x14ac:dyDescent="0.25">
      <c r="A4439" s="93">
        <v>112</v>
      </c>
      <c r="B4439" s="5" t="s">
        <v>45</v>
      </c>
      <c r="C4439" s="26">
        <v>44004</v>
      </c>
      <c r="D4439" s="4">
        <v>0</v>
      </c>
      <c r="E4439" s="29">
        <v>22</v>
      </c>
      <c r="G4439" s="4"/>
      <c r="H4439" s="93">
        <f t="shared" si="239"/>
        <v>22</v>
      </c>
      <c r="I4439" s="93">
        <f t="shared" si="240"/>
        <v>3.0910424533583161</v>
      </c>
      <c r="J4439" s="158" t="e">
        <f t="shared" si="238"/>
        <v>#DIV/0!</v>
      </c>
    </row>
    <row r="4440" spans="1:10" hidden="1" x14ac:dyDescent="0.25">
      <c r="A4440" s="93">
        <v>113</v>
      </c>
      <c r="B4440" s="5" t="s">
        <v>45</v>
      </c>
      <c r="C4440" s="26">
        <v>44005</v>
      </c>
      <c r="D4440" s="4">
        <v>0</v>
      </c>
      <c r="E4440" s="29">
        <v>22</v>
      </c>
      <c r="G4440" s="4"/>
      <c r="H4440" s="93">
        <f t="shared" si="239"/>
        <v>22</v>
      </c>
      <c r="I4440" s="93">
        <f t="shared" si="240"/>
        <v>3.0910424533583161</v>
      </c>
      <c r="J4440" s="158" t="e">
        <f t="shared" si="238"/>
        <v>#DIV/0!</v>
      </c>
    </row>
    <row r="4441" spans="1:10" hidden="1" x14ac:dyDescent="0.25">
      <c r="A4441" s="93">
        <v>114</v>
      </c>
      <c r="B4441" s="5" t="s">
        <v>45</v>
      </c>
      <c r="C4441" s="26">
        <v>44006</v>
      </c>
      <c r="D4441" s="4">
        <v>0</v>
      </c>
      <c r="E4441" s="29">
        <v>22</v>
      </c>
      <c r="G4441" s="4"/>
      <c r="H4441" s="93">
        <f t="shared" si="239"/>
        <v>22</v>
      </c>
      <c r="I4441" s="93">
        <f t="shared" si="240"/>
        <v>3.0910424533583161</v>
      </c>
      <c r="J4441" s="158" t="e">
        <f t="shared" si="238"/>
        <v>#DIV/0!</v>
      </c>
    </row>
    <row r="4442" spans="1:10" hidden="1" x14ac:dyDescent="0.25">
      <c r="A4442" s="93">
        <v>115</v>
      </c>
      <c r="B4442" s="5" t="s">
        <v>45</v>
      </c>
      <c r="C4442" s="26">
        <v>44007</v>
      </c>
      <c r="D4442" s="4">
        <v>0</v>
      </c>
      <c r="E4442" s="29">
        <v>22</v>
      </c>
      <c r="G4442" s="4"/>
      <c r="H4442" s="93">
        <f t="shared" si="239"/>
        <v>22</v>
      </c>
      <c r="I4442" s="93">
        <f t="shared" si="240"/>
        <v>3.0910424533583161</v>
      </c>
      <c r="J4442" s="158" t="e">
        <f t="shared" si="238"/>
        <v>#DIV/0!</v>
      </c>
    </row>
    <row r="4443" spans="1:10" hidden="1" x14ac:dyDescent="0.25">
      <c r="A4443" s="93">
        <v>116</v>
      </c>
      <c r="B4443" s="5" t="s">
        <v>45</v>
      </c>
      <c r="C4443" s="26">
        <v>44008</v>
      </c>
      <c r="D4443" s="4">
        <v>0</v>
      </c>
      <c r="E4443" s="29">
        <v>22</v>
      </c>
      <c r="G4443" s="4"/>
      <c r="H4443" s="93">
        <f t="shared" si="239"/>
        <v>22</v>
      </c>
      <c r="I4443" s="93">
        <f t="shared" si="240"/>
        <v>3.0910424533583161</v>
      </c>
      <c r="J4443" s="158" t="e">
        <f t="shared" si="238"/>
        <v>#DIV/0!</v>
      </c>
    </row>
    <row r="4444" spans="1:10" hidden="1" x14ac:dyDescent="0.25">
      <c r="A4444" s="93">
        <v>117</v>
      </c>
      <c r="B4444" s="5" t="s">
        <v>45</v>
      </c>
      <c r="C4444" s="26">
        <v>44009</v>
      </c>
      <c r="D4444" s="4">
        <v>0</v>
      </c>
      <c r="E4444" s="29">
        <v>22</v>
      </c>
      <c r="G4444" s="4"/>
      <c r="H4444" s="93">
        <f t="shared" si="239"/>
        <v>22</v>
      </c>
      <c r="I4444" s="93">
        <f t="shared" si="240"/>
        <v>3.0910424533583161</v>
      </c>
      <c r="J4444" s="158" t="e">
        <f t="shared" si="238"/>
        <v>#DIV/0!</v>
      </c>
    </row>
    <row r="4445" spans="1:10" hidden="1" x14ac:dyDescent="0.25">
      <c r="A4445" s="93">
        <v>118</v>
      </c>
      <c r="B4445" s="5" t="s">
        <v>45</v>
      </c>
      <c r="C4445" s="26">
        <v>44010</v>
      </c>
      <c r="D4445" s="4">
        <v>1</v>
      </c>
      <c r="E4445" s="29">
        <v>23</v>
      </c>
      <c r="G4445" s="4"/>
      <c r="H4445" s="93">
        <f t="shared" si="239"/>
        <v>23</v>
      </c>
      <c r="I4445" s="93">
        <f t="shared" si="240"/>
        <v>3.1354942159291497</v>
      </c>
      <c r="J4445" s="158">
        <f t="shared" si="238"/>
        <v>187.11892815194975</v>
      </c>
    </row>
    <row r="4446" spans="1:10" hidden="1" x14ac:dyDescent="0.25">
      <c r="A4446" s="93">
        <v>119</v>
      </c>
      <c r="B4446" s="5" t="s">
        <v>45</v>
      </c>
      <c r="C4446" s="26">
        <v>44011</v>
      </c>
      <c r="D4446" s="4">
        <v>1</v>
      </c>
      <c r="E4446" s="29">
        <v>24</v>
      </c>
      <c r="G4446" s="4"/>
      <c r="H4446" s="93">
        <f t="shared" si="239"/>
        <v>24</v>
      </c>
      <c r="I4446" s="93">
        <f t="shared" si="240"/>
        <v>3.1780538303479458</v>
      </c>
      <c r="J4446" s="158">
        <f t="shared" si="238"/>
        <v>70.036894170189484</v>
      </c>
    </row>
    <row r="4447" spans="1:10" hidden="1" x14ac:dyDescent="0.25">
      <c r="A4447" s="93">
        <v>120</v>
      </c>
      <c r="B4447" s="5" t="s">
        <v>45</v>
      </c>
      <c r="C4447" s="26">
        <v>44012</v>
      </c>
      <c r="D4447" s="4">
        <v>0</v>
      </c>
      <c r="E4447" s="29">
        <v>24</v>
      </c>
      <c r="G4447" s="4"/>
      <c r="H4447" s="93">
        <f t="shared" si="239"/>
        <v>24</v>
      </c>
      <c r="I4447" s="93">
        <f t="shared" si="240"/>
        <v>3.1780538303479458</v>
      </c>
      <c r="J4447" s="158">
        <f t="shared" si="238"/>
        <v>49.447786043207806</v>
      </c>
    </row>
    <row r="4448" spans="1:10" hidden="1" x14ac:dyDescent="0.25">
      <c r="A4448" s="93">
        <v>121</v>
      </c>
      <c r="B4448" s="5" t="s">
        <v>45</v>
      </c>
      <c r="C4448" s="26">
        <v>44013</v>
      </c>
      <c r="D4448" s="4">
        <v>1</v>
      </c>
      <c r="E4448" s="29">
        <v>25</v>
      </c>
      <c r="G4448" s="4"/>
      <c r="H4448" s="93">
        <f t="shared" si="239"/>
        <v>25</v>
      </c>
      <c r="I4448" s="93">
        <f t="shared" si="240"/>
        <v>3.2188758248682006</v>
      </c>
      <c r="J4448" s="158">
        <f t="shared" si="238"/>
        <v>35.603035431272914</v>
      </c>
    </row>
    <row r="4449" spans="1:10" hidden="1" x14ac:dyDescent="0.25">
      <c r="A4449" s="93">
        <v>122</v>
      </c>
      <c r="B4449" s="5" t="s">
        <v>45</v>
      </c>
      <c r="C4449" s="26">
        <v>44014</v>
      </c>
      <c r="D4449" s="4">
        <v>0</v>
      </c>
      <c r="E4449" s="29">
        <v>25</v>
      </c>
      <c r="G4449" s="4"/>
      <c r="H4449" s="93">
        <f t="shared" si="239"/>
        <v>25</v>
      </c>
      <c r="I4449" s="93">
        <f t="shared" si="240"/>
        <v>3.2188758248682006</v>
      </c>
      <c r="J4449" s="158">
        <f t="shared" si="238"/>
        <v>31.685103847159482</v>
      </c>
    </row>
    <row r="4450" spans="1:10" hidden="1" x14ac:dyDescent="0.25">
      <c r="A4450" s="93">
        <v>123</v>
      </c>
      <c r="B4450" s="5" t="s">
        <v>45</v>
      </c>
      <c r="C4450" s="26">
        <v>44015</v>
      </c>
      <c r="D4450" s="4">
        <v>0</v>
      </c>
      <c r="E4450" s="29">
        <v>25</v>
      </c>
      <c r="G4450" s="4"/>
      <c r="H4450" s="93">
        <f t="shared" si="239"/>
        <v>25</v>
      </c>
      <c r="I4450" s="93">
        <f t="shared" si="240"/>
        <v>3.2188758248682006</v>
      </c>
      <c r="J4450" s="158">
        <f t="shared" si="238"/>
        <v>32.634317204235764</v>
      </c>
    </row>
    <row r="4451" spans="1:10" hidden="1" x14ac:dyDescent="0.25">
      <c r="A4451" s="93">
        <v>124</v>
      </c>
      <c r="B4451" s="5" t="s">
        <v>45</v>
      </c>
      <c r="C4451" s="26">
        <v>44016</v>
      </c>
      <c r="D4451" s="4">
        <v>0</v>
      </c>
      <c r="E4451" s="29">
        <v>25</v>
      </c>
      <c r="G4451" s="4"/>
      <c r="H4451" s="93">
        <f t="shared" si="239"/>
        <v>25</v>
      </c>
      <c r="I4451" s="93">
        <f t="shared" si="240"/>
        <v>3.2188758248682006</v>
      </c>
      <c r="J4451" s="158">
        <f t="shared" si="238"/>
        <v>39.47335175206765</v>
      </c>
    </row>
    <row r="4452" spans="1:10" hidden="1" x14ac:dyDescent="0.25">
      <c r="A4452" s="93">
        <v>125</v>
      </c>
      <c r="B4452" s="5" t="s">
        <v>45</v>
      </c>
      <c r="C4452" s="26">
        <v>44017</v>
      </c>
      <c r="D4452" s="4">
        <v>0</v>
      </c>
      <c r="E4452" s="29">
        <v>25</v>
      </c>
      <c r="G4452" s="4"/>
      <c r="H4452" s="93">
        <f t="shared" si="239"/>
        <v>25</v>
      </c>
      <c r="I4452" s="93">
        <f t="shared" si="240"/>
        <v>3.2188758248682006</v>
      </c>
      <c r="J4452" s="158">
        <f t="shared" si="238"/>
        <v>63.965439243996194</v>
      </c>
    </row>
    <row r="4453" spans="1:10" hidden="1" x14ac:dyDescent="0.25">
      <c r="A4453" s="93">
        <v>126</v>
      </c>
      <c r="B4453" s="5" t="s">
        <v>45</v>
      </c>
      <c r="C4453" s="26">
        <v>44018</v>
      </c>
      <c r="D4453" s="4">
        <v>1</v>
      </c>
      <c r="E4453" s="29">
        <v>26</v>
      </c>
      <c r="G4453" s="4"/>
      <c r="H4453" s="93">
        <f t="shared" si="239"/>
        <v>26</v>
      </c>
      <c r="I4453" s="93">
        <f t="shared" si="240"/>
        <v>3.2580965380214821</v>
      </c>
      <c r="J4453" s="158">
        <f t="shared" si="238"/>
        <v>76.169130373241828</v>
      </c>
    </row>
    <row r="4454" spans="1:10" hidden="1" x14ac:dyDescent="0.25">
      <c r="A4454" s="93">
        <v>127</v>
      </c>
      <c r="B4454" s="5" t="s">
        <v>45</v>
      </c>
      <c r="C4454" s="26">
        <v>44019</v>
      </c>
      <c r="D4454" s="4">
        <v>1</v>
      </c>
      <c r="E4454" s="29">
        <v>27</v>
      </c>
      <c r="G4454" s="4"/>
      <c r="H4454" s="93">
        <f t="shared" si="239"/>
        <v>27</v>
      </c>
      <c r="I4454" s="93">
        <f t="shared" si="240"/>
        <v>3.2958368660043291</v>
      </c>
      <c r="J4454" s="158">
        <f t="shared" si="238"/>
        <v>57.049999461764614</v>
      </c>
    </row>
    <row r="4455" spans="1:10" hidden="1" x14ac:dyDescent="0.25">
      <c r="A4455" s="93">
        <v>128</v>
      </c>
      <c r="B4455" s="5" t="s">
        <v>45</v>
      </c>
      <c r="C4455" s="26">
        <v>44020</v>
      </c>
      <c r="D4455" s="4">
        <v>8</v>
      </c>
      <c r="E4455" s="29">
        <v>35</v>
      </c>
      <c r="G4455" s="4"/>
      <c r="H4455" s="93">
        <f t="shared" si="239"/>
        <v>35</v>
      </c>
      <c r="I4455" s="93">
        <f t="shared" si="240"/>
        <v>3.5553480614894135</v>
      </c>
      <c r="J4455" s="158">
        <f t="shared" si="238"/>
        <v>20.374033604733093</v>
      </c>
    </row>
    <row r="4456" spans="1:10" hidden="1" x14ac:dyDescent="0.25">
      <c r="A4456" s="93">
        <v>129</v>
      </c>
      <c r="B4456" s="5" t="s">
        <v>45</v>
      </c>
      <c r="C4456" s="26">
        <v>44021</v>
      </c>
      <c r="D4456" s="4">
        <v>1</v>
      </c>
      <c r="E4456" s="29">
        <v>36</v>
      </c>
      <c r="G4456" s="4"/>
      <c r="H4456" s="93">
        <f t="shared" si="239"/>
        <v>36</v>
      </c>
      <c r="I4456" s="93">
        <f t="shared" si="240"/>
        <v>3.5835189384561099</v>
      </c>
      <c r="J4456" s="158">
        <f t="shared" si="238"/>
        <v>12.924482146232805</v>
      </c>
    </row>
    <row r="4457" spans="1:10" hidden="1" x14ac:dyDescent="0.25">
      <c r="A4457" s="93">
        <v>130</v>
      </c>
      <c r="B4457" s="5" t="s">
        <v>45</v>
      </c>
      <c r="C4457" s="26">
        <v>44022</v>
      </c>
      <c r="D4457" s="4">
        <v>0</v>
      </c>
      <c r="E4457" s="29">
        <v>36</v>
      </c>
      <c r="G4457" s="4"/>
      <c r="H4457" s="93">
        <f t="shared" si="239"/>
        <v>36</v>
      </c>
      <c r="I4457" s="93">
        <f t="shared" si="240"/>
        <v>3.5835189384561099</v>
      </c>
      <c r="J4457" s="158">
        <f t="shared" si="238"/>
        <v>10.736808353399679</v>
      </c>
    </row>
    <row r="4458" spans="1:10" hidden="1" x14ac:dyDescent="0.25">
      <c r="A4458" s="93">
        <v>131</v>
      </c>
      <c r="B4458" s="5" t="s">
        <v>45</v>
      </c>
      <c r="C4458" s="26">
        <v>44023</v>
      </c>
      <c r="D4458" s="4">
        <v>0</v>
      </c>
      <c r="E4458" s="29">
        <v>36</v>
      </c>
      <c r="G4458" s="4"/>
      <c r="H4458" s="93">
        <f t="shared" si="239"/>
        <v>36</v>
      </c>
      <c r="I4458" s="93">
        <f t="shared" si="240"/>
        <v>3.5835189384561099</v>
      </c>
      <c r="J4458" s="158">
        <f t="shared" si="238"/>
        <v>10.375907896730782</v>
      </c>
    </row>
    <row r="4459" spans="1:10" hidden="1" x14ac:dyDescent="0.25">
      <c r="A4459" s="93">
        <v>132</v>
      </c>
      <c r="B4459" s="5" t="s">
        <v>45</v>
      </c>
      <c r="C4459" s="26">
        <v>44024</v>
      </c>
      <c r="D4459" s="4">
        <v>0</v>
      </c>
      <c r="E4459" s="29">
        <v>36</v>
      </c>
      <c r="G4459" s="4"/>
      <c r="H4459" s="93">
        <f t="shared" si="239"/>
        <v>36</v>
      </c>
      <c r="I4459" s="93">
        <f t="shared" si="240"/>
        <v>3.5835189384561099</v>
      </c>
      <c r="J4459" s="158">
        <f t="shared" si="238"/>
        <v>11.482213548743056</v>
      </c>
    </row>
    <row r="4460" spans="1:10" hidden="1" x14ac:dyDescent="0.25">
      <c r="A4460" s="93">
        <v>133</v>
      </c>
      <c r="B4460" s="5" t="s">
        <v>45</v>
      </c>
      <c r="C4460" s="26">
        <v>44025</v>
      </c>
      <c r="D4460" s="4">
        <v>0</v>
      </c>
      <c r="E4460" s="29">
        <v>36</v>
      </c>
      <c r="G4460" s="4"/>
      <c r="H4460" s="93">
        <f t="shared" si="239"/>
        <v>36</v>
      </c>
      <c r="I4460" s="93">
        <f t="shared" si="240"/>
        <v>3.5835189384561099</v>
      </c>
      <c r="J4460" s="158">
        <f t="shared" si="238"/>
        <v>15.318654177178933</v>
      </c>
    </row>
    <row r="4461" spans="1:10" hidden="1" x14ac:dyDescent="0.25">
      <c r="A4461" s="93">
        <v>134</v>
      </c>
      <c r="B4461" s="5" t="s">
        <v>45</v>
      </c>
      <c r="C4461" s="26">
        <v>44026</v>
      </c>
      <c r="D4461" s="4">
        <v>1</v>
      </c>
      <c r="E4461" s="29">
        <v>37</v>
      </c>
      <c r="G4461" s="4"/>
      <c r="H4461" s="93">
        <f t="shared" si="239"/>
        <v>37</v>
      </c>
      <c r="I4461" s="93">
        <f t="shared" si="240"/>
        <v>3.6109179126442243</v>
      </c>
      <c r="J4461" s="158">
        <f t="shared" si="238"/>
        <v>24.814108600478608</v>
      </c>
    </row>
    <row r="4462" spans="1:10" hidden="1" x14ac:dyDescent="0.25">
      <c r="A4462" s="93">
        <v>135</v>
      </c>
      <c r="B4462" s="5" t="s">
        <v>45</v>
      </c>
      <c r="C4462" s="26">
        <v>44027</v>
      </c>
      <c r="D4462" s="4">
        <v>0</v>
      </c>
      <c r="E4462" s="29">
        <v>37</v>
      </c>
      <c r="G4462" s="4"/>
      <c r="H4462" s="93">
        <f t="shared" si="239"/>
        <v>37</v>
      </c>
      <c r="I4462" s="93">
        <f t="shared" si="240"/>
        <v>3.6109179126442243</v>
      </c>
      <c r="J4462" s="158">
        <f t="shared" si="238"/>
        <v>110.69610880442343</v>
      </c>
    </row>
    <row r="4463" spans="1:10" hidden="1" x14ac:dyDescent="0.25">
      <c r="A4463" s="93">
        <v>136</v>
      </c>
      <c r="B4463" s="5" t="s">
        <v>45</v>
      </c>
      <c r="C4463" s="26">
        <v>44028</v>
      </c>
      <c r="D4463" s="4">
        <v>0</v>
      </c>
      <c r="E4463" s="29">
        <v>37</v>
      </c>
      <c r="G4463" s="4"/>
      <c r="H4463" s="93">
        <f t="shared" si="239"/>
        <v>37</v>
      </c>
      <c r="I4463" s="93">
        <f t="shared" si="240"/>
        <v>3.6109179126442243</v>
      </c>
      <c r="J4463" s="158">
        <f t="shared" si="238"/>
        <v>141.67042110720797</v>
      </c>
    </row>
    <row r="4464" spans="1:10" hidden="1" x14ac:dyDescent="0.25">
      <c r="A4464" s="93">
        <v>137</v>
      </c>
      <c r="B4464" s="5" t="s">
        <v>45</v>
      </c>
      <c r="C4464" s="26">
        <v>44029</v>
      </c>
      <c r="D4464" s="4">
        <v>0</v>
      </c>
      <c r="E4464" s="29">
        <v>37</v>
      </c>
      <c r="G4464" s="4"/>
      <c r="H4464" s="93">
        <f t="shared" si="239"/>
        <v>37</v>
      </c>
      <c r="I4464" s="93">
        <f t="shared" si="240"/>
        <v>3.6109179126442243</v>
      </c>
      <c r="J4464" s="158">
        <f t="shared" si="238"/>
        <v>132.81601978800748</v>
      </c>
    </row>
    <row r="4465" spans="1:10" hidden="1" x14ac:dyDescent="0.25">
      <c r="A4465" s="93">
        <v>138</v>
      </c>
      <c r="B4465" s="5" t="s">
        <v>45</v>
      </c>
      <c r="C4465" s="26">
        <v>44030</v>
      </c>
      <c r="D4465" s="4">
        <v>0</v>
      </c>
      <c r="E4465" s="29">
        <v>37</v>
      </c>
      <c r="G4465" s="4"/>
      <c r="H4465" s="93">
        <f t="shared" si="239"/>
        <v>37</v>
      </c>
      <c r="I4465" s="93">
        <f t="shared" si="240"/>
        <v>3.6109179126442243</v>
      </c>
      <c r="J4465" s="158">
        <f t="shared" si="238"/>
        <v>141.67042110720797</v>
      </c>
    </row>
    <row r="4466" spans="1:10" hidden="1" x14ac:dyDescent="0.25">
      <c r="A4466" s="93">
        <v>139</v>
      </c>
      <c r="B4466" s="5" t="s">
        <v>45</v>
      </c>
      <c r="C4466" s="26">
        <v>44031</v>
      </c>
      <c r="D4466" s="4">
        <v>1</v>
      </c>
      <c r="E4466" s="29">
        <v>38</v>
      </c>
      <c r="G4466" s="4"/>
      <c r="H4466" s="93">
        <f t="shared" si="239"/>
        <v>38</v>
      </c>
      <c r="I4466" s="93">
        <f t="shared" si="240"/>
        <v>3.6375861597263857</v>
      </c>
      <c r="J4466" s="158">
        <f t="shared" si="238"/>
        <v>112.95493533970733</v>
      </c>
    </row>
    <row r="4467" spans="1:10" hidden="1" x14ac:dyDescent="0.25">
      <c r="A4467" s="93">
        <v>140</v>
      </c>
      <c r="B4467" s="5" t="s">
        <v>45</v>
      </c>
      <c r="C4467" s="26">
        <v>44032</v>
      </c>
      <c r="D4467" s="4">
        <v>0</v>
      </c>
      <c r="E4467" s="29">
        <v>38</v>
      </c>
      <c r="G4467" s="4"/>
      <c r="H4467" s="93">
        <f t="shared" si="239"/>
        <v>38</v>
      </c>
      <c r="I4467" s="93">
        <f t="shared" si="240"/>
        <v>3.6375861597263857</v>
      </c>
      <c r="J4467" s="158">
        <f t="shared" si="238"/>
        <v>113.76127895600716</v>
      </c>
    </row>
    <row r="4468" spans="1:10" hidden="1" x14ac:dyDescent="0.25">
      <c r="A4468" s="93">
        <v>141</v>
      </c>
      <c r="B4468" s="5" t="s">
        <v>45</v>
      </c>
      <c r="C4468" s="26">
        <v>44033</v>
      </c>
      <c r="D4468" s="4">
        <v>1</v>
      </c>
      <c r="E4468" s="29">
        <v>39</v>
      </c>
      <c r="F4468" s="4">
        <v>1</v>
      </c>
      <c r="G4468" s="4"/>
      <c r="H4468" s="93">
        <f t="shared" si="239"/>
        <v>39</v>
      </c>
      <c r="I4468" s="93">
        <f t="shared" si="240"/>
        <v>3.6635616461296463</v>
      </c>
      <c r="J4468" s="158">
        <f t="shared" si="238"/>
        <v>100.06728868172358</v>
      </c>
    </row>
    <row r="4469" spans="1:10" hidden="1" x14ac:dyDescent="0.25">
      <c r="A4469" s="93">
        <v>142</v>
      </c>
      <c r="B4469" s="5" t="s">
        <v>45</v>
      </c>
      <c r="C4469" s="26">
        <v>44034</v>
      </c>
      <c r="D4469" s="4">
        <v>1</v>
      </c>
      <c r="E4469" s="29">
        <v>40</v>
      </c>
      <c r="G4469" s="4"/>
      <c r="H4469" s="93">
        <f t="shared" si="239"/>
        <v>40</v>
      </c>
      <c r="I4469" s="93">
        <f t="shared" si="240"/>
        <v>3.6888794541139363</v>
      </c>
      <c r="J4469" s="158">
        <f t="shared" si="238"/>
        <v>63.589925540394724</v>
      </c>
    </row>
    <row r="4470" spans="1:10" hidden="1" x14ac:dyDescent="0.25">
      <c r="A4470" s="93">
        <v>143</v>
      </c>
      <c r="B4470" s="5" t="s">
        <v>45</v>
      </c>
      <c r="C4470" s="26">
        <v>44035</v>
      </c>
      <c r="D4470" s="4">
        <v>4</v>
      </c>
      <c r="E4470" s="29">
        <v>44</v>
      </c>
      <c r="G4470" s="4"/>
      <c r="H4470" s="93">
        <f t="shared" si="239"/>
        <v>44</v>
      </c>
      <c r="I4470" s="93">
        <f t="shared" si="240"/>
        <v>3.784189633918261</v>
      </c>
      <c r="J4470" s="158">
        <f t="shared" si="238"/>
        <v>33.06998110245204</v>
      </c>
    </row>
    <row r="4471" spans="1:10" hidden="1" x14ac:dyDescent="0.25">
      <c r="A4471" s="93">
        <v>144</v>
      </c>
      <c r="B4471" s="5" t="s">
        <v>45</v>
      </c>
      <c r="C4471" s="26">
        <v>44036</v>
      </c>
      <c r="D4471" s="4">
        <v>2</v>
      </c>
      <c r="E4471" s="29">
        <v>46</v>
      </c>
      <c r="G4471" s="4"/>
      <c r="H4471" s="93">
        <f t="shared" si="239"/>
        <v>46</v>
      </c>
      <c r="I4471" s="93">
        <f t="shared" si="240"/>
        <v>3.8286413964890951</v>
      </c>
      <c r="J4471" s="158">
        <f t="shared" ref="J4471:J4532" si="241">LN(2)/SLOPE(I4464:I4471,A4464:A4471)</f>
        <v>22.652940634208274</v>
      </c>
    </row>
    <row r="4472" spans="1:10" hidden="1" x14ac:dyDescent="0.25">
      <c r="A4472" s="93">
        <v>145</v>
      </c>
      <c r="B4472" s="5" t="s">
        <v>45</v>
      </c>
      <c r="C4472" s="26">
        <v>44037</v>
      </c>
      <c r="D4472" s="4">
        <v>3</v>
      </c>
      <c r="E4472" s="29">
        <v>49</v>
      </c>
      <c r="G4472" s="4"/>
      <c r="H4472" s="93">
        <f t="shared" si="239"/>
        <v>49</v>
      </c>
      <c r="I4472" s="93">
        <f t="shared" si="240"/>
        <v>3.8918202981106265</v>
      </c>
      <c r="J4472" s="158">
        <f t="shared" si="241"/>
        <v>17.191956830976924</v>
      </c>
    </row>
    <row r="4473" spans="1:10" hidden="1" x14ac:dyDescent="0.25">
      <c r="A4473" s="93">
        <v>146</v>
      </c>
      <c r="B4473" s="5" t="s">
        <v>45</v>
      </c>
      <c r="C4473" s="26">
        <v>44038</v>
      </c>
      <c r="D4473" s="4">
        <v>1</v>
      </c>
      <c r="E4473" s="29">
        <v>50</v>
      </c>
      <c r="G4473" s="4"/>
      <c r="H4473" s="93">
        <f t="shared" si="239"/>
        <v>50</v>
      </c>
      <c r="I4473" s="93">
        <f t="shared" si="240"/>
        <v>3.912023005428146</v>
      </c>
      <c r="J4473" s="158">
        <f t="shared" si="241"/>
        <v>15.391958637157524</v>
      </c>
    </row>
    <row r="4474" spans="1:10" hidden="1" x14ac:dyDescent="0.25">
      <c r="A4474" s="93">
        <v>147</v>
      </c>
      <c r="B4474" s="5" t="s">
        <v>45</v>
      </c>
      <c r="C4474" s="26">
        <v>44039</v>
      </c>
      <c r="D4474" s="4">
        <v>-5</v>
      </c>
      <c r="E4474" s="29">
        <v>45</v>
      </c>
      <c r="G4474" s="4"/>
      <c r="H4474" s="93">
        <f t="shared" si="239"/>
        <v>45</v>
      </c>
      <c r="I4474" s="93">
        <f t="shared" si="240"/>
        <v>3.8066624897703196</v>
      </c>
      <c r="J4474" s="158">
        <f t="shared" si="241"/>
        <v>18.909444946850893</v>
      </c>
    </row>
    <row r="4475" spans="1:10" hidden="1" x14ac:dyDescent="0.25">
      <c r="A4475" s="93">
        <v>148</v>
      </c>
      <c r="B4475" s="5" t="s">
        <v>45</v>
      </c>
      <c r="C4475" s="26">
        <v>44040</v>
      </c>
      <c r="D4475" s="4">
        <v>-3</v>
      </c>
      <c r="E4475" s="29">
        <v>42</v>
      </c>
      <c r="G4475" s="4"/>
      <c r="H4475" s="93">
        <f t="shared" si="239"/>
        <v>42</v>
      </c>
      <c r="I4475" s="93">
        <f t="shared" si="240"/>
        <v>3.7376696182833684</v>
      </c>
      <c r="J4475" s="158">
        <f t="shared" si="241"/>
        <v>37.458978470371441</v>
      </c>
    </row>
    <row r="4476" spans="1:10" hidden="1" x14ac:dyDescent="0.25">
      <c r="A4476" s="93">
        <v>149</v>
      </c>
      <c r="B4476" s="5" t="s">
        <v>45</v>
      </c>
      <c r="C4476" s="26">
        <v>44041</v>
      </c>
      <c r="D4476" s="4">
        <v>2</v>
      </c>
      <c r="E4476" s="29">
        <v>44</v>
      </c>
      <c r="G4476" s="4"/>
      <c r="H4476" s="93">
        <f t="shared" si="239"/>
        <v>44</v>
      </c>
      <c r="I4476" s="93">
        <f t="shared" si="240"/>
        <v>3.784189633918261</v>
      </c>
      <c r="J4476" s="158">
        <f t="shared" si="241"/>
        <v>149.73970601592589</v>
      </c>
    </row>
    <row r="4477" spans="1:10" hidden="1" x14ac:dyDescent="0.25">
      <c r="A4477" s="93">
        <v>150</v>
      </c>
      <c r="B4477" s="5" t="s">
        <v>45</v>
      </c>
      <c r="C4477" s="26">
        <v>44042</v>
      </c>
      <c r="D4477" s="4">
        <v>2</v>
      </c>
      <c r="E4477" s="29">
        <v>46</v>
      </c>
      <c r="G4477" s="4"/>
      <c r="H4477" s="93">
        <f t="shared" si="239"/>
        <v>46</v>
      </c>
      <c r="I4477" s="93">
        <f t="shared" si="240"/>
        <v>3.8286413964890951</v>
      </c>
      <c r="J4477" s="158">
        <f t="shared" si="241"/>
        <v>-121.57708357949896</v>
      </c>
    </row>
    <row r="4478" spans="1:10" hidden="1" x14ac:dyDescent="0.25">
      <c r="A4478" s="93">
        <v>151</v>
      </c>
      <c r="B4478" s="5" t="s">
        <v>45</v>
      </c>
      <c r="C4478" s="26">
        <v>44043</v>
      </c>
      <c r="D4478" s="4">
        <v>-1</v>
      </c>
      <c r="E4478" s="29">
        <v>45</v>
      </c>
      <c r="G4478" s="4"/>
      <c r="H4478" s="93">
        <f t="shared" si="239"/>
        <v>45</v>
      </c>
      <c r="I4478" s="93">
        <f t="shared" si="240"/>
        <v>3.8066624897703196</v>
      </c>
      <c r="J4478" s="158">
        <f t="shared" si="241"/>
        <v>-63.133645466967039</v>
      </c>
    </row>
    <row r="4479" spans="1:10" hidden="1" x14ac:dyDescent="0.25">
      <c r="A4479" s="93">
        <v>152</v>
      </c>
      <c r="B4479" s="5" t="s">
        <v>45</v>
      </c>
      <c r="C4479" s="26">
        <v>44044</v>
      </c>
      <c r="D4479" s="4">
        <v>2</v>
      </c>
      <c r="E4479" s="29">
        <v>47</v>
      </c>
      <c r="G4479" s="4"/>
      <c r="H4479" s="93">
        <f t="shared" si="239"/>
        <v>47</v>
      </c>
      <c r="I4479" s="93">
        <f t="shared" si="240"/>
        <v>3.8501476017100584</v>
      </c>
      <c r="J4479" s="158">
        <f t="shared" si="241"/>
        <v>-82.464378100232025</v>
      </c>
    </row>
    <row r="4480" spans="1:10" hidden="1" x14ac:dyDescent="0.25">
      <c r="A4480" s="93">
        <v>153</v>
      </c>
      <c r="B4480" s="5" t="s">
        <v>45</v>
      </c>
      <c r="C4480" s="26">
        <v>44045</v>
      </c>
      <c r="D4480" s="4">
        <v>0</v>
      </c>
      <c r="E4480" s="29">
        <v>47</v>
      </c>
      <c r="G4480" s="4"/>
      <c r="H4480" s="93">
        <f t="shared" si="239"/>
        <v>47</v>
      </c>
      <c r="I4480" s="93">
        <f t="shared" si="240"/>
        <v>3.8501476017100584</v>
      </c>
      <c r="J4480" s="158">
        <f t="shared" si="241"/>
        <v>1629.6513311265912</v>
      </c>
    </row>
    <row r="4481" spans="1:10" hidden="1" x14ac:dyDescent="0.25">
      <c r="A4481" s="93">
        <v>154</v>
      </c>
      <c r="B4481" s="5" t="s">
        <v>45</v>
      </c>
      <c r="C4481" s="26">
        <v>44046</v>
      </c>
      <c r="D4481" s="4">
        <v>1</v>
      </c>
      <c r="E4481" s="29">
        <v>48</v>
      </c>
      <c r="G4481" s="4"/>
      <c r="H4481" s="93">
        <f t="shared" si="239"/>
        <v>48</v>
      </c>
      <c r="I4481" s="93">
        <f t="shared" si="240"/>
        <v>3.8712010109078911</v>
      </c>
      <c r="J4481" s="158">
        <f t="shared" si="241"/>
        <v>48.925793016805201</v>
      </c>
    </row>
    <row r="4482" spans="1:10" hidden="1" x14ac:dyDescent="0.25">
      <c r="A4482" s="93">
        <v>155</v>
      </c>
      <c r="B4482" s="5" t="s">
        <v>45</v>
      </c>
      <c r="C4482" s="26">
        <v>44047</v>
      </c>
      <c r="D4482" s="4">
        <v>1</v>
      </c>
      <c r="E4482" s="29">
        <v>49</v>
      </c>
      <c r="G4482" s="4"/>
      <c r="H4482" s="93">
        <f t="shared" si="239"/>
        <v>49</v>
      </c>
      <c r="I4482" s="93">
        <f t="shared" si="240"/>
        <v>3.8918202981106265</v>
      </c>
      <c r="J4482" s="158">
        <f t="shared" si="241"/>
        <v>35.894094955083496</v>
      </c>
    </row>
    <row r="4483" spans="1:10" hidden="1" x14ac:dyDescent="0.25">
      <c r="A4483" s="93">
        <v>156</v>
      </c>
      <c r="B4483" s="5" t="s">
        <v>45</v>
      </c>
      <c r="C4483" s="26">
        <v>44048</v>
      </c>
      <c r="D4483" s="4">
        <v>18</v>
      </c>
      <c r="E4483" s="29">
        <v>67</v>
      </c>
      <c r="G4483" s="4"/>
      <c r="H4483" s="93">
        <f t="shared" ref="H4483:H4546" si="242">IF(EXACT(B4483,B4482),D4483+E4482,E4483)</f>
        <v>67</v>
      </c>
      <c r="I4483" s="93">
        <f t="shared" si="240"/>
        <v>4.2046926193909657</v>
      </c>
      <c r="J4483" s="158">
        <f t="shared" si="241"/>
        <v>16.861813194196067</v>
      </c>
    </row>
    <row r="4484" spans="1:10" hidden="1" x14ac:dyDescent="0.25">
      <c r="A4484" s="93">
        <v>157</v>
      </c>
      <c r="B4484" s="5" t="s">
        <v>45</v>
      </c>
      <c r="C4484" s="26">
        <v>44049</v>
      </c>
      <c r="D4484" s="4">
        <v>10</v>
      </c>
      <c r="E4484" s="29">
        <v>77</v>
      </c>
      <c r="G4484" s="4"/>
      <c r="H4484" s="93">
        <f t="shared" si="242"/>
        <v>77</v>
      </c>
      <c r="I4484" s="93">
        <f t="shared" si="240"/>
        <v>4.3438054218536841</v>
      </c>
      <c r="J4484" s="158">
        <f t="shared" si="241"/>
        <v>10.139430214580994</v>
      </c>
    </row>
    <row r="4485" spans="1:10" hidden="1" x14ac:dyDescent="0.25">
      <c r="A4485" s="93">
        <v>158</v>
      </c>
      <c r="B4485" s="5" t="s">
        <v>45</v>
      </c>
      <c r="C4485" s="26">
        <v>44050</v>
      </c>
      <c r="D4485" s="4">
        <v>29</v>
      </c>
      <c r="E4485" s="29">
        <v>106</v>
      </c>
      <c r="G4485" s="4"/>
      <c r="H4485" s="93">
        <f t="shared" si="242"/>
        <v>106</v>
      </c>
      <c r="I4485" s="93">
        <f t="shared" si="240"/>
        <v>4.6634390941120669</v>
      </c>
      <c r="J4485" s="158">
        <f t="shared" si="241"/>
        <v>6.0968049326506311</v>
      </c>
    </row>
    <row r="4486" spans="1:10" hidden="1" x14ac:dyDescent="0.25">
      <c r="A4486" s="93">
        <v>159</v>
      </c>
      <c r="B4486" s="5" t="s">
        <v>45</v>
      </c>
      <c r="C4486" s="26">
        <v>44051</v>
      </c>
      <c r="D4486" s="4">
        <v>9</v>
      </c>
      <c r="E4486" s="29">
        <v>115</v>
      </c>
      <c r="G4486" s="4"/>
      <c r="H4486" s="93">
        <f t="shared" si="242"/>
        <v>115</v>
      </c>
      <c r="I4486" s="93">
        <f t="shared" si="240"/>
        <v>4.7449321283632502</v>
      </c>
      <c r="J4486" s="158">
        <f t="shared" si="241"/>
        <v>4.8276367373932887</v>
      </c>
    </row>
    <row r="4487" spans="1:10" hidden="1" x14ac:dyDescent="0.25">
      <c r="A4487" s="93">
        <v>160</v>
      </c>
      <c r="B4487" s="5" t="s">
        <v>45</v>
      </c>
      <c r="C4487" s="26">
        <v>44052</v>
      </c>
      <c r="D4487" s="4">
        <v>20</v>
      </c>
      <c r="E4487" s="29">
        <v>135</v>
      </c>
      <c r="G4487" s="4"/>
      <c r="H4487" s="93">
        <f t="shared" si="242"/>
        <v>135</v>
      </c>
      <c r="I4487" s="93">
        <f t="shared" si="240"/>
        <v>4.9052747784384296</v>
      </c>
      <c r="J4487" s="158">
        <f t="shared" si="241"/>
        <v>4.0978499939095219</v>
      </c>
    </row>
    <row r="4488" spans="1:10" hidden="1" x14ac:dyDescent="0.25">
      <c r="A4488" s="93">
        <v>161</v>
      </c>
      <c r="B4488" s="5" t="s">
        <v>45</v>
      </c>
      <c r="C4488" s="26">
        <v>44053</v>
      </c>
      <c r="D4488" s="4">
        <v>3</v>
      </c>
      <c r="E4488" s="29">
        <v>138</v>
      </c>
      <c r="G4488" s="4"/>
      <c r="H4488" s="93">
        <f t="shared" si="242"/>
        <v>138</v>
      </c>
      <c r="I4488" s="93">
        <f t="shared" si="240"/>
        <v>4.9272536851572051</v>
      </c>
      <c r="J4488" s="158">
        <f t="shared" si="241"/>
        <v>4.0433604287792368</v>
      </c>
    </row>
    <row r="4489" spans="1:10" hidden="1" x14ac:dyDescent="0.25">
      <c r="A4489" s="93">
        <v>162</v>
      </c>
      <c r="B4489" s="5" t="s">
        <v>45</v>
      </c>
      <c r="C4489" s="26">
        <v>44054</v>
      </c>
      <c r="D4489" s="4">
        <v>20</v>
      </c>
      <c r="E4489" s="29">
        <v>158</v>
      </c>
      <c r="G4489" s="4"/>
      <c r="H4489" s="93">
        <f t="shared" si="242"/>
        <v>158</v>
      </c>
      <c r="I4489" s="93">
        <f t="shared" si="240"/>
        <v>5.0625950330269669</v>
      </c>
      <c r="J4489" s="158">
        <f t="shared" si="241"/>
        <v>4.2893625580688512</v>
      </c>
    </row>
    <row r="4490" spans="1:10" hidden="1" x14ac:dyDescent="0.25">
      <c r="A4490" s="93">
        <v>163</v>
      </c>
      <c r="B4490" s="5" t="s">
        <v>45</v>
      </c>
      <c r="C4490" s="26">
        <v>44055</v>
      </c>
      <c r="D4490" s="4">
        <v>21</v>
      </c>
      <c r="E4490" s="29">
        <f t="shared" ref="E4490:E4495" si="243">D4490+E4466</f>
        <v>59</v>
      </c>
      <c r="G4490" s="4"/>
      <c r="H4490" s="93">
        <f t="shared" si="242"/>
        <v>179</v>
      </c>
      <c r="I4490" s="93">
        <f t="shared" si="240"/>
        <v>5.1873858058407549</v>
      </c>
      <c r="J4490" s="158">
        <f t="shared" si="241"/>
        <v>5.0964086725157136</v>
      </c>
    </row>
    <row r="4491" spans="1:10" hidden="1" x14ac:dyDescent="0.25">
      <c r="A4491" s="93">
        <v>164</v>
      </c>
      <c r="B4491" s="5" t="s">
        <v>45</v>
      </c>
      <c r="C4491" s="26">
        <v>44056</v>
      </c>
      <c r="D4491" s="4">
        <v>21</v>
      </c>
      <c r="E4491" s="29">
        <f t="shared" si="243"/>
        <v>59</v>
      </c>
      <c r="G4491" s="4"/>
      <c r="H4491" s="93">
        <f t="shared" si="242"/>
        <v>80</v>
      </c>
      <c r="I4491" s="93">
        <f t="shared" si="240"/>
        <v>4.3820266346738812</v>
      </c>
      <c r="J4491" s="158">
        <f t="shared" si="241"/>
        <v>15.07524581669065</v>
      </c>
    </row>
    <row r="4492" spans="1:10" hidden="1" x14ac:dyDescent="0.25">
      <c r="A4492" s="93">
        <v>165</v>
      </c>
      <c r="B4492" s="5" t="s">
        <v>45</v>
      </c>
      <c r="C4492" s="26">
        <v>44057</v>
      </c>
      <c r="D4492" s="4">
        <f>24-2</f>
        <v>22</v>
      </c>
      <c r="E4492" s="29">
        <f t="shared" si="243"/>
        <v>61</v>
      </c>
      <c r="G4492" s="4"/>
      <c r="H4492" s="93">
        <f t="shared" si="242"/>
        <v>81</v>
      </c>
      <c r="I4492" s="93">
        <f t="shared" si="240"/>
        <v>4.3944491546724391</v>
      </c>
      <c r="J4492" s="158">
        <f t="shared" si="241"/>
        <v>-21.439257640612212</v>
      </c>
    </row>
    <row r="4493" spans="1:10" hidden="1" x14ac:dyDescent="0.25">
      <c r="A4493" s="93">
        <v>166</v>
      </c>
      <c r="B4493" s="5" t="s">
        <v>45</v>
      </c>
      <c r="C4493" s="26">
        <v>44058</v>
      </c>
      <c r="D4493" s="4">
        <v>26</v>
      </c>
      <c r="E4493" s="29">
        <f t="shared" si="243"/>
        <v>66</v>
      </c>
      <c r="G4493" s="4"/>
      <c r="H4493" s="93">
        <f t="shared" si="242"/>
        <v>87</v>
      </c>
      <c r="I4493" s="93">
        <f t="shared" si="240"/>
        <v>4.4659081186545837</v>
      </c>
      <c r="J4493" s="158">
        <f t="shared" si="241"/>
        <v>-9.6747354928346621</v>
      </c>
    </row>
    <row r="4494" spans="1:10" hidden="1" x14ac:dyDescent="0.25">
      <c r="A4494" s="93">
        <v>167</v>
      </c>
      <c r="B4494" s="5" t="s">
        <v>45</v>
      </c>
      <c r="C4494" s="26">
        <v>44059</v>
      </c>
      <c r="D4494" s="4">
        <v>33</v>
      </c>
      <c r="E4494" s="29">
        <f t="shared" si="243"/>
        <v>77</v>
      </c>
      <c r="G4494" s="4"/>
      <c r="H4494" s="93">
        <f t="shared" si="242"/>
        <v>99</v>
      </c>
      <c r="I4494" s="93">
        <f t="shared" si="240"/>
        <v>4.5951198501345898</v>
      </c>
      <c r="J4494" s="158">
        <f t="shared" si="241"/>
        <v>-7.9895013678023634</v>
      </c>
    </row>
    <row r="4495" spans="1:10" hidden="1" x14ac:dyDescent="0.25">
      <c r="A4495" s="93">
        <v>168</v>
      </c>
      <c r="B4495" s="5" t="s">
        <v>45</v>
      </c>
      <c r="C4495" s="26">
        <v>44060</v>
      </c>
      <c r="D4495" s="4">
        <v>44</v>
      </c>
      <c r="E4495" s="29">
        <f t="shared" si="243"/>
        <v>90</v>
      </c>
      <c r="G4495" s="4"/>
      <c r="H4495" s="93">
        <f t="shared" si="242"/>
        <v>121</v>
      </c>
      <c r="I4495" s="93">
        <f t="shared" si="240"/>
        <v>4.7957905455967413</v>
      </c>
      <c r="J4495" s="158">
        <f t="shared" si="241"/>
        <v>-10.763098406619608</v>
      </c>
    </row>
    <row r="4496" spans="1:10" hidden="1" x14ac:dyDescent="0.25">
      <c r="A4496" s="93">
        <v>169</v>
      </c>
      <c r="B4496" s="5" t="s">
        <v>45</v>
      </c>
      <c r="C4496" s="26">
        <v>44061</v>
      </c>
      <c r="D4496" s="4">
        <v>12</v>
      </c>
      <c r="E4496" s="29">
        <v>338</v>
      </c>
      <c r="G4496" s="4"/>
      <c r="H4496" s="93">
        <f t="shared" si="242"/>
        <v>102</v>
      </c>
      <c r="I4496" s="93">
        <f t="shared" si="240"/>
        <v>4.6249728132842707</v>
      </c>
      <c r="J4496" s="158">
        <f t="shared" si="241"/>
        <v>-13.507273842167711</v>
      </c>
    </row>
    <row r="4497" spans="1:10" hidden="1" x14ac:dyDescent="0.25">
      <c r="A4497" s="93">
        <v>170</v>
      </c>
      <c r="B4497" s="5" t="s">
        <v>45</v>
      </c>
      <c r="C4497" s="26">
        <v>44062</v>
      </c>
      <c r="D4497" s="4">
        <v>41</v>
      </c>
      <c r="E4497" s="29">
        <f t="shared" ref="E4497:E4533" si="244">D4497+E4473</f>
        <v>91</v>
      </c>
      <c r="G4497" s="4"/>
      <c r="H4497" s="93">
        <f t="shared" si="242"/>
        <v>379</v>
      </c>
      <c r="I4497" s="93">
        <f t="shared" ref="I4497:I4560" si="245">LN(H4497)</f>
        <v>5.9375362050824263</v>
      </c>
      <c r="J4497" s="158">
        <f t="shared" si="241"/>
        <v>7.4656003206846524</v>
      </c>
    </row>
    <row r="4498" spans="1:10" hidden="1" x14ac:dyDescent="0.25">
      <c r="A4498" s="93">
        <v>171</v>
      </c>
      <c r="B4498" s="5" t="s">
        <v>45</v>
      </c>
      <c r="C4498" s="26">
        <v>44063</v>
      </c>
      <c r="D4498" s="4">
        <v>38</v>
      </c>
      <c r="E4498" s="29">
        <f t="shared" si="244"/>
        <v>83</v>
      </c>
      <c r="G4498" s="4"/>
      <c r="H4498" s="93">
        <f t="shared" si="242"/>
        <v>129</v>
      </c>
      <c r="I4498" s="93">
        <f t="shared" si="245"/>
        <v>4.8598124043616719</v>
      </c>
      <c r="J4498" s="158">
        <f t="shared" si="241"/>
        <v>4.9604151619171875</v>
      </c>
    </row>
    <row r="4499" spans="1:10" hidden="1" x14ac:dyDescent="0.25">
      <c r="A4499" s="93">
        <v>172</v>
      </c>
      <c r="B4499" s="5" t="s">
        <v>45</v>
      </c>
      <c r="C4499" s="26">
        <v>44064</v>
      </c>
      <c r="D4499" s="4">
        <v>38</v>
      </c>
      <c r="E4499" s="29">
        <f t="shared" si="244"/>
        <v>80</v>
      </c>
      <c r="F4499" s="4">
        <v>1</v>
      </c>
      <c r="G4499" s="4"/>
      <c r="H4499" s="93">
        <f t="shared" si="242"/>
        <v>121</v>
      </c>
      <c r="I4499" s="93">
        <f t="shared" si="245"/>
        <v>4.7957905455967413</v>
      </c>
      <c r="J4499" s="158">
        <f t="shared" si="241"/>
        <v>6.7425655882954354</v>
      </c>
    </row>
    <row r="4500" spans="1:10" hidden="1" x14ac:dyDescent="0.25">
      <c r="A4500" s="93">
        <v>173</v>
      </c>
      <c r="B4500" s="5" t="s">
        <v>45</v>
      </c>
      <c r="C4500" s="26">
        <v>44065</v>
      </c>
      <c r="D4500" s="4">
        <v>34</v>
      </c>
      <c r="E4500" s="29">
        <f t="shared" si="244"/>
        <v>78</v>
      </c>
      <c r="G4500" s="4"/>
      <c r="H4500" s="93">
        <f t="shared" si="242"/>
        <v>114</v>
      </c>
      <c r="I4500" s="93">
        <f t="shared" si="245"/>
        <v>4.7361984483944957</v>
      </c>
      <c r="J4500" s="158">
        <f t="shared" si="241"/>
        <v>13.232765440075225</v>
      </c>
    </row>
    <row r="4501" spans="1:10" hidden="1" x14ac:dyDescent="0.25">
      <c r="A4501" s="93">
        <v>174</v>
      </c>
      <c r="B4501" s="5" t="s">
        <v>45</v>
      </c>
      <c r="C4501" s="26">
        <v>44066</v>
      </c>
      <c r="D4501" s="4">
        <v>28</v>
      </c>
      <c r="E4501" s="29">
        <f t="shared" si="244"/>
        <v>74</v>
      </c>
      <c r="G4501" s="4"/>
      <c r="H4501" s="93">
        <f t="shared" si="242"/>
        <v>106</v>
      </c>
      <c r="I4501" s="93">
        <f t="shared" si="245"/>
        <v>4.6634390941120669</v>
      </c>
      <c r="J4501" s="158">
        <f t="shared" si="241"/>
        <v>-151.23353334333333</v>
      </c>
    </row>
    <row r="4502" spans="1:10" hidden="1" x14ac:dyDescent="0.25">
      <c r="A4502" s="93">
        <v>175</v>
      </c>
      <c r="B4502" s="5" t="s">
        <v>45</v>
      </c>
      <c r="C4502" s="26">
        <v>44067</v>
      </c>
      <c r="D4502" s="4">
        <v>66</v>
      </c>
      <c r="E4502" s="29">
        <f t="shared" si="244"/>
        <v>111</v>
      </c>
      <c r="F4502" s="4">
        <f>2</f>
        <v>2</v>
      </c>
      <c r="G4502" s="4"/>
      <c r="H4502" s="93">
        <f t="shared" si="242"/>
        <v>140</v>
      </c>
      <c r="I4502" s="93">
        <f t="shared" si="245"/>
        <v>4.9416424226093039</v>
      </c>
      <c r="J4502" s="158">
        <f t="shared" si="241"/>
        <v>-23.719151224593102</v>
      </c>
    </row>
    <row r="4503" spans="1:10" hidden="1" x14ac:dyDescent="0.25">
      <c r="A4503" s="93">
        <v>176</v>
      </c>
      <c r="B4503" s="5" t="s">
        <v>45</v>
      </c>
      <c r="C4503" s="26">
        <v>44068</v>
      </c>
      <c r="D4503" s="4">
        <v>71</v>
      </c>
      <c r="E4503" s="29">
        <f t="shared" si="244"/>
        <v>118</v>
      </c>
      <c r="F4503" s="4">
        <f>1+1</f>
        <v>2</v>
      </c>
      <c r="G4503" s="4"/>
      <c r="H4503" s="93">
        <f t="shared" si="242"/>
        <v>182</v>
      </c>
      <c r="I4503" s="93">
        <f t="shared" si="245"/>
        <v>5.2040066870767951</v>
      </c>
      <c r="J4503" s="158">
        <f t="shared" si="241"/>
        <v>-36.969168225758395</v>
      </c>
    </row>
    <row r="4504" spans="1:10" hidden="1" x14ac:dyDescent="0.25">
      <c r="A4504" s="93">
        <v>177</v>
      </c>
      <c r="B4504" s="5" t="s">
        <v>45</v>
      </c>
      <c r="C4504" s="26">
        <v>44069</v>
      </c>
      <c r="D4504" s="4">
        <v>38</v>
      </c>
      <c r="E4504" s="29">
        <f t="shared" si="244"/>
        <v>85</v>
      </c>
      <c r="G4504" s="4"/>
      <c r="H4504" s="93">
        <f t="shared" si="242"/>
        <v>156</v>
      </c>
      <c r="I4504" s="93">
        <f t="shared" si="245"/>
        <v>5.0498560072495371</v>
      </c>
      <c r="J4504" s="158">
        <f t="shared" si="241"/>
        <v>-14.104760684257043</v>
      </c>
    </row>
    <row r="4505" spans="1:10" hidden="1" x14ac:dyDescent="0.25">
      <c r="A4505" s="93">
        <v>178</v>
      </c>
      <c r="B4505" s="5" t="s">
        <v>45</v>
      </c>
      <c r="C4505" s="26">
        <v>44070</v>
      </c>
      <c r="D4505" s="4">
        <v>53</v>
      </c>
      <c r="E4505" s="29">
        <f t="shared" si="244"/>
        <v>101</v>
      </c>
      <c r="G4505" s="4"/>
      <c r="H4505" s="93">
        <f t="shared" si="242"/>
        <v>138</v>
      </c>
      <c r="I4505" s="93">
        <f t="shared" si="245"/>
        <v>4.9272536851572051</v>
      </c>
      <c r="J4505" s="158">
        <f t="shared" si="241"/>
        <v>17.004558864657579</v>
      </c>
    </row>
    <row r="4506" spans="1:10" hidden="1" x14ac:dyDescent="0.25">
      <c r="A4506" s="93">
        <v>179</v>
      </c>
      <c r="B4506" s="5" t="s">
        <v>45</v>
      </c>
      <c r="C4506" s="26">
        <v>44071</v>
      </c>
      <c r="D4506" s="4">
        <v>44</v>
      </c>
      <c r="E4506" s="29">
        <f t="shared" si="244"/>
        <v>93</v>
      </c>
      <c r="G4506" s="4"/>
      <c r="H4506" s="93">
        <f t="shared" si="242"/>
        <v>145</v>
      </c>
      <c r="I4506" s="93">
        <f t="shared" si="245"/>
        <v>4.9767337424205742</v>
      </c>
      <c r="J4506" s="158">
        <f t="shared" si="241"/>
        <v>15.980366678561701</v>
      </c>
    </row>
    <row r="4507" spans="1:10" hidden="1" x14ac:dyDescent="0.25">
      <c r="A4507" s="93">
        <v>180</v>
      </c>
      <c r="B4507" s="5" t="s">
        <v>45</v>
      </c>
      <c r="C4507" s="26">
        <v>44072</v>
      </c>
      <c r="D4507" s="4">
        <v>52</v>
      </c>
      <c r="E4507" s="29">
        <f t="shared" si="244"/>
        <v>119</v>
      </c>
      <c r="F4507" s="4">
        <f>1+2</f>
        <v>3</v>
      </c>
      <c r="G4507" s="4"/>
      <c r="H4507" s="93">
        <f t="shared" si="242"/>
        <v>145</v>
      </c>
      <c r="I4507" s="93">
        <f t="shared" si="245"/>
        <v>4.9767337424205742</v>
      </c>
      <c r="J4507" s="158">
        <f t="shared" si="241"/>
        <v>19.071799986597945</v>
      </c>
    </row>
    <row r="4508" spans="1:10" hidden="1" x14ac:dyDescent="0.25">
      <c r="A4508" s="93">
        <v>181</v>
      </c>
      <c r="B4508" s="5" t="s">
        <v>45</v>
      </c>
      <c r="C4508" s="26">
        <v>44073</v>
      </c>
      <c r="D4508" s="4">
        <v>57</v>
      </c>
      <c r="E4508" s="29">
        <f t="shared" si="244"/>
        <v>134</v>
      </c>
      <c r="F4508" s="4">
        <f>1</f>
        <v>1</v>
      </c>
      <c r="G4508" s="4"/>
      <c r="H4508" s="93">
        <f t="shared" si="242"/>
        <v>176</v>
      </c>
      <c r="I4508" s="93">
        <f t="shared" si="245"/>
        <v>5.1704839950381514</v>
      </c>
      <c r="J4508" s="158">
        <f t="shared" si="241"/>
        <v>19.937462345886413</v>
      </c>
    </row>
    <row r="4509" spans="1:10" hidden="1" x14ac:dyDescent="0.25">
      <c r="A4509" s="93">
        <v>182</v>
      </c>
      <c r="B4509" s="5" t="s">
        <v>45</v>
      </c>
      <c r="C4509" s="26">
        <v>44074</v>
      </c>
      <c r="D4509" s="4">
        <v>40</v>
      </c>
      <c r="E4509" s="29">
        <f t="shared" si="244"/>
        <v>146</v>
      </c>
      <c r="F4509" s="4">
        <f>1</f>
        <v>1</v>
      </c>
      <c r="G4509" s="4"/>
      <c r="H4509" s="93">
        <f t="shared" si="242"/>
        <v>174</v>
      </c>
      <c r="I4509" s="93">
        <f t="shared" si="245"/>
        <v>5.1590552992145291</v>
      </c>
      <c r="J4509" s="158">
        <f t="shared" si="241"/>
        <v>49.1597921078694</v>
      </c>
    </row>
    <row r="4510" spans="1:10" hidden="1" x14ac:dyDescent="0.25">
      <c r="A4510" s="93">
        <v>183</v>
      </c>
      <c r="B4510" s="5" t="s">
        <v>45</v>
      </c>
      <c r="C4510" s="26">
        <v>44075</v>
      </c>
      <c r="D4510" s="4">
        <v>38</v>
      </c>
      <c r="E4510" s="29">
        <f t="shared" si="244"/>
        <v>153</v>
      </c>
      <c r="F4510" s="4">
        <f>1+1</f>
        <v>2</v>
      </c>
      <c r="G4510" s="4"/>
      <c r="H4510" s="93">
        <f t="shared" si="242"/>
        <v>184</v>
      </c>
      <c r="I4510" s="93">
        <f t="shared" si="245"/>
        <v>5.2149357576089859</v>
      </c>
      <c r="J4510" s="158">
        <f t="shared" si="241"/>
        <v>43.059278013723443</v>
      </c>
    </row>
    <row r="4511" spans="1:10" hidden="1" x14ac:dyDescent="0.25">
      <c r="A4511" s="93">
        <v>184</v>
      </c>
      <c r="B4511" s="5" t="s">
        <v>45</v>
      </c>
      <c r="C4511" s="26">
        <v>44076</v>
      </c>
      <c r="D4511" s="4">
        <v>55</v>
      </c>
      <c r="E4511" s="29">
        <f t="shared" si="244"/>
        <v>190</v>
      </c>
      <c r="G4511" s="4"/>
      <c r="H4511" s="93">
        <f t="shared" si="242"/>
        <v>208</v>
      </c>
      <c r="I4511" s="93">
        <f t="shared" si="245"/>
        <v>5.3375380797013179</v>
      </c>
      <c r="J4511" s="158">
        <f t="shared" si="241"/>
        <v>13.886418958135653</v>
      </c>
    </row>
    <row r="4512" spans="1:10" hidden="1" x14ac:dyDescent="0.25">
      <c r="A4512" s="93">
        <v>185</v>
      </c>
      <c r="B4512" s="5" t="s">
        <v>45</v>
      </c>
      <c r="C4512" s="26">
        <v>44077</v>
      </c>
      <c r="D4512" s="4">
        <v>64</v>
      </c>
      <c r="E4512" s="29">
        <f t="shared" si="244"/>
        <v>202</v>
      </c>
      <c r="G4512" s="4"/>
      <c r="H4512" s="93">
        <f t="shared" si="242"/>
        <v>254</v>
      </c>
      <c r="I4512" s="93">
        <f t="shared" si="245"/>
        <v>5.5373342670185366</v>
      </c>
      <c r="J4512" s="158">
        <f t="shared" si="241"/>
        <v>8.5904984032594136</v>
      </c>
    </row>
    <row r="4513" spans="1:10" hidden="1" x14ac:dyDescent="0.25">
      <c r="A4513" s="93">
        <v>186</v>
      </c>
      <c r="B4513" s="5" t="s">
        <v>45</v>
      </c>
      <c r="C4513" s="26">
        <v>44078</v>
      </c>
      <c r="D4513" s="4">
        <v>57</v>
      </c>
      <c r="E4513" s="29">
        <f t="shared" si="244"/>
        <v>215</v>
      </c>
      <c r="G4513" s="4"/>
      <c r="H4513" s="93">
        <f t="shared" si="242"/>
        <v>259</v>
      </c>
      <c r="I4513" s="93">
        <f t="shared" si="245"/>
        <v>5.5568280616995374</v>
      </c>
      <c r="J4513" s="158">
        <f t="shared" si="241"/>
        <v>7.8462031157602636</v>
      </c>
    </row>
    <row r="4514" spans="1:10" hidden="1" x14ac:dyDescent="0.25">
      <c r="A4514" s="93">
        <v>187</v>
      </c>
      <c r="B4514" s="5" t="s">
        <v>45</v>
      </c>
      <c r="C4514" s="26">
        <v>44079</v>
      </c>
      <c r="D4514" s="4">
        <v>67</v>
      </c>
      <c r="E4514" s="29">
        <f t="shared" si="244"/>
        <v>126</v>
      </c>
      <c r="F4514" s="4">
        <f>3</f>
        <v>3</v>
      </c>
      <c r="G4514" s="4"/>
      <c r="H4514" s="93">
        <f t="shared" si="242"/>
        <v>282</v>
      </c>
      <c r="I4514" s="93">
        <f t="shared" si="245"/>
        <v>5.6419070709381138</v>
      </c>
      <c r="J4514" s="158">
        <f t="shared" si="241"/>
        <v>7.4214908861141113</v>
      </c>
    </row>
    <row r="4515" spans="1:10" hidden="1" x14ac:dyDescent="0.25">
      <c r="A4515" s="93">
        <v>188</v>
      </c>
      <c r="B4515" s="5" t="s">
        <v>45</v>
      </c>
      <c r="C4515" s="26">
        <v>44080</v>
      </c>
      <c r="D4515" s="4">
        <v>76</v>
      </c>
      <c r="E4515" s="29">
        <f t="shared" si="244"/>
        <v>135</v>
      </c>
      <c r="F4515" s="4">
        <f>1</f>
        <v>1</v>
      </c>
      <c r="G4515" s="4"/>
      <c r="H4515" s="93">
        <f t="shared" si="242"/>
        <v>202</v>
      </c>
      <c r="I4515" s="93">
        <f t="shared" si="245"/>
        <v>5.3082676974012051</v>
      </c>
      <c r="J4515" s="158">
        <f t="shared" si="241"/>
        <v>12.6458748805887</v>
      </c>
    </row>
    <row r="4516" spans="1:10" hidden="1" x14ac:dyDescent="0.25">
      <c r="A4516" s="93">
        <v>189</v>
      </c>
      <c r="B4516" s="5" t="s">
        <v>45</v>
      </c>
      <c r="C4516" s="26">
        <v>44081</v>
      </c>
      <c r="D4516" s="4">
        <v>48</v>
      </c>
      <c r="E4516" s="29">
        <f t="shared" si="244"/>
        <v>109</v>
      </c>
      <c r="F4516" s="4">
        <f>1+1+1</f>
        <v>3</v>
      </c>
      <c r="G4516" s="4"/>
      <c r="H4516" s="93">
        <f t="shared" si="242"/>
        <v>183</v>
      </c>
      <c r="I4516" s="93">
        <f t="shared" si="245"/>
        <v>5.2094861528414214</v>
      </c>
      <c r="J4516" s="158">
        <f t="shared" si="241"/>
        <v>33.227841079668252</v>
      </c>
    </row>
    <row r="4517" spans="1:10" hidden="1" x14ac:dyDescent="0.25">
      <c r="A4517" s="93">
        <v>190</v>
      </c>
      <c r="B4517" s="5" t="s">
        <v>45</v>
      </c>
      <c r="C4517" s="26">
        <v>44082</v>
      </c>
      <c r="D4517" s="4">
        <v>46</v>
      </c>
      <c r="E4517" s="29">
        <f t="shared" si="244"/>
        <v>112</v>
      </c>
      <c r="F4517" s="4">
        <f>1</f>
        <v>1</v>
      </c>
      <c r="G4517" s="4"/>
      <c r="H4517" s="93">
        <f t="shared" si="242"/>
        <v>155</v>
      </c>
      <c r="I4517" s="93">
        <f t="shared" si="245"/>
        <v>5.0434251169192468</v>
      </c>
      <c r="J4517" s="158">
        <f t="shared" si="241"/>
        <v>-23.833581661178702</v>
      </c>
    </row>
    <row r="4518" spans="1:10" hidden="1" x14ac:dyDescent="0.25">
      <c r="A4518" s="93">
        <v>191</v>
      </c>
      <c r="B4518" s="5" t="s">
        <v>45</v>
      </c>
      <c r="C4518" s="26">
        <v>44083</v>
      </c>
      <c r="D4518" s="4">
        <v>81</v>
      </c>
      <c r="E4518" s="29">
        <f t="shared" si="244"/>
        <v>158</v>
      </c>
      <c r="F4518" s="4">
        <f>1</f>
        <v>1</v>
      </c>
      <c r="G4518" s="4"/>
      <c r="H4518" s="93">
        <f t="shared" si="242"/>
        <v>193</v>
      </c>
      <c r="I4518" s="93">
        <f t="shared" si="245"/>
        <v>5.2626901889048856</v>
      </c>
      <c r="J4518" s="158">
        <f t="shared" si="241"/>
        <v>-13.326256897467418</v>
      </c>
    </row>
    <row r="4519" spans="1:10" hidden="1" x14ac:dyDescent="0.25">
      <c r="A4519" s="93">
        <v>192</v>
      </c>
      <c r="B4519" s="5" t="s">
        <v>45</v>
      </c>
      <c r="C4519" s="26">
        <v>44084</v>
      </c>
      <c r="D4519" s="1">
        <v>88</v>
      </c>
      <c r="E4519" s="29">
        <f t="shared" si="244"/>
        <v>178</v>
      </c>
      <c r="F4519" s="4">
        <f>1+2</f>
        <v>3</v>
      </c>
      <c r="G4519" s="4"/>
      <c r="H4519" s="93">
        <f t="shared" si="242"/>
        <v>246</v>
      </c>
      <c r="I4519" s="93">
        <f t="shared" si="245"/>
        <v>5.5053315359323625</v>
      </c>
      <c r="J4519" s="158">
        <f t="shared" si="241"/>
        <v>-16.223294308094516</v>
      </c>
    </row>
    <row r="4520" spans="1:10" hidden="1" x14ac:dyDescent="0.25">
      <c r="A4520" s="93">
        <v>193</v>
      </c>
      <c r="B4520" s="5" t="s">
        <v>45</v>
      </c>
      <c r="C4520" s="26">
        <v>44085</v>
      </c>
      <c r="D4520" s="4">
        <v>83</v>
      </c>
      <c r="E4520" s="29">
        <f t="shared" si="244"/>
        <v>421</v>
      </c>
      <c r="G4520" s="4"/>
      <c r="H4520" s="93">
        <f t="shared" si="242"/>
        <v>261</v>
      </c>
      <c r="I4520" s="93">
        <f t="shared" si="245"/>
        <v>5.5645204073226937</v>
      </c>
      <c r="J4520" s="158">
        <f t="shared" si="241"/>
        <v>-62.484237487500202</v>
      </c>
    </row>
    <row r="4521" spans="1:10" hidden="1" x14ac:dyDescent="0.25">
      <c r="A4521" s="93">
        <v>194</v>
      </c>
      <c r="B4521" s="5" t="s">
        <v>45</v>
      </c>
      <c r="C4521" s="26">
        <v>44086</v>
      </c>
      <c r="D4521" s="4">
        <v>112</v>
      </c>
      <c r="E4521" s="29">
        <f t="shared" si="244"/>
        <v>203</v>
      </c>
      <c r="G4521" s="4"/>
      <c r="H4521" s="93">
        <f t="shared" si="242"/>
        <v>533</v>
      </c>
      <c r="I4521" s="93">
        <f t="shared" si="245"/>
        <v>6.2785214241658442</v>
      </c>
      <c r="J4521" s="158">
        <f t="shared" si="241"/>
        <v>8.5069047451362128</v>
      </c>
    </row>
    <row r="4522" spans="1:10" hidden="1" x14ac:dyDescent="0.25">
      <c r="A4522" s="93">
        <v>195</v>
      </c>
      <c r="B4522" s="5" t="s">
        <v>45</v>
      </c>
      <c r="C4522" s="26">
        <v>44087</v>
      </c>
      <c r="D4522" s="4">
        <v>79</v>
      </c>
      <c r="E4522" s="29">
        <f t="shared" si="244"/>
        <v>162</v>
      </c>
      <c r="F4522" s="4">
        <f>1</f>
        <v>1</v>
      </c>
      <c r="G4522" s="4"/>
      <c r="H4522" s="93">
        <f t="shared" si="242"/>
        <v>282</v>
      </c>
      <c r="I4522" s="93">
        <f t="shared" si="245"/>
        <v>5.6419070709381138</v>
      </c>
      <c r="J4522" s="158">
        <f t="shared" si="241"/>
        <v>6.1375509552224745</v>
      </c>
    </row>
    <row r="4523" spans="1:10" hidden="1" x14ac:dyDescent="0.25">
      <c r="A4523" s="93">
        <v>196</v>
      </c>
      <c r="B4523" s="5" t="s">
        <v>45</v>
      </c>
      <c r="C4523" s="26">
        <v>44088</v>
      </c>
      <c r="D4523" s="4">
        <v>81</v>
      </c>
      <c r="E4523" s="29">
        <f t="shared" si="244"/>
        <v>161</v>
      </c>
      <c r="F4523" s="4">
        <f>2</f>
        <v>2</v>
      </c>
      <c r="G4523" s="4"/>
      <c r="H4523" s="93">
        <f t="shared" si="242"/>
        <v>243</v>
      </c>
      <c r="I4523" s="93">
        <f t="shared" si="245"/>
        <v>5.4930614433405482</v>
      </c>
      <c r="J4523" s="158">
        <f t="shared" si="241"/>
        <v>7.2023136256000377</v>
      </c>
    </row>
    <row r="4524" spans="1:10" hidden="1" x14ac:dyDescent="0.25">
      <c r="A4524" s="93">
        <v>197</v>
      </c>
      <c r="B4524" s="62" t="s">
        <v>45</v>
      </c>
      <c r="C4524" s="26">
        <v>44089</v>
      </c>
      <c r="D4524" s="4">
        <v>69</v>
      </c>
      <c r="E4524" s="29">
        <f t="shared" si="244"/>
        <v>147</v>
      </c>
      <c r="G4524" s="4"/>
      <c r="H4524" s="93">
        <f t="shared" si="242"/>
        <v>230</v>
      </c>
      <c r="I4524" s="93">
        <f t="shared" si="245"/>
        <v>5.4380793089231956</v>
      </c>
      <c r="J4524" s="158">
        <f t="shared" si="241"/>
        <v>11.556664684287172</v>
      </c>
    </row>
    <row r="4525" spans="1:10" hidden="1" x14ac:dyDescent="0.25">
      <c r="A4525" s="93">
        <v>198</v>
      </c>
      <c r="B4525" s="62" t="s">
        <v>45</v>
      </c>
      <c r="C4525" s="26">
        <v>44090</v>
      </c>
      <c r="D4525" s="4">
        <v>59</v>
      </c>
      <c r="E4525" s="29">
        <f t="shared" si="244"/>
        <v>133</v>
      </c>
      <c r="G4525" s="4"/>
      <c r="H4525" s="93">
        <f t="shared" si="242"/>
        <v>206</v>
      </c>
      <c r="I4525" s="93">
        <f t="shared" si="245"/>
        <v>5.3278761687895813</v>
      </c>
      <c r="J4525" s="158">
        <f t="shared" si="241"/>
        <v>-79.655683239979822</v>
      </c>
    </row>
    <row r="4526" spans="1:10" hidden="1" x14ac:dyDescent="0.25">
      <c r="A4526" s="93">
        <v>199</v>
      </c>
      <c r="B4526" s="62" t="s">
        <v>45</v>
      </c>
      <c r="C4526" s="26">
        <v>44091</v>
      </c>
      <c r="D4526" s="4">
        <v>68</v>
      </c>
      <c r="E4526" s="29">
        <f t="shared" si="244"/>
        <v>179</v>
      </c>
      <c r="F4526" s="4">
        <f>1+1</f>
        <v>2</v>
      </c>
      <c r="G4526" s="4"/>
      <c r="H4526" s="93">
        <f t="shared" si="242"/>
        <v>201</v>
      </c>
      <c r="I4526" s="93">
        <f t="shared" si="245"/>
        <v>5.3033049080590757</v>
      </c>
      <c r="J4526" s="158">
        <f t="shared" si="241"/>
        <v>-11.053342904768886</v>
      </c>
    </row>
    <row r="4527" spans="1:10" hidden="1" x14ac:dyDescent="0.25">
      <c r="A4527" s="93">
        <v>200</v>
      </c>
      <c r="B4527" s="62" t="s">
        <v>45</v>
      </c>
      <c r="C4527" s="26">
        <v>44092</v>
      </c>
      <c r="D4527" s="4">
        <v>137</v>
      </c>
      <c r="E4527" s="29">
        <f t="shared" si="244"/>
        <v>255</v>
      </c>
      <c r="G4527" s="4"/>
      <c r="H4527" s="93">
        <f t="shared" si="242"/>
        <v>316</v>
      </c>
      <c r="I4527" s="93">
        <f t="shared" si="245"/>
        <v>5.7557422135869123</v>
      </c>
      <c r="J4527" s="158">
        <f t="shared" si="241"/>
        <v>-12.840008341041921</v>
      </c>
    </row>
    <row r="4528" spans="1:10" hidden="1" x14ac:dyDescent="0.25">
      <c r="A4528" s="93">
        <v>201</v>
      </c>
      <c r="B4528" s="62" t="s">
        <v>45</v>
      </c>
      <c r="C4528" s="26">
        <v>44093</v>
      </c>
      <c r="D4528" s="4">
        <v>56</v>
      </c>
      <c r="E4528" s="29">
        <f t="shared" si="244"/>
        <v>141</v>
      </c>
      <c r="G4528" s="4"/>
      <c r="H4528" s="93">
        <f t="shared" si="242"/>
        <v>311</v>
      </c>
      <c r="I4528" s="93">
        <f t="shared" si="245"/>
        <v>5.7397929121792339</v>
      </c>
      <c r="J4528" s="158">
        <f t="shared" si="241"/>
        <v>-15.000879559026794</v>
      </c>
    </row>
    <row r="4529" spans="1:10" hidden="1" x14ac:dyDescent="0.25">
      <c r="A4529" s="93">
        <v>202</v>
      </c>
      <c r="B4529" s="62" t="s">
        <v>45</v>
      </c>
      <c r="C4529" s="26">
        <v>44094</v>
      </c>
      <c r="D4529" s="4">
        <v>70</v>
      </c>
      <c r="E4529" s="29">
        <f t="shared" si="244"/>
        <v>171</v>
      </c>
      <c r="F4529" s="4">
        <f>3+1+1</f>
        <v>5</v>
      </c>
      <c r="G4529" s="4"/>
      <c r="H4529" s="93">
        <f t="shared" si="242"/>
        <v>211</v>
      </c>
      <c r="I4529" s="93">
        <f t="shared" si="245"/>
        <v>5.3518581334760666</v>
      </c>
      <c r="J4529" s="158">
        <f t="shared" si="241"/>
        <v>441.99024688157192</v>
      </c>
    </row>
    <row r="4530" spans="1:10" hidden="1" x14ac:dyDescent="0.25">
      <c r="A4530" s="93">
        <v>203</v>
      </c>
      <c r="B4530" s="62" t="s">
        <v>45</v>
      </c>
      <c r="C4530" s="26">
        <v>44095</v>
      </c>
      <c r="D4530" s="4">
        <v>53</v>
      </c>
      <c r="E4530" s="29">
        <f t="shared" si="244"/>
        <v>146</v>
      </c>
      <c r="F4530" s="4">
        <v>2</v>
      </c>
      <c r="G4530" s="4"/>
      <c r="H4530" s="93">
        <f t="shared" si="242"/>
        <v>224</v>
      </c>
      <c r="I4530" s="93">
        <f t="shared" si="245"/>
        <v>5.4116460518550396</v>
      </c>
      <c r="J4530" s="158">
        <f t="shared" si="241"/>
        <v>84.730170392951692</v>
      </c>
    </row>
    <row r="4531" spans="1:10" hidden="1" x14ac:dyDescent="0.25">
      <c r="A4531" s="93">
        <v>204</v>
      </c>
      <c r="B4531" s="62" t="s">
        <v>45</v>
      </c>
      <c r="C4531" s="26">
        <v>44096</v>
      </c>
      <c r="D4531" s="4">
        <v>75</v>
      </c>
      <c r="E4531" s="29">
        <f t="shared" si="244"/>
        <v>194</v>
      </c>
      <c r="F4531" s="4">
        <f>1+1</f>
        <v>2</v>
      </c>
      <c r="G4531" s="4"/>
      <c r="H4531" s="93">
        <f t="shared" si="242"/>
        <v>221</v>
      </c>
      <c r="I4531" s="93">
        <f t="shared" si="245"/>
        <v>5.3981627015177525</v>
      </c>
      <c r="J4531" s="158">
        <f t="shared" si="241"/>
        <v>216.33201201029192</v>
      </c>
    </row>
    <row r="4532" spans="1:10" hidden="1" x14ac:dyDescent="0.25">
      <c r="A4532" s="93">
        <v>205</v>
      </c>
      <c r="B4532" s="62" t="s">
        <v>45</v>
      </c>
      <c r="C4532" s="26">
        <v>44097</v>
      </c>
      <c r="D4532" s="4">
        <v>108</v>
      </c>
      <c r="E4532" s="29">
        <f t="shared" si="244"/>
        <v>242</v>
      </c>
      <c r="F4532" s="4">
        <f>4</f>
        <v>4</v>
      </c>
      <c r="G4532" s="4"/>
      <c r="H4532" s="93">
        <f t="shared" si="242"/>
        <v>302</v>
      </c>
      <c r="I4532" s="93">
        <f t="shared" si="245"/>
        <v>5.7104270173748697</v>
      </c>
      <c r="J4532" s="158">
        <f t="shared" si="241"/>
        <v>33.618358766885649</v>
      </c>
    </row>
    <row r="4533" spans="1:10" hidden="1" x14ac:dyDescent="0.25">
      <c r="A4533" s="93">
        <v>206</v>
      </c>
      <c r="B4533" s="62" t="s">
        <v>45</v>
      </c>
      <c r="C4533" s="26">
        <v>44098</v>
      </c>
      <c r="D4533" s="4">
        <v>116</v>
      </c>
      <c r="E4533" s="29">
        <f t="shared" si="244"/>
        <v>262</v>
      </c>
      <c r="F4533" s="4">
        <f>1</f>
        <v>1</v>
      </c>
      <c r="G4533" s="4"/>
      <c r="H4533" s="93">
        <f t="shared" si="242"/>
        <v>358</v>
      </c>
      <c r="I4533" s="93">
        <f t="shared" si="245"/>
        <v>5.8805329864007003</v>
      </c>
      <c r="J4533" s="158">
        <f>LN(2)/SLOPE(I4526:I4533,A4526:A4533)</f>
        <v>20.437361186421075</v>
      </c>
    </row>
    <row r="4534" spans="1:10" hidden="1" x14ac:dyDescent="0.25">
      <c r="A4534" s="93">
        <v>1</v>
      </c>
      <c r="B4534" s="5" t="s">
        <v>46</v>
      </c>
      <c r="C4534" s="26">
        <v>43893</v>
      </c>
      <c r="D4534" s="4">
        <v>0</v>
      </c>
      <c r="E4534" s="29">
        <v>0</v>
      </c>
      <c r="G4534" s="4"/>
      <c r="H4534" s="93">
        <f t="shared" si="242"/>
        <v>0</v>
      </c>
      <c r="I4534" s="93" t="e">
        <f t="shared" si="245"/>
        <v>#NUM!</v>
      </c>
    </row>
    <row r="4535" spans="1:10" hidden="1" x14ac:dyDescent="0.25">
      <c r="A4535" s="93">
        <v>2</v>
      </c>
      <c r="B4535" s="5" t="s">
        <v>46</v>
      </c>
      <c r="C4535" s="26">
        <v>43894</v>
      </c>
      <c r="D4535" s="4">
        <v>0</v>
      </c>
      <c r="E4535" s="29">
        <v>0</v>
      </c>
      <c r="G4535" s="4"/>
      <c r="H4535" s="93">
        <f t="shared" si="242"/>
        <v>0</v>
      </c>
      <c r="I4535" s="93" t="e">
        <f t="shared" si="245"/>
        <v>#NUM!</v>
      </c>
    </row>
    <row r="4536" spans="1:10" hidden="1" x14ac:dyDescent="0.25">
      <c r="A4536" s="93">
        <v>3</v>
      </c>
      <c r="B4536" s="5" t="s">
        <v>46</v>
      </c>
      <c r="C4536" s="26">
        <v>43895</v>
      </c>
      <c r="D4536" s="4">
        <v>0</v>
      </c>
      <c r="E4536" s="29">
        <v>0</v>
      </c>
      <c r="G4536" s="4"/>
      <c r="H4536" s="93">
        <f t="shared" si="242"/>
        <v>0</v>
      </c>
      <c r="I4536" s="93" t="e">
        <f t="shared" si="245"/>
        <v>#NUM!</v>
      </c>
    </row>
    <row r="4537" spans="1:10" hidden="1" x14ac:dyDescent="0.25">
      <c r="A4537" s="93">
        <v>4</v>
      </c>
      <c r="B4537" s="5" t="s">
        <v>46</v>
      </c>
      <c r="C4537" s="26">
        <v>43896</v>
      </c>
      <c r="D4537" s="4">
        <v>0</v>
      </c>
      <c r="E4537" s="29">
        <v>0</v>
      </c>
      <c r="G4537" s="4"/>
      <c r="H4537" s="93">
        <f t="shared" si="242"/>
        <v>0</v>
      </c>
      <c r="I4537" s="93" t="e">
        <f t="shared" si="245"/>
        <v>#NUM!</v>
      </c>
    </row>
    <row r="4538" spans="1:10" hidden="1" x14ac:dyDescent="0.25">
      <c r="A4538" s="93">
        <v>5</v>
      </c>
      <c r="B4538" s="5" t="s">
        <v>46</v>
      </c>
      <c r="C4538" s="26">
        <v>43897</v>
      </c>
      <c r="D4538" s="4">
        <v>0</v>
      </c>
      <c r="E4538" s="29">
        <v>0</v>
      </c>
      <c r="G4538" s="4"/>
      <c r="H4538" s="93">
        <f t="shared" si="242"/>
        <v>0</v>
      </c>
      <c r="I4538" s="93" t="e">
        <f t="shared" si="245"/>
        <v>#NUM!</v>
      </c>
    </row>
    <row r="4539" spans="1:10" hidden="1" x14ac:dyDescent="0.25">
      <c r="A4539" s="93">
        <v>6</v>
      </c>
      <c r="B4539" s="5" t="s">
        <v>46</v>
      </c>
      <c r="C4539" s="26">
        <v>43898</v>
      </c>
      <c r="D4539" s="4">
        <v>0</v>
      </c>
      <c r="E4539" s="29">
        <v>0</v>
      </c>
      <c r="G4539" s="4"/>
      <c r="H4539" s="93">
        <f t="shared" si="242"/>
        <v>0</v>
      </c>
      <c r="I4539" s="93" t="e">
        <f t="shared" si="245"/>
        <v>#NUM!</v>
      </c>
    </row>
    <row r="4540" spans="1:10" hidden="1" x14ac:dyDescent="0.25">
      <c r="A4540" s="93">
        <v>7</v>
      </c>
      <c r="B4540" s="5" t="s">
        <v>46</v>
      </c>
      <c r="C4540" s="26">
        <v>43899</v>
      </c>
      <c r="D4540" s="4">
        <v>0</v>
      </c>
      <c r="E4540" s="29">
        <v>0</v>
      </c>
      <c r="G4540" s="4"/>
      <c r="H4540" s="93">
        <f t="shared" si="242"/>
        <v>0</v>
      </c>
      <c r="I4540" s="93" t="e">
        <f t="shared" si="245"/>
        <v>#NUM!</v>
      </c>
    </row>
    <row r="4541" spans="1:10" hidden="1" x14ac:dyDescent="0.25">
      <c r="A4541" s="93">
        <v>8</v>
      </c>
      <c r="B4541" s="5" t="s">
        <v>46</v>
      </c>
      <c r="C4541" s="26">
        <v>43900</v>
      </c>
      <c r="D4541" s="4">
        <v>0</v>
      </c>
      <c r="E4541" s="29">
        <v>0</v>
      </c>
      <c r="G4541" s="4"/>
      <c r="H4541" s="93">
        <f t="shared" si="242"/>
        <v>0</v>
      </c>
      <c r="I4541" s="93" t="e">
        <f t="shared" si="245"/>
        <v>#NUM!</v>
      </c>
    </row>
    <row r="4542" spans="1:10" hidden="1" x14ac:dyDescent="0.25">
      <c r="A4542" s="93">
        <v>9</v>
      </c>
      <c r="B4542" s="5" t="s">
        <v>46</v>
      </c>
      <c r="C4542" s="26">
        <v>43901</v>
      </c>
      <c r="D4542" s="4">
        <v>0</v>
      </c>
      <c r="E4542" s="29">
        <v>0</v>
      </c>
      <c r="G4542" s="4"/>
      <c r="H4542" s="93">
        <f t="shared" si="242"/>
        <v>0</v>
      </c>
      <c r="I4542" s="93" t="e">
        <f t="shared" si="245"/>
        <v>#NUM!</v>
      </c>
    </row>
    <row r="4543" spans="1:10" hidden="1" x14ac:dyDescent="0.25">
      <c r="A4543" s="93">
        <v>10</v>
      </c>
      <c r="B4543" s="5" t="s">
        <v>46</v>
      </c>
      <c r="C4543" s="26">
        <v>43902</v>
      </c>
      <c r="D4543" s="4">
        <v>0</v>
      </c>
      <c r="E4543" s="29">
        <v>0</v>
      </c>
      <c r="G4543" s="4"/>
      <c r="H4543" s="93">
        <f t="shared" si="242"/>
        <v>0</v>
      </c>
      <c r="I4543" s="93" t="e">
        <f t="shared" si="245"/>
        <v>#NUM!</v>
      </c>
    </row>
    <row r="4544" spans="1:10" hidden="1" x14ac:dyDescent="0.25">
      <c r="A4544" s="93">
        <v>11</v>
      </c>
      <c r="B4544" s="5" t="s">
        <v>46</v>
      </c>
      <c r="C4544" s="26">
        <v>43903</v>
      </c>
      <c r="D4544" s="4">
        <v>0</v>
      </c>
      <c r="E4544" s="29">
        <v>0</v>
      </c>
      <c r="G4544" s="4"/>
      <c r="H4544" s="93">
        <f t="shared" si="242"/>
        <v>0</v>
      </c>
      <c r="I4544" s="93" t="e">
        <f t="shared" si="245"/>
        <v>#NUM!</v>
      </c>
    </row>
    <row r="4545" spans="1:10" hidden="1" x14ac:dyDescent="0.25">
      <c r="A4545" s="93">
        <v>12</v>
      </c>
      <c r="B4545" s="5" t="s">
        <v>46</v>
      </c>
      <c r="C4545" s="26">
        <v>43904</v>
      </c>
      <c r="D4545" s="4">
        <v>0</v>
      </c>
      <c r="E4545" s="29">
        <v>0</v>
      </c>
      <c r="G4545" s="4"/>
      <c r="H4545" s="93">
        <f t="shared" si="242"/>
        <v>0</v>
      </c>
      <c r="I4545" s="93" t="e">
        <f t="shared" si="245"/>
        <v>#NUM!</v>
      </c>
    </row>
    <row r="4546" spans="1:10" hidden="1" x14ac:dyDescent="0.25">
      <c r="A4546" s="93">
        <v>13</v>
      </c>
      <c r="B4546" s="5" t="s">
        <v>46</v>
      </c>
      <c r="C4546" s="26">
        <v>43905</v>
      </c>
      <c r="D4546" s="4">
        <v>2</v>
      </c>
      <c r="E4546" s="29">
        <v>2</v>
      </c>
      <c r="G4546" s="4"/>
      <c r="H4546" s="93">
        <f t="shared" si="242"/>
        <v>2</v>
      </c>
      <c r="I4546" s="93">
        <f t="shared" si="245"/>
        <v>0.69314718055994529</v>
      </c>
    </row>
    <row r="4547" spans="1:10" hidden="1" x14ac:dyDescent="0.25">
      <c r="A4547" s="93">
        <v>14</v>
      </c>
      <c r="B4547" s="5" t="s">
        <v>46</v>
      </c>
      <c r="C4547" s="26">
        <v>43906</v>
      </c>
      <c r="D4547" s="4">
        <v>0</v>
      </c>
      <c r="E4547" s="29">
        <v>2</v>
      </c>
      <c r="G4547" s="4"/>
      <c r="H4547" s="93">
        <f t="shared" ref="H4547:H4610" si="246">IF(EXACT(B4547,B4546),D4547+E4546,E4547)</f>
        <v>2</v>
      </c>
      <c r="I4547" s="93">
        <f t="shared" si="245"/>
        <v>0.69314718055994529</v>
      </c>
    </row>
    <row r="4548" spans="1:10" hidden="1" x14ac:dyDescent="0.25">
      <c r="A4548" s="93">
        <v>15</v>
      </c>
      <c r="B4548" s="5" t="s">
        <v>46</v>
      </c>
      <c r="C4548" s="26">
        <v>43907</v>
      </c>
      <c r="D4548" s="4">
        <v>0</v>
      </c>
      <c r="E4548" s="29">
        <v>2</v>
      </c>
      <c r="G4548" s="4"/>
      <c r="H4548" s="93">
        <f t="shared" si="246"/>
        <v>2</v>
      </c>
      <c r="I4548" s="93">
        <f t="shared" si="245"/>
        <v>0.69314718055994529</v>
      </c>
      <c r="J4548" s="158" t="e">
        <f>LN(2)/SLOPE(I4541:I4548,A4541:A4548)</f>
        <v>#NUM!</v>
      </c>
    </row>
    <row r="4549" spans="1:10" hidden="1" x14ac:dyDescent="0.25">
      <c r="A4549" s="93">
        <v>16</v>
      </c>
      <c r="B4549" s="5" t="s">
        <v>46</v>
      </c>
      <c r="C4549" s="26">
        <v>43908</v>
      </c>
      <c r="D4549" s="4">
        <v>0</v>
      </c>
      <c r="E4549" s="29">
        <v>2</v>
      </c>
      <c r="G4549" s="4"/>
      <c r="H4549" s="93">
        <f t="shared" si="246"/>
        <v>2</v>
      </c>
      <c r="I4549" s="93">
        <f t="shared" si="245"/>
        <v>0.69314718055994529</v>
      </c>
      <c r="J4549" s="158" t="e">
        <f t="shared" ref="J4549:J4612" si="247">LN(2)/SLOPE(I4542:I4549,A4542:A4549)</f>
        <v>#NUM!</v>
      </c>
    </row>
    <row r="4550" spans="1:10" hidden="1" x14ac:dyDescent="0.25">
      <c r="A4550" s="93">
        <v>17</v>
      </c>
      <c r="B4550" s="5" t="s">
        <v>46</v>
      </c>
      <c r="C4550" s="26">
        <v>43909</v>
      </c>
      <c r="D4550" s="4">
        <v>0</v>
      </c>
      <c r="E4550" s="29">
        <v>2</v>
      </c>
      <c r="G4550" s="4"/>
      <c r="H4550" s="93">
        <f t="shared" si="246"/>
        <v>2</v>
      </c>
      <c r="I4550" s="93">
        <f t="shared" si="245"/>
        <v>0.69314718055994529</v>
      </c>
      <c r="J4550" s="158" t="e">
        <f t="shared" si="247"/>
        <v>#NUM!</v>
      </c>
    </row>
    <row r="4551" spans="1:10" hidden="1" x14ac:dyDescent="0.25">
      <c r="A4551" s="93">
        <v>18</v>
      </c>
      <c r="B4551" s="5" t="s">
        <v>46</v>
      </c>
      <c r="C4551" s="26">
        <v>43910</v>
      </c>
      <c r="D4551" s="4">
        <v>1</v>
      </c>
      <c r="E4551" s="29">
        <v>3</v>
      </c>
      <c r="G4551" s="4"/>
      <c r="H4551" s="93">
        <f t="shared" si="246"/>
        <v>3</v>
      </c>
      <c r="I4551" s="93">
        <f t="shared" si="245"/>
        <v>1.0986122886681098</v>
      </c>
      <c r="J4551" s="158" t="e">
        <f t="shared" si="247"/>
        <v>#NUM!</v>
      </c>
    </row>
    <row r="4552" spans="1:10" hidden="1" x14ac:dyDescent="0.25">
      <c r="A4552" s="93">
        <v>19</v>
      </c>
      <c r="B4552" s="5" t="s">
        <v>46</v>
      </c>
      <c r="C4552" s="26">
        <v>43911</v>
      </c>
      <c r="D4552" s="4">
        <v>3</v>
      </c>
      <c r="E4552" s="29">
        <v>6</v>
      </c>
      <c r="G4552" s="4"/>
      <c r="H4552" s="93">
        <f t="shared" si="246"/>
        <v>6</v>
      </c>
      <c r="I4552" s="93">
        <f t="shared" si="245"/>
        <v>1.791759469228055</v>
      </c>
      <c r="J4552" s="158" t="e">
        <f t="shared" si="247"/>
        <v>#NUM!</v>
      </c>
    </row>
    <row r="4553" spans="1:10" hidden="1" x14ac:dyDescent="0.25">
      <c r="A4553" s="93">
        <v>20</v>
      </c>
      <c r="B4553" s="5" t="s">
        <v>46</v>
      </c>
      <c r="C4553" s="26">
        <v>43912</v>
      </c>
      <c r="D4553" s="4">
        <v>0</v>
      </c>
      <c r="E4553" s="29">
        <v>6</v>
      </c>
      <c r="G4553" s="4"/>
      <c r="H4553" s="93">
        <f t="shared" si="246"/>
        <v>6</v>
      </c>
      <c r="I4553" s="93">
        <f t="shared" si="245"/>
        <v>1.791759469228055</v>
      </c>
      <c r="J4553" s="158">
        <f t="shared" si="247"/>
        <v>4.043430776706268</v>
      </c>
    </row>
    <row r="4554" spans="1:10" hidden="1" x14ac:dyDescent="0.25">
      <c r="A4554" s="93">
        <v>21</v>
      </c>
      <c r="B4554" s="5" t="s">
        <v>46</v>
      </c>
      <c r="C4554" s="26">
        <v>43913</v>
      </c>
      <c r="D4554" s="4">
        <v>0</v>
      </c>
      <c r="E4554" s="29">
        <v>6</v>
      </c>
      <c r="G4554" s="4"/>
      <c r="H4554" s="93">
        <f t="shared" si="246"/>
        <v>6</v>
      </c>
      <c r="I4554" s="93">
        <f t="shared" si="245"/>
        <v>1.791759469228055</v>
      </c>
      <c r="J4554" s="158">
        <f t="shared" si="247"/>
        <v>3.4483607954305562</v>
      </c>
    </row>
    <row r="4555" spans="1:10" hidden="1" x14ac:dyDescent="0.25">
      <c r="A4555" s="93">
        <v>22</v>
      </c>
      <c r="B4555" s="5" t="s">
        <v>46</v>
      </c>
      <c r="C4555" s="26">
        <v>43914</v>
      </c>
      <c r="D4555" s="4">
        <v>4</v>
      </c>
      <c r="E4555" s="29">
        <v>10</v>
      </c>
      <c r="G4555" s="4"/>
      <c r="H4555" s="93">
        <f t="shared" si="246"/>
        <v>10</v>
      </c>
      <c r="I4555" s="93">
        <f t="shared" si="245"/>
        <v>2.3025850929940459</v>
      </c>
      <c r="J4555" s="158">
        <f t="shared" si="247"/>
        <v>2.8062488923624174</v>
      </c>
    </row>
    <row r="4556" spans="1:10" hidden="1" x14ac:dyDescent="0.25">
      <c r="A4556" s="93">
        <v>23</v>
      </c>
      <c r="B4556" s="5" t="s">
        <v>46</v>
      </c>
      <c r="C4556" s="26">
        <v>43915</v>
      </c>
      <c r="D4556" s="4">
        <v>1</v>
      </c>
      <c r="E4556" s="29">
        <v>11</v>
      </c>
      <c r="G4556" s="4"/>
      <c r="H4556" s="93">
        <f t="shared" si="246"/>
        <v>11</v>
      </c>
      <c r="I4556" s="93">
        <f t="shared" si="245"/>
        <v>2.3978952727983707</v>
      </c>
      <c r="J4556" s="158">
        <f t="shared" si="247"/>
        <v>2.6393795206820365</v>
      </c>
    </row>
    <row r="4557" spans="1:10" hidden="1" x14ac:dyDescent="0.25">
      <c r="A4557" s="93">
        <v>24</v>
      </c>
      <c r="B4557" s="5" t="s">
        <v>46</v>
      </c>
      <c r="C4557" s="26">
        <v>43916</v>
      </c>
      <c r="D4557" s="4">
        <v>3</v>
      </c>
      <c r="E4557" s="29">
        <v>14</v>
      </c>
      <c r="G4557" s="4"/>
      <c r="H4557" s="93">
        <f t="shared" si="246"/>
        <v>14</v>
      </c>
      <c r="I4557" s="93">
        <f t="shared" si="245"/>
        <v>2.6390573296152584</v>
      </c>
      <c r="J4557" s="158">
        <f t="shared" si="247"/>
        <v>2.6893143796852446</v>
      </c>
    </row>
    <row r="4558" spans="1:10" hidden="1" x14ac:dyDescent="0.25">
      <c r="A4558" s="93">
        <v>25</v>
      </c>
      <c r="B4558" s="5" t="s">
        <v>46</v>
      </c>
      <c r="C4558" s="26">
        <v>43917</v>
      </c>
      <c r="D4558" s="4">
        <v>0</v>
      </c>
      <c r="E4558" s="29">
        <v>14</v>
      </c>
      <c r="G4558" s="4"/>
      <c r="H4558" s="93">
        <f t="shared" si="246"/>
        <v>14</v>
      </c>
      <c r="I4558" s="93">
        <f t="shared" si="245"/>
        <v>2.6390573296152584</v>
      </c>
      <c r="J4558" s="158">
        <f t="shared" si="247"/>
        <v>3.3560959202074088</v>
      </c>
    </row>
    <row r="4559" spans="1:10" hidden="1" x14ac:dyDescent="0.25">
      <c r="A4559" s="93">
        <v>26</v>
      </c>
      <c r="B4559" s="5" t="s">
        <v>46</v>
      </c>
      <c r="C4559" s="26">
        <v>43918</v>
      </c>
      <c r="D4559" s="4">
        <v>4</v>
      </c>
      <c r="E4559" s="29">
        <v>18</v>
      </c>
      <c r="G4559" s="4"/>
      <c r="H4559" s="93">
        <f t="shared" si="246"/>
        <v>18</v>
      </c>
      <c r="I4559" s="93">
        <f t="shared" si="245"/>
        <v>2.8903717578961645</v>
      </c>
      <c r="J4559" s="158">
        <f t="shared" si="247"/>
        <v>3.9978334789484111</v>
      </c>
    </row>
    <row r="4560" spans="1:10" hidden="1" x14ac:dyDescent="0.25">
      <c r="A4560" s="93">
        <v>27</v>
      </c>
      <c r="B4560" s="5" t="s">
        <v>46</v>
      </c>
      <c r="C4560" s="26">
        <v>43919</v>
      </c>
      <c r="D4560" s="4">
        <v>3</v>
      </c>
      <c r="E4560" s="29">
        <v>21</v>
      </c>
      <c r="G4560" s="4"/>
      <c r="H4560" s="93">
        <f t="shared" si="246"/>
        <v>21</v>
      </c>
      <c r="I4560" s="93">
        <f t="shared" si="245"/>
        <v>3.044522437723423</v>
      </c>
      <c r="J4560" s="158">
        <f t="shared" si="247"/>
        <v>3.7532672286833404</v>
      </c>
    </row>
    <row r="4561" spans="1:10" hidden="1" x14ac:dyDescent="0.25">
      <c r="A4561" s="93">
        <v>28</v>
      </c>
      <c r="B4561" s="45" t="s">
        <v>46</v>
      </c>
      <c r="C4561" s="46">
        <v>43920</v>
      </c>
      <c r="D4561" s="47">
        <v>11</v>
      </c>
      <c r="E4561" s="89">
        <v>32</v>
      </c>
      <c r="F4561" s="47"/>
      <c r="G4561" s="47"/>
      <c r="H4561" s="93">
        <f t="shared" si="246"/>
        <v>32</v>
      </c>
      <c r="I4561" s="93">
        <f t="shared" ref="I4561:I4624" si="248">LN(H4561)</f>
        <v>3.4657359027997265</v>
      </c>
      <c r="J4561" s="158">
        <f t="shared" si="247"/>
        <v>3.4442195325009988</v>
      </c>
    </row>
    <row r="4562" spans="1:10" hidden="1" x14ac:dyDescent="0.25">
      <c r="A4562" s="93">
        <v>29</v>
      </c>
      <c r="B4562" s="151" t="s">
        <v>46</v>
      </c>
      <c r="C4562" s="49">
        <v>43921</v>
      </c>
      <c r="D4562" s="50">
        <v>7</v>
      </c>
      <c r="E4562" s="136">
        <v>39</v>
      </c>
      <c r="F4562" s="50"/>
      <c r="G4562" s="48"/>
      <c r="H4562" s="93">
        <f t="shared" si="246"/>
        <v>39</v>
      </c>
      <c r="I4562" s="93">
        <f t="shared" si="248"/>
        <v>3.6635616461296463</v>
      </c>
      <c r="J4562" s="158">
        <f t="shared" si="247"/>
        <v>3.5646662606759074</v>
      </c>
    </row>
    <row r="4563" spans="1:10" hidden="1" x14ac:dyDescent="0.25">
      <c r="A4563" s="93">
        <v>30</v>
      </c>
      <c r="B4563" s="51" t="s">
        <v>46</v>
      </c>
      <c r="C4563" s="26">
        <v>43922</v>
      </c>
      <c r="D4563" s="4">
        <v>0</v>
      </c>
      <c r="E4563" s="29">
        <v>39</v>
      </c>
      <c r="G4563" s="43"/>
      <c r="H4563" s="93">
        <f t="shared" si="246"/>
        <v>39</v>
      </c>
      <c r="I4563" s="93">
        <f t="shared" si="248"/>
        <v>3.6635616461296463</v>
      </c>
      <c r="J4563" s="158">
        <f t="shared" si="247"/>
        <v>3.5040357233927284</v>
      </c>
    </row>
    <row r="4564" spans="1:10" hidden="1" x14ac:dyDescent="0.25">
      <c r="A4564" s="93">
        <v>31</v>
      </c>
      <c r="B4564" s="51" t="s">
        <v>46</v>
      </c>
      <c r="C4564" s="26">
        <v>43923</v>
      </c>
      <c r="D4564" s="4">
        <v>24</v>
      </c>
      <c r="E4564" s="29">
        <v>63</v>
      </c>
      <c r="G4564" s="43"/>
      <c r="H4564" s="93">
        <f t="shared" si="246"/>
        <v>63</v>
      </c>
      <c r="I4564" s="93">
        <f t="shared" si="248"/>
        <v>4.1431347263915326</v>
      </c>
      <c r="J4564" s="158">
        <f t="shared" si="247"/>
        <v>3.1657703971910229</v>
      </c>
    </row>
    <row r="4565" spans="1:10" hidden="1" x14ac:dyDescent="0.25">
      <c r="A4565" s="93">
        <v>32</v>
      </c>
      <c r="B4565" s="51" t="s">
        <v>46</v>
      </c>
      <c r="C4565" s="26">
        <v>43924</v>
      </c>
      <c r="D4565" s="4">
        <v>1</v>
      </c>
      <c r="E4565" s="29">
        <v>64</v>
      </c>
      <c r="G4565" s="43"/>
      <c r="H4565" s="93">
        <f t="shared" si="246"/>
        <v>64</v>
      </c>
      <c r="I4565" s="93">
        <f t="shared" si="248"/>
        <v>4.1588830833596715</v>
      </c>
      <c r="J4565" s="158">
        <f t="shared" si="247"/>
        <v>3.0713039673497984</v>
      </c>
    </row>
    <row r="4566" spans="1:10" hidden="1" x14ac:dyDescent="0.25">
      <c r="A4566" s="93">
        <v>33</v>
      </c>
      <c r="B4566" s="51" t="s">
        <v>46</v>
      </c>
      <c r="C4566" s="26">
        <v>43925</v>
      </c>
      <c r="D4566" s="4">
        <v>8</v>
      </c>
      <c r="E4566" s="29">
        <v>72</v>
      </c>
      <c r="G4566" s="43"/>
      <c r="H4566" s="93">
        <f t="shared" si="246"/>
        <v>72</v>
      </c>
      <c r="I4566" s="93">
        <f t="shared" si="248"/>
        <v>4.2766661190160553</v>
      </c>
      <c r="J4566" s="158">
        <f t="shared" si="247"/>
        <v>3.3640028058657863</v>
      </c>
    </row>
    <row r="4567" spans="1:10" hidden="1" x14ac:dyDescent="0.25">
      <c r="A4567" s="93">
        <v>34</v>
      </c>
      <c r="B4567" s="51" t="s">
        <v>46</v>
      </c>
      <c r="C4567" s="26">
        <v>43926</v>
      </c>
      <c r="D4567" s="4">
        <v>3</v>
      </c>
      <c r="E4567" s="29">
        <v>75</v>
      </c>
      <c r="G4567" s="43"/>
      <c r="H4567" s="93">
        <f t="shared" si="246"/>
        <v>75</v>
      </c>
      <c r="I4567" s="93">
        <f t="shared" si="248"/>
        <v>4.3174881135363101</v>
      </c>
      <c r="J4567" s="158">
        <f t="shared" si="247"/>
        <v>3.899575725037618</v>
      </c>
    </row>
    <row r="4568" spans="1:10" hidden="1" x14ac:dyDescent="0.25">
      <c r="A4568" s="93">
        <v>35</v>
      </c>
      <c r="B4568" s="51" t="s">
        <v>46</v>
      </c>
      <c r="C4568" s="26">
        <v>43927</v>
      </c>
      <c r="D4568" s="4">
        <v>2</v>
      </c>
      <c r="E4568" s="29">
        <v>77</v>
      </c>
      <c r="G4568" s="43"/>
      <c r="H4568" s="93">
        <f t="shared" si="246"/>
        <v>77</v>
      </c>
      <c r="I4568" s="93">
        <f t="shared" si="248"/>
        <v>4.3438054218536841</v>
      </c>
      <c r="J4568" s="158">
        <f t="shared" si="247"/>
        <v>5.1657731766479031</v>
      </c>
    </row>
    <row r="4569" spans="1:10" hidden="1" x14ac:dyDescent="0.25">
      <c r="A4569" s="93">
        <v>36</v>
      </c>
      <c r="B4569" s="51" t="s">
        <v>46</v>
      </c>
      <c r="C4569" s="26">
        <v>43928</v>
      </c>
      <c r="D4569" s="4">
        <v>2</v>
      </c>
      <c r="E4569" s="29">
        <v>79</v>
      </c>
      <c r="G4569" s="43"/>
      <c r="H4569" s="93">
        <f t="shared" si="246"/>
        <v>79</v>
      </c>
      <c r="I4569" s="93">
        <f t="shared" si="248"/>
        <v>4.3694478524670215</v>
      </c>
      <c r="J4569" s="158">
        <f t="shared" si="247"/>
        <v>6.4814251606987225</v>
      </c>
    </row>
    <row r="4570" spans="1:10" hidden="1" x14ac:dyDescent="0.25">
      <c r="A4570" s="93">
        <v>37</v>
      </c>
      <c r="B4570" s="51" t="s">
        <v>46</v>
      </c>
      <c r="C4570" s="26">
        <v>43929</v>
      </c>
      <c r="D4570" s="4">
        <v>2</v>
      </c>
      <c r="E4570" s="29">
        <v>81</v>
      </c>
      <c r="G4570" s="4"/>
      <c r="H4570" s="93">
        <f t="shared" si="246"/>
        <v>81</v>
      </c>
      <c r="I4570" s="93">
        <f t="shared" si="248"/>
        <v>4.3944491546724391</v>
      </c>
      <c r="J4570" s="158">
        <f t="shared" si="247"/>
        <v>8.5081454003388863</v>
      </c>
    </row>
    <row r="4571" spans="1:10" hidden="1" x14ac:dyDescent="0.25">
      <c r="A4571" s="93">
        <v>38</v>
      </c>
      <c r="B4571" s="51" t="s">
        <v>46</v>
      </c>
      <c r="C4571" s="26">
        <v>43930</v>
      </c>
      <c r="D4571" s="4">
        <v>0</v>
      </c>
      <c r="E4571" s="29">
        <v>81</v>
      </c>
      <c r="G4571" s="43"/>
      <c r="H4571" s="93">
        <f t="shared" si="246"/>
        <v>81</v>
      </c>
      <c r="I4571" s="93">
        <f t="shared" si="248"/>
        <v>4.3944491546724391</v>
      </c>
      <c r="J4571" s="158">
        <f t="shared" si="247"/>
        <v>17.961092448610092</v>
      </c>
    </row>
    <row r="4572" spans="1:10" hidden="1" x14ac:dyDescent="0.25">
      <c r="A4572" s="93">
        <v>39</v>
      </c>
      <c r="B4572" s="51" t="s">
        <v>46</v>
      </c>
      <c r="C4572" s="26">
        <v>43931</v>
      </c>
      <c r="D4572" s="4">
        <v>2</v>
      </c>
      <c r="E4572" s="29">
        <v>83</v>
      </c>
      <c r="G4572" s="43"/>
      <c r="H4572" s="93">
        <f t="shared" si="246"/>
        <v>83</v>
      </c>
      <c r="I4572" s="93">
        <f t="shared" si="248"/>
        <v>4.4188406077965983</v>
      </c>
      <c r="J4572" s="158">
        <f t="shared" si="247"/>
        <v>21.846615493029088</v>
      </c>
    </row>
    <row r="4573" spans="1:10" hidden="1" x14ac:dyDescent="0.25">
      <c r="A4573" s="93">
        <v>40</v>
      </c>
      <c r="B4573" s="51" t="s">
        <v>46</v>
      </c>
      <c r="C4573" s="26">
        <v>43932</v>
      </c>
      <c r="D4573" s="4">
        <v>8</v>
      </c>
      <c r="E4573" s="29">
        <v>91</v>
      </c>
      <c r="G4573" s="43"/>
      <c r="H4573" s="93">
        <f t="shared" si="246"/>
        <v>91</v>
      </c>
      <c r="I4573" s="93">
        <f t="shared" si="248"/>
        <v>4.5108595065168497</v>
      </c>
      <c r="J4573" s="158">
        <f t="shared" si="247"/>
        <v>25.063772255962075</v>
      </c>
    </row>
    <row r="4574" spans="1:10" hidden="1" x14ac:dyDescent="0.25">
      <c r="A4574" s="93">
        <v>41</v>
      </c>
      <c r="B4574" s="51" t="s">
        <v>46</v>
      </c>
      <c r="C4574" s="26">
        <v>43933</v>
      </c>
      <c r="D4574" s="4">
        <v>4</v>
      </c>
      <c r="E4574" s="29">
        <v>95</v>
      </c>
      <c r="G4574" s="43"/>
      <c r="H4574" s="93">
        <f t="shared" si="246"/>
        <v>95</v>
      </c>
      <c r="I4574" s="93">
        <f t="shared" si="248"/>
        <v>4.5538768916005408</v>
      </c>
      <c r="J4574" s="158">
        <f t="shared" si="247"/>
        <v>22.069980392068544</v>
      </c>
    </row>
    <row r="4575" spans="1:10" hidden="1" x14ac:dyDescent="0.25">
      <c r="A4575" s="93">
        <v>42</v>
      </c>
      <c r="B4575" s="51" t="s">
        <v>46</v>
      </c>
      <c r="C4575" s="26">
        <v>43934</v>
      </c>
      <c r="D4575" s="4">
        <v>4</v>
      </c>
      <c r="E4575" s="29">
        <v>99</v>
      </c>
      <c r="G4575" s="43"/>
      <c r="H4575" s="93">
        <f t="shared" si="246"/>
        <v>99</v>
      </c>
      <c r="I4575" s="93">
        <f t="shared" si="248"/>
        <v>4.5951198501345898</v>
      </c>
      <c r="J4575" s="158">
        <f t="shared" si="247"/>
        <v>19.058906601355758</v>
      </c>
    </row>
    <row r="4576" spans="1:10" hidden="1" x14ac:dyDescent="0.25">
      <c r="A4576" s="93">
        <v>43</v>
      </c>
      <c r="B4576" s="51" t="s">
        <v>46</v>
      </c>
      <c r="C4576" s="26">
        <v>43935</v>
      </c>
      <c r="D4576" s="4">
        <v>8</v>
      </c>
      <c r="E4576" s="29">
        <v>107</v>
      </c>
      <c r="G4576" s="43"/>
      <c r="H4576" s="93">
        <f t="shared" si="246"/>
        <v>107</v>
      </c>
      <c r="I4576" s="93">
        <f t="shared" si="248"/>
        <v>4.6728288344619058</v>
      </c>
      <c r="J4576" s="158">
        <f t="shared" si="247"/>
        <v>15.747710345707869</v>
      </c>
    </row>
    <row r="4577" spans="1:10" hidden="1" x14ac:dyDescent="0.25">
      <c r="A4577" s="93">
        <v>44</v>
      </c>
      <c r="B4577" s="51" t="s">
        <v>46</v>
      </c>
      <c r="C4577" s="26">
        <v>43936</v>
      </c>
      <c r="D4577" s="4">
        <v>3</v>
      </c>
      <c r="E4577" s="29">
        <v>110</v>
      </c>
      <c r="G4577" s="43"/>
      <c r="H4577" s="93">
        <f t="shared" si="246"/>
        <v>110</v>
      </c>
      <c r="I4577" s="93">
        <f t="shared" si="248"/>
        <v>4.7004803657924166</v>
      </c>
      <c r="J4577" s="158">
        <f t="shared" si="247"/>
        <v>14.180409248931289</v>
      </c>
    </row>
    <row r="4578" spans="1:10" hidden="1" x14ac:dyDescent="0.25">
      <c r="A4578" s="93">
        <v>45</v>
      </c>
      <c r="B4578" s="51" t="s">
        <v>46</v>
      </c>
      <c r="C4578" s="26">
        <v>43937</v>
      </c>
      <c r="D4578" s="4">
        <v>7</v>
      </c>
      <c r="E4578" s="29">
        <v>117</v>
      </c>
      <c r="G4578" s="43"/>
      <c r="H4578" s="93">
        <f t="shared" si="246"/>
        <v>117</v>
      </c>
      <c r="I4578" s="93">
        <f t="shared" si="248"/>
        <v>4.7621739347977563</v>
      </c>
      <c r="J4578" s="158">
        <f t="shared" si="247"/>
        <v>12.911709695933043</v>
      </c>
    </row>
    <row r="4579" spans="1:10" hidden="1" x14ac:dyDescent="0.25">
      <c r="A4579" s="93">
        <v>46</v>
      </c>
      <c r="B4579" s="51" t="s">
        <v>46</v>
      </c>
      <c r="C4579" s="26">
        <v>43938</v>
      </c>
      <c r="D4579" s="4">
        <v>2</v>
      </c>
      <c r="E4579" s="29">
        <v>119</v>
      </c>
      <c r="G4579" s="4"/>
      <c r="H4579" s="93">
        <f t="shared" si="246"/>
        <v>119</v>
      </c>
      <c r="I4579" s="93">
        <f t="shared" si="248"/>
        <v>4.7791234931115296</v>
      </c>
      <c r="J4579" s="158">
        <f t="shared" si="247"/>
        <v>13.5529308205481</v>
      </c>
    </row>
    <row r="4580" spans="1:10" hidden="1" x14ac:dyDescent="0.25">
      <c r="A4580" s="93">
        <v>47</v>
      </c>
      <c r="B4580" s="51" t="s">
        <v>46</v>
      </c>
      <c r="C4580" s="26">
        <v>43939</v>
      </c>
      <c r="D4580" s="4">
        <v>0</v>
      </c>
      <c r="E4580" s="29">
        <v>119</v>
      </c>
      <c r="G4580" s="43"/>
      <c r="H4580" s="93">
        <f t="shared" si="246"/>
        <v>119</v>
      </c>
      <c r="I4580" s="93">
        <f t="shared" si="248"/>
        <v>4.7791234931115296</v>
      </c>
      <c r="J4580" s="158">
        <f t="shared" si="247"/>
        <v>16.480639285086671</v>
      </c>
    </row>
    <row r="4581" spans="1:10" hidden="1" x14ac:dyDescent="0.25">
      <c r="A4581" s="93">
        <v>48</v>
      </c>
      <c r="B4581" s="51" t="s">
        <v>46</v>
      </c>
      <c r="C4581" s="26">
        <v>43940</v>
      </c>
      <c r="D4581" s="4">
        <v>3</v>
      </c>
      <c r="E4581" s="29">
        <v>122</v>
      </c>
      <c r="G4581" s="4"/>
      <c r="H4581" s="93">
        <f t="shared" si="246"/>
        <v>122</v>
      </c>
      <c r="I4581" s="93">
        <f t="shared" si="248"/>
        <v>4.8040210447332568</v>
      </c>
      <c r="J4581" s="158">
        <f t="shared" si="247"/>
        <v>19.079915774449603</v>
      </c>
    </row>
    <row r="4582" spans="1:10" hidden="1" x14ac:dyDescent="0.25">
      <c r="A4582" s="93">
        <v>49</v>
      </c>
      <c r="B4582" s="51" t="s">
        <v>46</v>
      </c>
      <c r="C4582" s="26">
        <v>43941</v>
      </c>
      <c r="D4582" s="4">
        <v>0</v>
      </c>
      <c r="E4582" s="29">
        <v>122</v>
      </c>
      <c r="G4582" s="4"/>
      <c r="H4582" s="93">
        <f t="shared" si="246"/>
        <v>122</v>
      </c>
      <c r="I4582" s="93">
        <f t="shared" si="248"/>
        <v>4.8040210447332568</v>
      </c>
      <c r="J4582" s="158">
        <f t="shared" si="247"/>
        <v>24.555343858291252</v>
      </c>
    </row>
    <row r="4583" spans="1:10" hidden="1" x14ac:dyDescent="0.25">
      <c r="A4583" s="93">
        <v>50</v>
      </c>
      <c r="B4583" s="51" t="s">
        <v>46</v>
      </c>
      <c r="C4583" s="26">
        <v>43942</v>
      </c>
      <c r="D4583" s="4">
        <v>2</v>
      </c>
      <c r="E4583" s="29">
        <v>124</v>
      </c>
      <c r="G4583" s="4"/>
      <c r="H4583" s="93">
        <f t="shared" si="246"/>
        <v>124</v>
      </c>
      <c r="I4583" s="93">
        <f t="shared" si="248"/>
        <v>4.8202815656050371</v>
      </c>
      <c r="J4583" s="158">
        <f t="shared" si="247"/>
        <v>34.752227592745818</v>
      </c>
    </row>
    <row r="4584" spans="1:10" hidden="1" x14ac:dyDescent="0.25">
      <c r="A4584" s="93">
        <v>51</v>
      </c>
      <c r="B4584" s="51" t="s">
        <v>46</v>
      </c>
      <c r="C4584" s="26">
        <v>43943</v>
      </c>
      <c r="D4584" s="4">
        <v>0</v>
      </c>
      <c r="E4584" s="29">
        <v>124</v>
      </c>
      <c r="G4584" s="4"/>
      <c r="H4584" s="93">
        <f t="shared" si="246"/>
        <v>124</v>
      </c>
      <c r="I4584" s="93">
        <f t="shared" si="248"/>
        <v>4.8202815656050371</v>
      </c>
      <c r="J4584" s="158">
        <f t="shared" si="247"/>
        <v>47.385546766250833</v>
      </c>
    </row>
    <row r="4585" spans="1:10" hidden="1" x14ac:dyDescent="0.25">
      <c r="A4585" s="93">
        <v>52</v>
      </c>
      <c r="B4585" s="101" t="s">
        <v>46</v>
      </c>
      <c r="C4585" s="46">
        <v>43944</v>
      </c>
      <c r="D4585" s="47">
        <v>1</v>
      </c>
      <c r="E4585" s="89">
        <v>125</v>
      </c>
      <c r="F4585" s="47"/>
      <c r="G4585" s="47"/>
      <c r="H4585" s="93">
        <f t="shared" si="246"/>
        <v>125</v>
      </c>
      <c r="I4585" s="93">
        <f t="shared" si="248"/>
        <v>4.8283137373023015</v>
      </c>
      <c r="J4585" s="158">
        <f t="shared" si="247"/>
        <v>73.493042732644454</v>
      </c>
    </row>
    <row r="4586" spans="1:10" hidden="1" x14ac:dyDescent="0.25">
      <c r="A4586" s="93">
        <v>53</v>
      </c>
      <c r="B4586" s="151" t="s">
        <v>46</v>
      </c>
      <c r="C4586" s="49">
        <v>43945</v>
      </c>
      <c r="D4586" s="50">
        <v>1</v>
      </c>
      <c r="E4586" s="136">
        <v>126</v>
      </c>
      <c r="F4586" s="50"/>
      <c r="G4586" s="48"/>
      <c r="H4586" s="93">
        <f t="shared" si="246"/>
        <v>126</v>
      </c>
      <c r="I4586" s="93">
        <f t="shared" si="248"/>
        <v>4.836281906951478</v>
      </c>
      <c r="J4586" s="158">
        <f t="shared" si="247"/>
        <v>81.879036598261663</v>
      </c>
    </row>
    <row r="4587" spans="1:10" hidden="1" x14ac:dyDescent="0.25">
      <c r="A4587" s="93">
        <v>54</v>
      </c>
      <c r="B4587" s="51" t="s">
        <v>46</v>
      </c>
      <c r="C4587" s="26">
        <v>43946</v>
      </c>
      <c r="D4587" s="4">
        <v>4</v>
      </c>
      <c r="E4587" s="29">
        <v>130</v>
      </c>
      <c r="G4587" s="43"/>
      <c r="H4587" s="93">
        <f t="shared" si="246"/>
        <v>130</v>
      </c>
      <c r="I4587" s="93">
        <f t="shared" si="248"/>
        <v>4.8675344504555822</v>
      </c>
      <c r="J4587" s="158">
        <f t="shared" si="247"/>
        <v>68.253610840643688</v>
      </c>
    </row>
    <row r="4588" spans="1:10" hidden="1" x14ac:dyDescent="0.25">
      <c r="A4588" s="93">
        <v>55</v>
      </c>
      <c r="B4588" s="51" t="s">
        <v>46</v>
      </c>
      <c r="C4588" s="26">
        <v>43947</v>
      </c>
      <c r="D4588" s="4">
        <v>0</v>
      </c>
      <c r="E4588" s="29">
        <v>130</v>
      </c>
      <c r="G4588" s="43"/>
      <c r="H4588" s="93">
        <f t="shared" si="246"/>
        <v>130</v>
      </c>
      <c r="I4588" s="93">
        <f t="shared" si="248"/>
        <v>4.8675344504555822</v>
      </c>
      <c r="J4588" s="158">
        <f t="shared" si="247"/>
        <v>71.162045412066078</v>
      </c>
    </row>
    <row r="4589" spans="1:10" hidden="1" x14ac:dyDescent="0.25">
      <c r="A4589" s="93">
        <v>56</v>
      </c>
      <c r="B4589" s="51" t="s">
        <v>46</v>
      </c>
      <c r="C4589" s="26">
        <v>43948</v>
      </c>
      <c r="D4589" s="4">
        <v>1</v>
      </c>
      <c r="E4589" s="29">
        <v>131</v>
      </c>
      <c r="G4589" s="43"/>
      <c r="H4589" s="93">
        <f t="shared" si="246"/>
        <v>131</v>
      </c>
      <c r="I4589" s="93">
        <f t="shared" si="248"/>
        <v>4.8751973232011512</v>
      </c>
      <c r="J4589" s="158">
        <f t="shared" si="247"/>
        <v>65.847889560927726</v>
      </c>
    </row>
    <row r="4590" spans="1:10" hidden="1" x14ac:dyDescent="0.25">
      <c r="A4590" s="93">
        <v>57</v>
      </c>
      <c r="B4590" s="51" t="s">
        <v>46</v>
      </c>
      <c r="C4590" s="26">
        <v>43949</v>
      </c>
      <c r="D4590" s="4">
        <v>6</v>
      </c>
      <c r="E4590" s="29">
        <v>137</v>
      </c>
      <c r="G4590" s="43"/>
      <c r="H4590" s="93">
        <f t="shared" si="246"/>
        <v>137</v>
      </c>
      <c r="I4590" s="93">
        <f t="shared" si="248"/>
        <v>4.9199809258281251</v>
      </c>
      <c r="J4590" s="158">
        <f t="shared" si="247"/>
        <v>51.921646775676706</v>
      </c>
    </row>
    <row r="4591" spans="1:10" hidden="1" x14ac:dyDescent="0.25">
      <c r="A4591" s="93">
        <v>58</v>
      </c>
      <c r="B4591" s="51" t="s">
        <v>46</v>
      </c>
      <c r="C4591" s="26">
        <v>43950</v>
      </c>
      <c r="D4591" s="4">
        <v>0</v>
      </c>
      <c r="E4591" s="29">
        <v>137</v>
      </c>
      <c r="G4591" s="43"/>
      <c r="H4591" s="93">
        <f t="shared" si="246"/>
        <v>137</v>
      </c>
      <c r="I4591" s="93">
        <f t="shared" si="248"/>
        <v>4.9199809258281251</v>
      </c>
      <c r="J4591" s="158">
        <f t="shared" si="247"/>
        <v>45.738713706601239</v>
      </c>
    </row>
    <row r="4592" spans="1:10" hidden="1" x14ac:dyDescent="0.25">
      <c r="A4592" s="93">
        <v>59</v>
      </c>
      <c r="B4592" s="51" t="s">
        <v>46</v>
      </c>
      <c r="C4592" s="26">
        <v>43951</v>
      </c>
      <c r="D4592" s="4">
        <v>2</v>
      </c>
      <c r="E4592" s="29">
        <v>139</v>
      </c>
      <c r="G4592" s="43"/>
      <c r="H4592" s="93">
        <f t="shared" si="246"/>
        <v>139</v>
      </c>
      <c r="I4592" s="93">
        <f t="shared" si="248"/>
        <v>4.9344739331306915</v>
      </c>
      <c r="J4592" s="158">
        <f t="shared" si="247"/>
        <v>43.889295662829355</v>
      </c>
    </row>
    <row r="4593" spans="1:10" hidden="1" x14ac:dyDescent="0.25">
      <c r="A4593" s="93">
        <v>60</v>
      </c>
      <c r="B4593" s="51" t="s">
        <v>46</v>
      </c>
      <c r="C4593" s="26">
        <v>43952</v>
      </c>
      <c r="D4593" s="4">
        <v>1</v>
      </c>
      <c r="E4593" s="29">
        <v>140</v>
      </c>
      <c r="G4593" s="43"/>
      <c r="H4593" s="93">
        <f t="shared" si="246"/>
        <v>140</v>
      </c>
      <c r="I4593" s="93">
        <f t="shared" si="248"/>
        <v>4.9416424226093039</v>
      </c>
      <c r="J4593" s="158">
        <f t="shared" si="247"/>
        <v>45.689673121025599</v>
      </c>
    </row>
    <row r="4594" spans="1:10" hidden="1" x14ac:dyDescent="0.25">
      <c r="A4594" s="93">
        <v>61</v>
      </c>
      <c r="B4594" s="51" t="s">
        <v>46</v>
      </c>
      <c r="C4594" s="26">
        <v>43953</v>
      </c>
      <c r="D4594" s="4">
        <v>3</v>
      </c>
      <c r="E4594" s="29">
        <v>143</v>
      </c>
      <c r="G4594" s="4"/>
      <c r="H4594" s="93">
        <f t="shared" si="246"/>
        <v>143</v>
      </c>
      <c r="I4594" s="93">
        <f t="shared" si="248"/>
        <v>4.962844630259907</v>
      </c>
      <c r="J4594" s="158">
        <f t="shared" si="247"/>
        <v>47.899960265389659</v>
      </c>
    </row>
    <row r="4595" spans="1:10" hidden="1" x14ac:dyDescent="0.25">
      <c r="A4595" s="93">
        <v>62</v>
      </c>
      <c r="B4595" s="51" t="s">
        <v>46</v>
      </c>
      <c r="C4595" s="26">
        <v>43954</v>
      </c>
      <c r="D4595" s="4">
        <v>2</v>
      </c>
      <c r="E4595" s="29">
        <v>145</v>
      </c>
      <c r="G4595" s="43"/>
      <c r="H4595" s="93">
        <f t="shared" si="246"/>
        <v>145</v>
      </c>
      <c r="I4595" s="93">
        <f t="shared" si="248"/>
        <v>4.9767337424205742</v>
      </c>
      <c r="J4595" s="158">
        <f t="shared" si="247"/>
        <v>45.412956062313462</v>
      </c>
    </row>
    <row r="4596" spans="1:10" hidden="1" x14ac:dyDescent="0.25">
      <c r="A4596" s="93">
        <v>63</v>
      </c>
      <c r="B4596" s="51" t="s">
        <v>46</v>
      </c>
      <c r="C4596" s="26">
        <v>43955</v>
      </c>
      <c r="D4596" s="4">
        <v>0</v>
      </c>
      <c r="E4596" s="29">
        <v>145</v>
      </c>
      <c r="G4596" s="43"/>
      <c r="H4596" s="93">
        <f t="shared" si="246"/>
        <v>145</v>
      </c>
      <c r="I4596" s="93">
        <f t="shared" si="248"/>
        <v>4.9767337424205742</v>
      </c>
      <c r="J4596" s="158">
        <f t="shared" si="247"/>
        <v>51.513283647721565</v>
      </c>
    </row>
    <row r="4597" spans="1:10" hidden="1" x14ac:dyDescent="0.25">
      <c r="A4597" s="93">
        <v>64</v>
      </c>
      <c r="B4597" s="51" t="s">
        <v>46</v>
      </c>
      <c r="C4597" s="26">
        <v>43956</v>
      </c>
      <c r="D4597" s="4">
        <v>0</v>
      </c>
      <c r="E4597" s="29">
        <v>145</v>
      </c>
      <c r="G4597" s="43"/>
      <c r="H4597" s="93">
        <f t="shared" si="246"/>
        <v>145</v>
      </c>
      <c r="I4597" s="93">
        <f t="shared" si="248"/>
        <v>4.9767337424205742</v>
      </c>
      <c r="J4597" s="158">
        <f t="shared" si="247"/>
        <v>70.233147339466484</v>
      </c>
    </row>
    <row r="4598" spans="1:10" hidden="1" x14ac:dyDescent="0.25">
      <c r="A4598" s="93">
        <v>65</v>
      </c>
      <c r="B4598" s="51" t="s">
        <v>46</v>
      </c>
      <c r="C4598" s="26">
        <v>43957</v>
      </c>
      <c r="D4598" s="4">
        <v>0</v>
      </c>
      <c r="E4598" s="29">
        <v>145</v>
      </c>
      <c r="G4598" s="43"/>
      <c r="H4598" s="93">
        <f t="shared" si="246"/>
        <v>145</v>
      </c>
      <c r="I4598" s="93">
        <f t="shared" si="248"/>
        <v>4.9767337424205742</v>
      </c>
      <c r="J4598" s="158">
        <f t="shared" si="247"/>
        <v>80.007992548187758</v>
      </c>
    </row>
    <row r="4599" spans="1:10" hidden="1" x14ac:dyDescent="0.25">
      <c r="A4599" s="93">
        <v>66</v>
      </c>
      <c r="B4599" s="51" t="s">
        <v>46</v>
      </c>
      <c r="C4599" s="26">
        <v>43958</v>
      </c>
      <c r="D4599" s="4">
        <v>0</v>
      </c>
      <c r="E4599" s="29">
        <v>145</v>
      </c>
      <c r="G4599" s="43"/>
      <c r="H4599" s="93">
        <f t="shared" si="246"/>
        <v>145</v>
      </c>
      <c r="I4599" s="93">
        <f t="shared" si="248"/>
        <v>4.9767337424205742</v>
      </c>
      <c r="J4599" s="158">
        <f t="shared" si="247"/>
        <v>113.51048460902746</v>
      </c>
    </row>
    <row r="4600" spans="1:10" hidden="1" x14ac:dyDescent="0.25">
      <c r="A4600" s="93">
        <v>67</v>
      </c>
      <c r="B4600" s="51" t="s">
        <v>46</v>
      </c>
      <c r="C4600" s="26">
        <v>43959</v>
      </c>
      <c r="D4600" s="4">
        <v>0</v>
      </c>
      <c r="E4600" s="29">
        <v>145</v>
      </c>
      <c r="G4600" s="43"/>
      <c r="H4600" s="93">
        <f t="shared" si="246"/>
        <v>145</v>
      </c>
      <c r="I4600" s="93">
        <f t="shared" si="248"/>
        <v>4.9767337424205742</v>
      </c>
      <c r="J4600" s="158">
        <f t="shared" si="247"/>
        <v>184.78950194587023</v>
      </c>
    </row>
    <row r="4601" spans="1:10" hidden="1" x14ac:dyDescent="0.25">
      <c r="A4601" s="93">
        <v>68</v>
      </c>
      <c r="B4601" s="51" t="s">
        <v>46</v>
      </c>
      <c r="C4601" s="26">
        <v>43960</v>
      </c>
      <c r="D4601" s="4">
        <v>1</v>
      </c>
      <c r="E4601" s="29">
        <v>146</v>
      </c>
      <c r="G4601" s="43"/>
      <c r="H4601" s="93">
        <f t="shared" si="246"/>
        <v>146</v>
      </c>
      <c r="I4601" s="93">
        <f t="shared" si="248"/>
        <v>4.9836066217083363</v>
      </c>
      <c r="J4601" s="158">
        <f t="shared" si="247"/>
        <v>400.62467935119827</v>
      </c>
    </row>
    <row r="4602" spans="1:10" hidden="1" x14ac:dyDescent="0.25">
      <c r="A4602" s="93">
        <v>69</v>
      </c>
      <c r="B4602" s="51" t="s">
        <v>46</v>
      </c>
      <c r="C4602" s="26">
        <v>43961</v>
      </c>
      <c r="D4602" s="4">
        <v>2</v>
      </c>
      <c r="E4602" s="29">
        <v>148</v>
      </c>
      <c r="G4602" s="43"/>
      <c r="H4602" s="93">
        <f t="shared" si="246"/>
        <v>148</v>
      </c>
      <c r="I4602" s="93">
        <f t="shared" si="248"/>
        <v>4.9972122737641147</v>
      </c>
      <c r="J4602" s="158">
        <f t="shared" si="247"/>
        <v>327.62936635983681</v>
      </c>
    </row>
    <row r="4603" spans="1:10" hidden="1" x14ac:dyDescent="0.25">
      <c r="A4603" s="93">
        <v>70</v>
      </c>
      <c r="B4603" s="51" t="s">
        <v>46</v>
      </c>
      <c r="C4603" s="26">
        <v>43962</v>
      </c>
      <c r="D4603" s="4">
        <v>0</v>
      </c>
      <c r="E4603" s="29">
        <v>148</v>
      </c>
      <c r="G4603" s="4"/>
      <c r="H4603" s="93">
        <f t="shared" si="246"/>
        <v>148</v>
      </c>
      <c r="I4603" s="93">
        <f t="shared" si="248"/>
        <v>4.9972122737641147</v>
      </c>
      <c r="J4603" s="158">
        <f t="shared" si="247"/>
        <v>218.59191139040132</v>
      </c>
    </row>
    <row r="4604" spans="1:10" hidden="1" x14ac:dyDescent="0.25">
      <c r="A4604" s="93">
        <v>71</v>
      </c>
      <c r="B4604" s="51" t="s">
        <v>46</v>
      </c>
      <c r="C4604" s="26">
        <v>43963</v>
      </c>
      <c r="D4604" s="4">
        <v>0</v>
      </c>
      <c r="E4604" s="29">
        <v>148</v>
      </c>
      <c r="G4604" s="43"/>
      <c r="H4604" s="93">
        <f t="shared" si="246"/>
        <v>148</v>
      </c>
      <c r="I4604" s="93">
        <f t="shared" si="248"/>
        <v>4.9972122737641147</v>
      </c>
      <c r="J4604" s="158">
        <f t="shared" si="247"/>
        <v>185.39788467599118</v>
      </c>
    </row>
    <row r="4605" spans="1:10" hidden="1" x14ac:dyDescent="0.25">
      <c r="A4605" s="93">
        <v>72</v>
      </c>
      <c r="B4605" s="51" t="s">
        <v>46</v>
      </c>
      <c r="C4605" s="26">
        <v>43964</v>
      </c>
      <c r="D4605" s="4">
        <v>0</v>
      </c>
      <c r="E4605" s="29">
        <v>148</v>
      </c>
      <c r="G4605" s="4"/>
      <c r="H4605" s="93">
        <f t="shared" si="246"/>
        <v>148</v>
      </c>
      <c r="I4605" s="93">
        <f t="shared" si="248"/>
        <v>4.9972122737641147</v>
      </c>
      <c r="J4605" s="158">
        <f t="shared" si="247"/>
        <v>181.50665787145843</v>
      </c>
    </row>
    <row r="4606" spans="1:10" hidden="1" x14ac:dyDescent="0.25">
      <c r="A4606" s="93">
        <v>73</v>
      </c>
      <c r="B4606" s="51" t="s">
        <v>46</v>
      </c>
      <c r="C4606" s="26">
        <v>43965</v>
      </c>
      <c r="D4606" s="4">
        <v>0</v>
      </c>
      <c r="E4606" s="29">
        <v>148</v>
      </c>
      <c r="G4606" s="4"/>
      <c r="H4606" s="93">
        <f t="shared" si="246"/>
        <v>148</v>
      </c>
      <c r="I4606" s="93">
        <f t="shared" si="248"/>
        <v>4.9972122737641147</v>
      </c>
      <c r="J4606" s="158">
        <f t="shared" si="247"/>
        <v>203.1843203352677</v>
      </c>
    </row>
    <row r="4607" spans="1:10" hidden="1" x14ac:dyDescent="0.25">
      <c r="A4607" s="93">
        <v>74</v>
      </c>
      <c r="B4607" s="51" t="s">
        <v>46</v>
      </c>
      <c r="C4607" s="26">
        <v>43966</v>
      </c>
      <c r="D4607" s="4">
        <v>0</v>
      </c>
      <c r="E4607" s="29">
        <v>148</v>
      </c>
      <c r="G4607" s="4"/>
      <c r="H4607" s="93">
        <f t="shared" si="246"/>
        <v>148</v>
      </c>
      <c r="I4607" s="93">
        <f t="shared" si="248"/>
        <v>4.9972122737641147</v>
      </c>
      <c r="J4607" s="158">
        <f t="shared" si="247"/>
        <v>275.4514129341548</v>
      </c>
    </row>
    <row r="4608" spans="1:10" hidden="1" x14ac:dyDescent="0.25">
      <c r="A4608" s="93">
        <v>75</v>
      </c>
      <c r="B4608" s="51" t="s">
        <v>46</v>
      </c>
      <c r="C4608" s="26">
        <v>43967</v>
      </c>
      <c r="D4608" s="4">
        <v>0</v>
      </c>
      <c r="E4608" s="29">
        <v>148</v>
      </c>
      <c r="G4608" s="4"/>
      <c r="H4608" s="93">
        <f t="shared" si="246"/>
        <v>148</v>
      </c>
      <c r="I4608" s="93">
        <f t="shared" si="248"/>
        <v>4.9972122737641147</v>
      </c>
      <c r="J4608" s="158">
        <f t="shared" si="247"/>
        <v>611.34638256361768</v>
      </c>
    </row>
    <row r="4609" spans="1:10" ht="15.75" hidden="1" thickBot="1" x14ac:dyDescent="0.3">
      <c r="A4609" s="93">
        <v>76</v>
      </c>
      <c r="B4609" s="52" t="s">
        <v>46</v>
      </c>
      <c r="C4609" s="53">
        <v>43968</v>
      </c>
      <c r="D4609" s="54">
        <v>0</v>
      </c>
      <c r="E4609" s="137">
        <v>148</v>
      </c>
      <c r="F4609" s="54"/>
      <c r="G4609" s="47"/>
      <c r="H4609" s="93">
        <f t="shared" si="246"/>
        <v>148</v>
      </c>
      <c r="I4609" s="93">
        <f t="shared" si="248"/>
        <v>4.9972122737641147</v>
      </c>
      <c r="J4609" s="158" t="e">
        <f t="shared" si="247"/>
        <v>#DIV/0!</v>
      </c>
    </row>
    <row r="4610" spans="1:10" ht="15.75" hidden="1" thickBot="1" x14ac:dyDescent="0.3">
      <c r="A4610" s="93">
        <v>77</v>
      </c>
      <c r="B4610" s="151" t="s">
        <v>46</v>
      </c>
      <c r="C4610" s="53">
        <v>43969</v>
      </c>
      <c r="D4610" s="48">
        <v>0</v>
      </c>
      <c r="E4610" s="136">
        <v>148</v>
      </c>
      <c r="F4610" s="48"/>
      <c r="G4610" s="48"/>
      <c r="H4610" s="93">
        <f t="shared" si="246"/>
        <v>148</v>
      </c>
      <c r="I4610" s="93">
        <f t="shared" si="248"/>
        <v>4.9972122737641147</v>
      </c>
      <c r="J4610" s="158" t="e">
        <f t="shared" si="247"/>
        <v>#DIV/0!</v>
      </c>
    </row>
    <row r="4611" spans="1:10" ht="15.75" hidden="1" thickBot="1" x14ac:dyDescent="0.3">
      <c r="A4611" s="93">
        <v>78</v>
      </c>
      <c r="B4611" s="51" t="s">
        <v>46</v>
      </c>
      <c r="C4611" s="53">
        <v>43970</v>
      </c>
      <c r="D4611" s="4">
        <v>0</v>
      </c>
      <c r="E4611" s="29">
        <v>148</v>
      </c>
      <c r="G4611" s="43"/>
      <c r="H4611" s="93">
        <f t="shared" ref="H4611:H4674" si="249">IF(EXACT(B4611,B4610),D4611+E4610,E4611)</f>
        <v>148</v>
      </c>
      <c r="I4611" s="93">
        <f t="shared" si="248"/>
        <v>4.9972122737641147</v>
      </c>
      <c r="J4611" s="158" t="e">
        <f t="shared" si="247"/>
        <v>#DIV/0!</v>
      </c>
    </row>
    <row r="4612" spans="1:10" ht="15.75" hidden="1" thickBot="1" x14ac:dyDescent="0.3">
      <c r="A4612" s="93">
        <v>79</v>
      </c>
      <c r="B4612" s="51" t="s">
        <v>46</v>
      </c>
      <c r="C4612" s="53">
        <v>43971</v>
      </c>
      <c r="D4612" s="4">
        <v>0</v>
      </c>
      <c r="E4612" s="29">
        <v>148</v>
      </c>
      <c r="G4612" s="43"/>
      <c r="H4612" s="93">
        <f t="shared" si="249"/>
        <v>148</v>
      </c>
      <c r="I4612" s="93">
        <f t="shared" si="248"/>
        <v>4.9972122737641147</v>
      </c>
      <c r="J4612" s="158" t="e">
        <f t="shared" si="247"/>
        <v>#DIV/0!</v>
      </c>
    </row>
    <row r="4613" spans="1:10" ht="15.75" hidden="1" thickBot="1" x14ac:dyDescent="0.3">
      <c r="A4613" s="93">
        <v>80</v>
      </c>
      <c r="B4613" s="51" t="s">
        <v>46</v>
      </c>
      <c r="C4613" s="53">
        <v>43972</v>
      </c>
      <c r="D4613" s="4">
        <v>0</v>
      </c>
      <c r="E4613" s="29">
        <v>148</v>
      </c>
      <c r="G4613" s="43"/>
      <c r="H4613" s="93">
        <f t="shared" si="249"/>
        <v>148</v>
      </c>
      <c r="I4613" s="93">
        <f t="shared" si="248"/>
        <v>4.9972122737641147</v>
      </c>
      <c r="J4613" s="158" t="e">
        <f t="shared" ref="J4613:J4676" si="250">LN(2)/SLOPE(I4606:I4613,A4606:A4613)</f>
        <v>#DIV/0!</v>
      </c>
    </row>
    <row r="4614" spans="1:10" ht="15.75" hidden="1" thickBot="1" x14ac:dyDescent="0.3">
      <c r="A4614" s="93">
        <v>81</v>
      </c>
      <c r="B4614" s="51" t="s">
        <v>46</v>
      </c>
      <c r="C4614" s="53">
        <v>43973</v>
      </c>
      <c r="D4614" s="4">
        <v>0</v>
      </c>
      <c r="E4614" s="29">
        <v>148</v>
      </c>
      <c r="G4614" s="43"/>
      <c r="H4614" s="93">
        <f t="shared" si="249"/>
        <v>148</v>
      </c>
      <c r="I4614" s="93">
        <f t="shared" si="248"/>
        <v>4.9972122737641147</v>
      </c>
      <c r="J4614" s="158" t="e">
        <f t="shared" si="250"/>
        <v>#DIV/0!</v>
      </c>
    </row>
    <row r="4615" spans="1:10" ht="15.75" hidden="1" thickBot="1" x14ac:dyDescent="0.3">
      <c r="A4615" s="93">
        <v>82</v>
      </c>
      <c r="B4615" s="51" t="s">
        <v>46</v>
      </c>
      <c r="C4615" s="53">
        <v>43974</v>
      </c>
      <c r="D4615" s="4">
        <v>0</v>
      </c>
      <c r="E4615" s="29">
        <v>148</v>
      </c>
      <c r="G4615" s="43"/>
      <c r="H4615" s="93">
        <f t="shared" si="249"/>
        <v>148</v>
      </c>
      <c r="I4615" s="93">
        <f t="shared" si="248"/>
        <v>4.9972122737641147</v>
      </c>
      <c r="J4615" s="158" t="e">
        <f t="shared" si="250"/>
        <v>#DIV/0!</v>
      </c>
    </row>
    <row r="4616" spans="1:10" ht="15.75" hidden="1" thickBot="1" x14ac:dyDescent="0.3">
      <c r="A4616" s="93">
        <v>83</v>
      </c>
      <c r="B4616" s="51" t="s">
        <v>46</v>
      </c>
      <c r="C4616" s="53">
        <v>43975</v>
      </c>
      <c r="D4616" s="4">
        <v>0</v>
      </c>
      <c r="E4616" s="29">
        <v>148</v>
      </c>
      <c r="G4616" s="43"/>
      <c r="H4616" s="93">
        <f t="shared" si="249"/>
        <v>148</v>
      </c>
      <c r="I4616" s="93">
        <f t="shared" si="248"/>
        <v>4.9972122737641147</v>
      </c>
      <c r="J4616" s="158" t="e">
        <f t="shared" si="250"/>
        <v>#DIV/0!</v>
      </c>
    </row>
    <row r="4617" spans="1:10" ht="15.75" hidden="1" thickBot="1" x14ac:dyDescent="0.3">
      <c r="A4617" s="93">
        <v>84</v>
      </c>
      <c r="B4617" s="51" t="s">
        <v>46</v>
      </c>
      <c r="C4617" s="53">
        <v>43976</v>
      </c>
      <c r="D4617" s="4">
        <v>0</v>
      </c>
      <c r="E4617" s="29">
        <v>148</v>
      </c>
      <c r="G4617" s="43"/>
      <c r="H4617" s="93">
        <f t="shared" si="249"/>
        <v>148</v>
      </c>
      <c r="I4617" s="93">
        <f t="shared" si="248"/>
        <v>4.9972122737641147</v>
      </c>
      <c r="J4617" s="158" t="e">
        <f t="shared" si="250"/>
        <v>#DIV/0!</v>
      </c>
    </row>
    <row r="4618" spans="1:10" ht="15.75" hidden="1" thickBot="1" x14ac:dyDescent="0.3">
      <c r="A4618" s="93">
        <v>85</v>
      </c>
      <c r="B4618" s="51" t="s">
        <v>46</v>
      </c>
      <c r="C4618" s="53">
        <v>43977</v>
      </c>
      <c r="D4618" s="4">
        <v>0</v>
      </c>
      <c r="E4618" s="29">
        <v>148</v>
      </c>
      <c r="G4618" s="4"/>
      <c r="H4618" s="93">
        <f t="shared" si="249"/>
        <v>148</v>
      </c>
      <c r="I4618" s="93">
        <f t="shared" si="248"/>
        <v>4.9972122737641147</v>
      </c>
      <c r="J4618" s="158" t="e">
        <f t="shared" si="250"/>
        <v>#DIV/0!</v>
      </c>
    </row>
    <row r="4619" spans="1:10" ht="15.75" hidden="1" thickBot="1" x14ac:dyDescent="0.3">
      <c r="A4619" s="93">
        <v>86</v>
      </c>
      <c r="B4619" s="51" t="s">
        <v>46</v>
      </c>
      <c r="C4619" s="53">
        <v>43978</v>
      </c>
      <c r="D4619" s="4">
        <v>1</v>
      </c>
      <c r="E4619" s="29">
        <v>149</v>
      </c>
      <c r="G4619" s="43"/>
      <c r="H4619" s="93">
        <f t="shared" si="249"/>
        <v>149</v>
      </c>
      <c r="I4619" s="93">
        <f t="shared" si="248"/>
        <v>5.0039463059454592</v>
      </c>
      <c r="J4619" s="158">
        <f t="shared" si="250"/>
        <v>1235.1836080858532</v>
      </c>
    </row>
    <row r="4620" spans="1:10" ht="15.75" hidden="1" thickBot="1" x14ac:dyDescent="0.3">
      <c r="A4620" s="93">
        <v>87</v>
      </c>
      <c r="B4620" s="51" t="s">
        <v>46</v>
      </c>
      <c r="C4620" s="53">
        <v>43979</v>
      </c>
      <c r="D4620" s="4">
        <v>0</v>
      </c>
      <c r="E4620" s="29">
        <v>149</v>
      </c>
      <c r="G4620" s="43"/>
      <c r="H4620" s="93">
        <f t="shared" si="249"/>
        <v>149</v>
      </c>
      <c r="I4620" s="93">
        <f t="shared" si="248"/>
        <v>5.0039463059454592</v>
      </c>
      <c r="J4620" s="158">
        <f t="shared" si="250"/>
        <v>720.52377138341444</v>
      </c>
    </row>
    <row r="4621" spans="1:10" ht="15.75" hidden="1" thickBot="1" x14ac:dyDescent="0.3">
      <c r="A4621" s="93">
        <v>88</v>
      </c>
      <c r="B4621" s="51" t="s">
        <v>46</v>
      </c>
      <c r="C4621" s="53">
        <v>43980</v>
      </c>
      <c r="D4621" s="4">
        <v>0</v>
      </c>
      <c r="E4621" s="29">
        <v>149</v>
      </c>
      <c r="G4621" s="43"/>
      <c r="H4621" s="93">
        <f t="shared" si="249"/>
        <v>149</v>
      </c>
      <c r="I4621" s="93">
        <f t="shared" si="248"/>
        <v>5.0039463059454592</v>
      </c>
      <c r="J4621" s="158">
        <f t="shared" si="250"/>
        <v>576.41901710673153</v>
      </c>
    </row>
    <row r="4622" spans="1:10" ht="15.75" hidden="1" thickBot="1" x14ac:dyDescent="0.3">
      <c r="A4622" s="93">
        <v>89</v>
      </c>
      <c r="B4622" s="51" t="s">
        <v>46</v>
      </c>
      <c r="C4622" s="53">
        <v>43981</v>
      </c>
      <c r="D4622" s="4">
        <v>0</v>
      </c>
      <c r="E4622" s="29">
        <v>149</v>
      </c>
      <c r="G4622" s="43"/>
      <c r="H4622" s="93">
        <f t="shared" si="249"/>
        <v>149</v>
      </c>
      <c r="I4622" s="93">
        <f t="shared" si="248"/>
        <v>5.0039463059454592</v>
      </c>
      <c r="J4622" s="158">
        <f t="shared" si="250"/>
        <v>540.39282853756083</v>
      </c>
    </row>
    <row r="4623" spans="1:10" ht="15.75" hidden="1" thickBot="1" x14ac:dyDescent="0.3">
      <c r="A4623" s="93">
        <v>90</v>
      </c>
      <c r="B4623" s="51" t="s">
        <v>46</v>
      </c>
      <c r="C4623" s="53">
        <v>43982</v>
      </c>
      <c r="D4623" s="4">
        <v>0</v>
      </c>
      <c r="E4623" s="29">
        <v>149</v>
      </c>
      <c r="G4623" s="43"/>
      <c r="H4623" s="93">
        <f t="shared" si="249"/>
        <v>149</v>
      </c>
      <c r="I4623" s="93">
        <f t="shared" si="248"/>
        <v>5.0039463059454592</v>
      </c>
      <c r="J4623" s="158">
        <f t="shared" si="250"/>
        <v>576.41901710673153</v>
      </c>
    </row>
    <row r="4624" spans="1:10" ht="15.75" hidden="1" thickBot="1" x14ac:dyDescent="0.3">
      <c r="A4624" s="93">
        <v>91</v>
      </c>
      <c r="B4624" s="51" t="s">
        <v>46</v>
      </c>
      <c r="C4624" s="53">
        <v>43983</v>
      </c>
      <c r="D4624" s="4">
        <v>0</v>
      </c>
      <c r="E4624" s="29">
        <v>149</v>
      </c>
      <c r="G4624" s="43"/>
      <c r="H4624" s="93">
        <f t="shared" si="249"/>
        <v>149</v>
      </c>
      <c r="I4624" s="93">
        <f t="shared" si="248"/>
        <v>5.0039463059454592</v>
      </c>
      <c r="J4624" s="158">
        <f t="shared" si="250"/>
        <v>720.52377138341444</v>
      </c>
    </row>
    <row r="4625" spans="1:10" ht="15.75" hidden="1" thickBot="1" x14ac:dyDescent="0.3">
      <c r="A4625" s="93">
        <v>92</v>
      </c>
      <c r="B4625" s="51" t="s">
        <v>46</v>
      </c>
      <c r="C4625" s="53">
        <v>43984</v>
      </c>
      <c r="D4625" s="4">
        <v>0</v>
      </c>
      <c r="E4625" s="29">
        <v>149</v>
      </c>
      <c r="G4625" s="43"/>
      <c r="H4625" s="93">
        <f t="shared" si="249"/>
        <v>149</v>
      </c>
      <c r="I4625" s="93">
        <f t="shared" ref="I4625:I4688" si="251">LN(H4625)</f>
        <v>5.0039463059454592</v>
      </c>
      <c r="J4625" s="158">
        <f t="shared" si="250"/>
        <v>1235.1836080858532</v>
      </c>
    </row>
    <row r="4626" spans="1:10" ht="15.75" hidden="1" thickBot="1" x14ac:dyDescent="0.3">
      <c r="A4626" s="93">
        <v>93</v>
      </c>
      <c r="B4626" s="51" t="s">
        <v>46</v>
      </c>
      <c r="C4626" s="53">
        <v>43985</v>
      </c>
      <c r="D4626" s="4">
        <v>0</v>
      </c>
      <c r="E4626" s="29">
        <v>149</v>
      </c>
      <c r="G4626" s="43"/>
      <c r="H4626" s="93">
        <f t="shared" si="249"/>
        <v>149</v>
      </c>
      <c r="I4626" s="93">
        <f t="shared" si="251"/>
        <v>5.0039463059454592</v>
      </c>
      <c r="J4626" s="158" t="e">
        <f t="shared" si="250"/>
        <v>#DIV/0!</v>
      </c>
    </row>
    <row r="4627" spans="1:10" ht="15.75" hidden="1" thickBot="1" x14ac:dyDescent="0.3">
      <c r="A4627" s="93">
        <v>94</v>
      </c>
      <c r="B4627" s="51" t="s">
        <v>46</v>
      </c>
      <c r="C4627" s="53">
        <v>43986</v>
      </c>
      <c r="D4627" s="4">
        <v>0</v>
      </c>
      <c r="E4627" s="29">
        <v>149</v>
      </c>
      <c r="G4627" s="4"/>
      <c r="H4627" s="93">
        <f t="shared" si="249"/>
        <v>149</v>
      </c>
      <c r="I4627" s="93">
        <f t="shared" si="251"/>
        <v>5.0039463059454592</v>
      </c>
      <c r="J4627" s="158" t="e">
        <f t="shared" si="250"/>
        <v>#DIV/0!</v>
      </c>
    </row>
    <row r="4628" spans="1:10" ht="15.75" hidden="1" thickBot="1" x14ac:dyDescent="0.3">
      <c r="A4628" s="93">
        <v>95</v>
      </c>
      <c r="B4628" s="51" t="s">
        <v>46</v>
      </c>
      <c r="C4628" s="53">
        <v>43987</v>
      </c>
      <c r="D4628" s="4">
        <v>0</v>
      </c>
      <c r="E4628" s="29">
        <v>149</v>
      </c>
      <c r="G4628" s="43"/>
      <c r="H4628" s="93">
        <f t="shared" si="249"/>
        <v>149</v>
      </c>
      <c r="I4628" s="93">
        <f t="shared" si="251"/>
        <v>5.0039463059454592</v>
      </c>
      <c r="J4628" s="158" t="e">
        <f t="shared" si="250"/>
        <v>#DIV/0!</v>
      </c>
    </row>
    <row r="4629" spans="1:10" ht="15.75" hidden="1" thickBot="1" x14ac:dyDescent="0.3">
      <c r="A4629" s="93">
        <v>96</v>
      </c>
      <c r="B4629" s="51" t="s">
        <v>46</v>
      </c>
      <c r="C4629" s="53">
        <v>43988</v>
      </c>
      <c r="D4629" s="4">
        <v>0</v>
      </c>
      <c r="E4629" s="29">
        <v>149</v>
      </c>
      <c r="G4629" s="4"/>
      <c r="H4629" s="93">
        <f t="shared" si="249"/>
        <v>149</v>
      </c>
      <c r="I4629" s="93">
        <f t="shared" si="251"/>
        <v>5.0039463059454592</v>
      </c>
      <c r="J4629" s="158" t="e">
        <f t="shared" si="250"/>
        <v>#DIV/0!</v>
      </c>
    </row>
    <row r="4630" spans="1:10" ht="15.75" hidden="1" thickBot="1" x14ac:dyDescent="0.3">
      <c r="A4630" s="93">
        <v>97</v>
      </c>
      <c r="B4630" s="51" t="s">
        <v>46</v>
      </c>
      <c r="C4630" s="53">
        <v>43989</v>
      </c>
      <c r="D4630" s="4">
        <v>0</v>
      </c>
      <c r="E4630" s="29">
        <v>149</v>
      </c>
      <c r="G4630" s="4"/>
      <c r="H4630" s="93">
        <f t="shared" si="249"/>
        <v>149</v>
      </c>
      <c r="I4630" s="93">
        <f t="shared" si="251"/>
        <v>5.0039463059454592</v>
      </c>
      <c r="J4630" s="158" t="e">
        <f t="shared" si="250"/>
        <v>#DIV/0!</v>
      </c>
    </row>
    <row r="4631" spans="1:10" ht="15.75" hidden="1" thickBot="1" x14ac:dyDescent="0.3">
      <c r="A4631" s="93">
        <v>98</v>
      </c>
      <c r="B4631" s="51" t="s">
        <v>46</v>
      </c>
      <c r="C4631" s="53">
        <v>43990</v>
      </c>
      <c r="D4631" s="4">
        <v>0</v>
      </c>
      <c r="E4631" s="29">
        <v>149</v>
      </c>
      <c r="G4631" s="43"/>
      <c r="H4631" s="93">
        <f t="shared" si="249"/>
        <v>149</v>
      </c>
      <c r="I4631" s="93">
        <f t="shared" si="251"/>
        <v>5.0039463059454592</v>
      </c>
      <c r="J4631" s="158" t="e">
        <f t="shared" si="250"/>
        <v>#DIV/0!</v>
      </c>
    </row>
    <row r="4632" spans="1:10" ht="15.75" hidden="1" thickBot="1" x14ac:dyDescent="0.3">
      <c r="A4632" s="93">
        <v>99</v>
      </c>
      <c r="B4632" s="51" t="s">
        <v>46</v>
      </c>
      <c r="C4632" s="53">
        <v>43991</v>
      </c>
      <c r="D4632" s="4">
        <v>0</v>
      </c>
      <c r="E4632" s="29">
        <v>149</v>
      </c>
      <c r="G4632" s="43"/>
      <c r="H4632" s="93">
        <f t="shared" si="249"/>
        <v>149</v>
      </c>
      <c r="I4632" s="93">
        <f t="shared" si="251"/>
        <v>5.0039463059454592</v>
      </c>
      <c r="J4632" s="158" t="e">
        <f t="shared" si="250"/>
        <v>#DIV/0!</v>
      </c>
    </row>
    <row r="4633" spans="1:10" hidden="1" x14ac:dyDescent="0.25">
      <c r="A4633" s="93">
        <v>100</v>
      </c>
      <c r="B4633" s="101" t="s">
        <v>46</v>
      </c>
      <c r="C4633" s="46">
        <v>43992</v>
      </c>
      <c r="D4633" s="47">
        <v>0</v>
      </c>
      <c r="E4633" s="89">
        <v>149</v>
      </c>
      <c r="F4633" s="47"/>
      <c r="G4633" s="47"/>
      <c r="H4633" s="93">
        <f t="shared" si="249"/>
        <v>149</v>
      </c>
      <c r="I4633" s="93">
        <f t="shared" si="251"/>
        <v>5.0039463059454592</v>
      </c>
      <c r="J4633" s="158" t="e">
        <f t="shared" si="250"/>
        <v>#DIV/0!</v>
      </c>
    </row>
    <row r="4634" spans="1:10" hidden="1" x14ac:dyDescent="0.25">
      <c r="A4634" s="93">
        <v>101</v>
      </c>
      <c r="B4634" s="151" t="s">
        <v>46</v>
      </c>
      <c r="C4634" s="49">
        <v>43993</v>
      </c>
      <c r="D4634" s="50">
        <v>0</v>
      </c>
      <c r="E4634" s="136">
        <v>149</v>
      </c>
      <c r="F4634" s="50"/>
      <c r="G4634" s="152"/>
      <c r="H4634" s="93">
        <f t="shared" si="249"/>
        <v>149</v>
      </c>
      <c r="I4634" s="93">
        <f t="shared" si="251"/>
        <v>5.0039463059454592</v>
      </c>
      <c r="J4634" s="158" t="e">
        <f t="shared" si="250"/>
        <v>#DIV/0!</v>
      </c>
    </row>
    <row r="4635" spans="1:10" hidden="1" x14ac:dyDescent="0.25">
      <c r="A4635" s="93">
        <v>102</v>
      </c>
      <c r="B4635" s="51" t="s">
        <v>46</v>
      </c>
      <c r="C4635" s="26">
        <v>43994</v>
      </c>
      <c r="D4635" s="4">
        <v>0</v>
      </c>
      <c r="E4635" s="29">
        <v>149</v>
      </c>
      <c r="G4635" s="43"/>
      <c r="H4635" s="93">
        <f t="shared" si="249"/>
        <v>149</v>
      </c>
      <c r="I4635" s="93">
        <f t="shared" si="251"/>
        <v>5.0039463059454592</v>
      </c>
      <c r="J4635" s="158" t="e">
        <f t="shared" si="250"/>
        <v>#DIV/0!</v>
      </c>
    </row>
    <row r="4636" spans="1:10" hidden="1" x14ac:dyDescent="0.25">
      <c r="A4636" s="93">
        <v>103</v>
      </c>
      <c r="B4636" s="51" t="s">
        <v>46</v>
      </c>
      <c r="C4636" s="26">
        <v>43995</v>
      </c>
      <c r="D4636" s="4">
        <v>0</v>
      </c>
      <c r="E4636" s="29">
        <v>149</v>
      </c>
      <c r="G4636" s="43"/>
      <c r="H4636" s="93">
        <f t="shared" si="249"/>
        <v>149</v>
      </c>
      <c r="I4636" s="93">
        <f t="shared" si="251"/>
        <v>5.0039463059454592</v>
      </c>
      <c r="J4636" s="158" t="e">
        <f t="shared" si="250"/>
        <v>#DIV/0!</v>
      </c>
    </row>
    <row r="4637" spans="1:10" hidden="1" x14ac:dyDescent="0.25">
      <c r="A4637" s="93">
        <v>104</v>
      </c>
      <c r="B4637" s="51" t="s">
        <v>46</v>
      </c>
      <c r="C4637" s="26">
        <v>43996</v>
      </c>
      <c r="D4637" s="4">
        <v>0</v>
      </c>
      <c r="E4637" s="29">
        <v>149</v>
      </c>
      <c r="G4637" s="43"/>
      <c r="H4637" s="93">
        <f t="shared" si="249"/>
        <v>149</v>
      </c>
      <c r="I4637" s="93">
        <f t="shared" si="251"/>
        <v>5.0039463059454592</v>
      </c>
      <c r="J4637" s="158" t="e">
        <f t="shared" si="250"/>
        <v>#DIV/0!</v>
      </c>
    </row>
    <row r="4638" spans="1:10" hidden="1" x14ac:dyDescent="0.25">
      <c r="A4638" s="93">
        <v>105</v>
      </c>
      <c r="B4638" s="51" t="s">
        <v>46</v>
      </c>
      <c r="C4638" s="26">
        <v>43997</v>
      </c>
      <c r="D4638" s="4">
        <v>0</v>
      </c>
      <c r="E4638" s="29">
        <v>149</v>
      </c>
      <c r="G4638" s="43"/>
      <c r="H4638" s="93">
        <f t="shared" si="249"/>
        <v>149</v>
      </c>
      <c r="I4638" s="93">
        <f t="shared" si="251"/>
        <v>5.0039463059454592</v>
      </c>
      <c r="J4638" s="158" t="e">
        <f t="shared" si="250"/>
        <v>#DIV/0!</v>
      </c>
    </row>
    <row r="4639" spans="1:10" hidden="1" x14ac:dyDescent="0.25">
      <c r="A4639" s="93">
        <v>106</v>
      </c>
      <c r="B4639" s="51" t="s">
        <v>46</v>
      </c>
      <c r="C4639" s="26">
        <v>43998</v>
      </c>
      <c r="D4639" s="4">
        <v>0</v>
      </c>
      <c r="E4639" s="29">
        <v>149</v>
      </c>
      <c r="G4639" s="43"/>
      <c r="H4639" s="93">
        <f t="shared" si="249"/>
        <v>149</v>
      </c>
      <c r="I4639" s="93">
        <f t="shared" si="251"/>
        <v>5.0039463059454592</v>
      </c>
      <c r="J4639" s="158" t="e">
        <f t="shared" si="250"/>
        <v>#DIV/0!</v>
      </c>
    </row>
    <row r="4640" spans="1:10" hidden="1" x14ac:dyDescent="0.25">
      <c r="A4640" s="93">
        <v>107</v>
      </c>
      <c r="B4640" s="51" t="s">
        <v>46</v>
      </c>
      <c r="C4640" s="26">
        <v>43999</v>
      </c>
      <c r="D4640" s="4">
        <v>0</v>
      </c>
      <c r="E4640" s="29">
        <v>149</v>
      </c>
      <c r="G4640" s="43"/>
      <c r="H4640" s="93">
        <f t="shared" si="249"/>
        <v>149</v>
      </c>
      <c r="I4640" s="93">
        <f t="shared" si="251"/>
        <v>5.0039463059454592</v>
      </c>
      <c r="J4640" s="158" t="e">
        <f t="shared" si="250"/>
        <v>#DIV/0!</v>
      </c>
    </row>
    <row r="4641" spans="1:10" hidden="1" x14ac:dyDescent="0.25">
      <c r="A4641" s="93">
        <v>108</v>
      </c>
      <c r="B4641" s="51" t="s">
        <v>46</v>
      </c>
      <c r="C4641" s="26">
        <v>44000</v>
      </c>
      <c r="D4641" s="4">
        <v>0</v>
      </c>
      <c r="E4641" s="29">
        <v>149</v>
      </c>
      <c r="G4641" s="43"/>
      <c r="H4641" s="93">
        <f t="shared" si="249"/>
        <v>149</v>
      </c>
      <c r="I4641" s="93">
        <f t="shared" si="251"/>
        <v>5.0039463059454592</v>
      </c>
      <c r="J4641" s="158" t="e">
        <f t="shared" si="250"/>
        <v>#DIV/0!</v>
      </c>
    </row>
    <row r="4642" spans="1:10" hidden="1" x14ac:dyDescent="0.25">
      <c r="A4642" s="93">
        <v>109</v>
      </c>
      <c r="B4642" s="51" t="s">
        <v>46</v>
      </c>
      <c r="C4642" s="26">
        <v>44001</v>
      </c>
      <c r="D4642" s="4">
        <v>0</v>
      </c>
      <c r="E4642" s="29">
        <v>149</v>
      </c>
      <c r="G4642" s="43"/>
      <c r="H4642" s="93">
        <f t="shared" si="249"/>
        <v>149</v>
      </c>
      <c r="I4642" s="93">
        <f t="shared" si="251"/>
        <v>5.0039463059454592</v>
      </c>
      <c r="J4642" s="158" t="e">
        <f t="shared" si="250"/>
        <v>#DIV/0!</v>
      </c>
    </row>
    <row r="4643" spans="1:10" hidden="1" x14ac:dyDescent="0.25">
      <c r="A4643" s="93">
        <v>110</v>
      </c>
      <c r="B4643" s="51" t="s">
        <v>46</v>
      </c>
      <c r="C4643" s="26">
        <v>44002</v>
      </c>
      <c r="D4643" s="4">
        <v>0</v>
      </c>
      <c r="E4643" s="29">
        <v>149</v>
      </c>
      <c r="G4643" s="43"/>
      <c r="H4643" s="93">
        <f t="shared" si="249"/>
        <v>149</v>
      </c>
      <c r="I4643" s="93">
        <f t="shared" si="251"/>
        <v>5.0039463059454592</v>
      </c>
      <c r="J4643" s="158" t="e">
        <f t="shared" si="250"/>
        <v>#DIV/0!</v>
      </c>
    </row>
    <row r="4644" spans="1:10" hidden="1" x14ac:dyDescent="0.25">
      <c r="A4644" s="93">
        <v>111</v>
      </c>
      <c r="B4644" s="51" t="s">
        <v>46</v>
      </c>
      <c r="C4644" s="26">
        <v>44003</v>
      </c>
      <c r="D4644" s="4">
        <v>0</v>
      </c>
      <c r="E4644" s="29">
        <v>149</v>
      </c>
      <c r="G4644" s="43"/>
      <c r="H4644" s="93">
        <f t="shared" si="249"/>
        <v>149</v>
      </c>
      <c r="I4644" s="93">
        <f t="shared" si="251"/>
        <v>5.0039463059454592</v>
      </c>
      <c r="J4644" s="158" t="e">
        <f t="shared" si="250"/>
        <v>#DIV/0!</v>
      </c>
    </row>
    <row r="4645" spans="1:10" hidden="1" x14ac:dyDescent="0.25">
      <c r="A4645" s="93">
        <v>112</v>
      </c>
      <c r="B4645" s="51" t="s">
        <v>46</v>
      </c>
      <c r="C4645" s="26">
        <v>44004</v>
      </c>
      <c r="D4645" s="4">
        <v>0</v>
      </c>
      <c r="E4645" s="29">
        <v>149</v>
      </c>
      <c r="G4645" s="43"/>
      <c r="H4645" s="93">
        <f t="shared" si="249"/>
        <v>149</v>
      </c>
      <c r="I4645" s="93">
        <f t="shared" si="251"/>
        <v>5.0039463059454592</v>
      </c>
      <c r="J4645" s="158" t="e">
        <f t="shared" si="250"/>
        <v>#DIV/0!</v>
      </c>
    </row>
    <row r="4646" spans="1:10" hidden="1" x14ac:dyDescent="0.25">
      <c r="A4646" s="93">
        <v>113</v>
      </c>
      <c r="B4646" s="51" t="s">
        <v>46</v>
      </c>
      <c r="C4646" s="26">
        <v>44005</v>
      </c>
      <c r="D4646" s="4">
        <v>0</v>
      </c>
      <c r="E4646" s="29">
        <v>149</v>
      </c>
      <c r="G4646" s="43"/>
      <c r="H4646" s="93">
        <f t="shared" si="249"/>
        <v>149</v>
      </c>
      <c r="I4646" s="93">
        <f t="shared" si="251"/>
        <v>5.0039463059454592</v>
      </c>
      <c r="J4646" s="158" t="e">
        <f t="shared" si="250"/>
        <v>#DIV/0!</v>
      </c>
    </row>
    <row r="4647" spans="1:10" hidden="1" x14ac:dyDescent="0.25">
      <c r="A4647" s="93">
        <v>114</v>
      </c>
      <c r="B4647" s="51" t="s">
        <v>46</v>
      </c>
      <c r="C4647" s="26">
        <v>44006</v>
      </c>
      <c r="D4647" s="4">
        <v>0</v>
      </c>
      <c r="E4647" s="29">
        <v>149</v>
      </c>
      <c r="F4647" s="4">
        <v>1</v>
      </c>
      <c r="G4647" s="43"/>
      <c r="H4647" s="93">
        <f t="shared" si="249"/>
        <v>149</v>
      </c>
      <c r="I4647" s="93">
        <f t="shared" si="251"/>
        <v>5.0039463059454592</v>
      </c>
      <c r="J4647" s="158" t="e">
        <f t="shared" si="250"/>
        <v>#DIV/0!</v>
      </c>
    </row>
    <row r="4648" spans="1:10" hidden="1" x14ac:dyDescent="0.25">
      <c r="A4648" s="93">
        <v>115</v>
      </c>
      <c r="B4648" s="51" t="s">
        <v>46</v>
      </c>
      <c r="C4648" s="26">
        <v>44007</v>
      </c>
      <c r="D4648" s="4">
        <v>0</v>
      </c>
      <c r="E4648" s="29">
        <v>149</v>
      </c>
      <c r="G4648" s="43"/>
      <c r="H4648" s="93">
        <f t="shared" si="249"/>
        <v>149</v>
      </c>
      <c r="I4648" s="93">
        <f t="shared" si="251"/>
        <v>5.0039463059454592</v>
      </c>
      <c r="J4648" s="158" t="e">
        <f t="shared" si="250"/>
        <v>#DIV/0!</v>
      </c>
    </row>
    <row r="4649" spans="1:10" hidden="1" x14ac:dyDescent="0.25">
      <c r="A4649" s="93">
        <v>116</v>
      </c>
      <c r="B4649" s="51" t="s">
        <v>46</v>
      </c>
      <c r="C4649" s="26">
        <v>44008</v>
      </c>
      <c r="D4649" s="4">
        <v>0</v>
      </c>
      <c r="E4649" s="29">
        <v>149</v>
      </c>
      <c r="G4649" s="43"/>
      <c r="H4649" s="93">
        <f t="shared" si="249"/>
        <v>149</v>
      </c>
      <c r="I4649" s="93">
        <f t="shared" si="251"/>
        <v>5.0039463059454592</v>
      </c>
      <c r="J4649" s="158" t="e">
        <f t="shared" si="250"/>
        <v>#DIV/0!</v>
      </c>
    </row>
    <row r="4650" spans="1:10" hidden="1" x14ac:dyDescent="0.25">
      <c r="A4650" s="93">
        <v>117</v>
      </c>
      <c r="B4650" s="51" t="s">
        <v>46</v>
      </c>
      <c r="C4650" s="26">
        <v>44009</v>
      </c>
      <c r="D4650" s="4">
        <v>0</v>
      </c>
      <c r="E4650" s="29">
        <v>149</v>
      </c>
      <c r="G4650" s="43"/>
      <c r="H4650" s="93">
        <f t="shared" si="249"/>
        <v>149</v>
      </c>
      <c r="I4650" s="93">
        <f t="shared" si="251"/>
        <v>5.0039463059454592</v>
      </c>
      <c r="J4650" s="158" t="e">
        <f t="shared" si="250"/>
        <v>#DIV/0!</v>
      </c>
    </row>
    <row r="4651" spans="1:10" hidden="1" x14ac:dyDescent="0.25">
      <c r="A4651" s="93">
        <v>118</v>
      </c>
      <c r="B4651" s="51" t="s">
        <v>46</v>
      </c>
      <c r="C4651" s="26">
        <v>44010</v>
      </c>
      <c r="D4651" s="4">
        <v>0</v>
      </c>
      <c r="E4651" s="29">
        <v>149</v>
      </c>
      <c r="G4651" s="43"/>
      <c r="H4651" s="93">
        <f t="shared" si="249"/>
        <v>149</v>
      </c>
      <c r="I4651" s="93">
        <f t="shared" si="251"/>
        <v>5.0039463059454592</v>
      </c>
      <c r="J4651" s="158" t="e">
        <f t="shared" si="250"/>
        <v>#DIV/0!</v>
      </c>
    </row>
    <row r="4652" spans="1:10" hidden="1" x14ac:dyDescent="0.25">
      <c r="A4652" s="93">
        <v>119</v>
      </c>
      <c r="B4652" s="51" t="s">
        <v>46</v>
      </c>
      <c r="C4652" s="26">
        <v>44011</v>
      </c>
      <c r="D4652" s="4">
        <v>0</v>
      </c>
      <c r="E4652" s="29">
        <v>149</v>
      </c>
      <c r="G4652" s="43"/>
      <c r="H4652" s="93">
        <f t="shared" si="249"/>
        <v>149</v>
      </c>
      <c r="I4652" s="93">
        <f t="shared" si="251"/>
        <v>5.0039463059454592</v>
      </c>
      <c r="J4652" s="158" t="e">
        <f t="shared" si="250"/>
        <v>#DIV/0!</v>
      </c>
    </row>
    <row r="4653" spans="1:10" hidden="1" x14ac:dyDescent="0.25">
      <c r="A4653" s="93">
        <v>120</v>
      </c>
      <c r="B4653" s="51" t="s">
        <v>46</v>
      </c>
      <c r="C4653" s="26">
        <v>44012</v>
      </c>
      <c r="D4653" s="4">
        <v>0</v>
      </c>
      <c r="E4653" s="29">
        <v>149</v>
      </c>
      <c r="G4653" s="43"/>
      <c r="H4653" s="93">
        <f t="shared" si="249"/>
        <v>149</v>
      </c>
      <c r="I4653" s="93">
        <f t="shared" si="251"/>
        <v>5.0039463059454592</v>
      </c>
      <c r="J4653" s="158" t="e">
        <f t="shared" si="250"/>
        <v>#DIV/0!</v>
      </c>
    </row>
    <row r="4654" spans="1:10" hidden="1" x14ac:dyDescent="0.25">
      <c r="A4654" s="93">
        <v>121</v>
      </c>
      <c r="B4654" s="51" t="s">
        <v>46</v>
      </c>
      <c r="C4654" s="26">
        <v>44013</v>
      </c>
      <c r="D4654" s="4">
        <v>0</v>
      </c>
      <c r="E4654" s="29">
        <v>149</v>
      </c>
      <c r="G4654" s="43"/>
      <c r="H4654" s="93">
        <f t="shared" si="249"/>
        <v>149</v>
      </c>
      <c r="I4654" s="93">
        <f t="shared" si="251"/>
        <v>5.0039463059454592</v>
      </c>
      <c r="J4654" s="158" t="e">
        <f t="shared" si="250"/>
        <v>#DIV/0!</v>
      </c>
    </row>
    <row r="4655" spans="1:10" hidden="1" x14ac:dyDescent="0.25">
      <c r="A4655" s="93">
        <v>122</v>
      </c>
      <c r="B4655" s="51" t="s">
        <v>46</v>
      </c>
      <c r="C4655" s="26">
        <v>44014</v>
      </c>
      <c r="D4655" s="4">
        <v>0</v>
      </c>
      <c r="E4655" s="29">
        <v>149</v>
      </c>
      <c r="G4655" s="43"/>
      <c r="H4655" s="93">
        <f t="shared" si="249"/>
        <v>149</v>
      </c>
      <c r="I4655" s="93">
        <f t="shared" si="251"/>
        <v>5.0039463059454592</v>
      </c>
      <c r="J4655" s="158" t="e">
        <f t="shared" si="250"/>
        <v>#DIV/0!</v>
      </c>
    </row>
    <row r="4656" spans="1:10" hidden="1" x14ac:dyDescent="0.25">
      <c r="A4656" s="93">
        <v>123</v>
      </c>
      <c r="B4656" s="51" t="s">
        <v>46</v>
      </c>
      <c r="C4656" s="26">
        <v>44015</v>
      </c>
      <c r="D4656" s="4">
        <v>0</v>
      </c>
      <c r="E4656" s="29">
        <v>149</v>
      </c>
      <c r="G4656" s="43"/>
      <c r="H4656" s="93">
        <f t="shared" si="249"/>
        <v>149</v>
      </c>
      <c r="I4656" s="93">
        <f t="shared" si="251"/>
        <v>5.0039463059454592</v>
      </c>
      <c r="J4656" s="158" t="e">
        <f t="shared" si="250"/>
        <v>#DIV/0!</v>
      </c>
    </row>
    <row r="4657" spans="1:10" ht="15.75" hidden="1" thickBot="1" x14ac:dyDescent="0.3">
      <c r="A4657" s="93">
        <v>124</v>
      </c>
      <c r="B4657" s="52" t="s">
        <v>46</v>
      </c>
      <c r="C4657" s="53">
        <v>44016</v>
      </c>
      <c r="D4657" s="54">
        <v>4</v>
      </c>
      <c r="E4657" s="137">
        <v>153</v>
      </c>
      <c r="F4657" s="54"/>
      <c r="G4657" s="153"/>
      <c r="H4657" s="93">
        <f t="shared" si="249"/>
        <v>153</v>
      </c>
      <c r="I4657" s="93">
        <f t="shared" si="251"/>
        <v>5.0304379213924353</v>
      </c>
      <c r="J4657" s="158">
        <f t="shared" si="250"/>
        <v>313.97731041988163</v>
      </c>
    </row>
    <row r="4658" spans="1:10" hidden="1" x14ac:dyDescent="0.25">
      <c r="A4658" s="93">
        <v>125</v>
      </c>
      <c r="B4658" s="151" t="s">
        <v>46</v>
      </c>
      <c r="C4658" s="141">
        <v>44017</v>
      </c>
      <c r="D4658" s="48">
        <v>0</v>
      </c>
      <c r="E4658" s="136">
        <v>153</v>
      </c>
      <c r="F4658" s="48"/>
      <c r="G4658" s="154"/>
      <c r="H4658" s="93">
        <f t="shared" si="249"/>
        <v>153</v>
      </c>
      <c r="I4658" s="93">
        <f t="shared" si="251"/>
        <v>5.0304379213924353</v>
      </c>
      <c r="J4658" s="158">
        <f t="shared" si="250"/>
        <v>183.1534310782643</v>
      </c>
    </row>
    <row r="4659" spans="1:10" hidden="1" x14ac:dyDescent="0.25">
      <c r="A4659" s="93">
        <v>126</v>
      </c>
      <c r="B4659" s="51" t="s">
        <v>46</v>
      </c>
      <c r="C4659" s="141">
        <v>44018</v>
      </c>
      <c r="D4659" s="4">
        <v>0</v>
      </c>
      <c r="E4659" s="29">
        <v>153</v>
      </c>
      <c r="G4659" s="43"/>
      <c r="H4659" s="93">
        <f t="shared" si="249"/>
        <v>153</v>
      </c>
      <c r="I4659" s="93">
        <f t="shared" si="251"/>
        <v>5.0304379213924353</v>
      </c>
      <c r="J4659" s="158">
        <f t="shared" si="250"/>
        <v>146.52274486261143</v>
      </c>
    </row>
    <row r="4660" spans="1:10" hidden="1" x14ac:dyDescent="0.25">
      <c r="A4660" s="93">
        <v>127</v>
      </c>
      <c r="B4660" s="51" t="s">
        <v>46</v>
      </c>
      <c r="C4660" s="141">
        <v>44019</v>
      </c>
      <c r="D4660" s="4">
        <v>1</v>
      </c>
      <c r="E4660" s="29">
        <v>154</v>
      </c>
      <c r="G4660" s="43"/>
      <c r="H4660" s="93">
        <f t="shared" si="249"/>
        <v>154</v>
      </c>
      <c r="I4660" s="93">
        <f t="shared" si="251"/>
        <v>5.0369526024136295</v>
      </c>
      <c r="J4660" s="158">
        <f t="shared" si="250"/>
        <v>124.02184383263518</v>
      </c>
    </row>
    <row r="4661" spans="1:10" hidden="1" x14ac:dyDescent="0.25">
      <c r="A4661" s="93">
        <v>128</v>
      </c>
      <c r="B4661" s="51" t="s">
        <v>46</v>
      </c>
      <c r="C4661" s="141">
        <v>44020</v>
      </c>
      <c r="D4661" s="4">
        <v>0</v>
      </c>
      <c r="E4661" s="29">
        <v>154</v>
      </c>
      <c r="G4661" s="43"/>
      <c r="H4661" s="93">
        <f t="shared" si="249"/>
        <v>154</v>
      </c>
      <c r="I4661" s="93">
        <f t="shared" si="251"/>
        <v>5.0369526024136295</v>
      </c>
      <c r="J4661" s="158">
        <f t="shared" si="250"/>
        <v>122.43573485021932</v>
      </c>
    </row>
    <row r="4662" spans="1:10" hidden="1" x14ac:dyDescent="0.25">
      <c r="A4662" s="93">
        <v>129</v>
      </c>
      <c r="B4662" s="51" t="s">
        <v>46</v>
      </c>
      <c r="C4662" s="141">
        <v>44021</v>
      </c>
      <c r="D4662" s="4">
        <v>1</v>
      </c>
      <c r="E4662" s="29">
        <v>155</v>
      </c>
      <c r="G4662" s="43"/>
      <c r="H4662" s="93">
        <f t="shared" si="249"/>
        <v>155</v>
      </c>
      <c r="I4662" s="93">
        <f t="shared" si="251"/>
        <v>5.0434251169192468</v>
      </c>
      <c r="J4662" s="158">
        <f t="shared" si="250"/>
        <v>126.32008457406101</v>
      </c>
    </row>
    <row r="4663" spans="1:10" hidden="1" x14ac:dyDescent="0.25">
      <c r="A4663" s="93">
        <v>130</v>
      </c>
      <c r="B4663" s="51" t="s">
        <v>46</v>
      </c>
      <c r="C4663" s="141">
        <v>44022</v>
      </c>
      <c r="D4663" s="4">
        <v>0</v>
      </c>
      <c r="E4663" s="29">
        <v>155</v>
      </c>
      <c r="G4663" s="43"/>
      <c r="H4663" s="93">
        <f t="shared" si="249"/>
        <v>155</v>
      </c>
      <c r="I4663" s="93">
        <f t="shared" si="251"/>
        <v>5.0434251169192468</v>
      </c>
      <c r="J4663" s="158">
        <f t="shared" si="250"/>
        <v>158.49989701595175</v>
      </c>
    </row>
    <row r="4664" spans="1:10" hidden="1" x14ac:dyDescent="0.25">
      <c r="A4664" s="93">
        <v>131</v>
      </c>
      <c r="B4664" s="51" t="s">
        <v>46</v>
      </c>
      <c r="C4664" s="141">
        <v>44023</v>
      </c>
      <c r="D4664" s="4">
        <v>0</v>
      </c>
      <c r="E4664" s="29">
        <v>155</v>
      </c>
      <c r="G4664" s="43"/>
      <c r="H4664" s="93">
        <f t="shared" si="249"/>
        <v>155</v>
      </c>
      <c r="I4664" s="93">
        <f t="shared" si="251"/>
        <v>5.0434251169192468</v>
      </c>
      <c r="J4664" s="158">
        <f t="shared" si="250"/>
        <v>298.88086331820074</v>
      </c>
    </row>
    <row r="4665" spans="1:10" hidden="1" x14ac:dyDescent="0.25">
      <c r="A4665" s="93">
        <v>132</v>
      </c>
      <c r="B4665" s="51" t="s">
        <v>46</v>
      </c>
      <c r="C4665" s="141">
        <v>44024</v>
      </c>
      <c r="D4665" s="4">
        <v>6</v>
      </c>
      <c r="E4665" s="29">
        <v>161</v>
      </c>
      <c r="G4665" s="43"/>
      <c r="H4665" s="93">
        <f t="shared" si="249"/>
        <v>161</v>
      </c>
      <c r="I4665" s="93">
        <f t="shared" si="251"/>
        <v>5.0814043649844631</v>
      </c>
      <c r="J4665" s="158">
        <f t="shared" si="250"/>
        <v>130.08381502563816</v>
      </c>
    </row>
    <row r="4666" spans="1:10" hidden="1" x14ac:dyDescent="0.25">
      <c r="A4666" s="93">
        <v>133</v>
      </c>
      <c r="B4666" s="51" t="s">
        <v>46</v>
      </c>
      <c r="C4666" s="141">
        <v>44025</v>
      </c>
      <c r="D4666" s="4">
        <v>0</v>
      </c>
      <c r="E4666" s="29">
        <v>161</v>
      </c>
      <c r="G4666" s="43"/>
      <c r="H4666" s="93">
        <f t="shared" si="249"/>
        <v>161</v>
      </c>
      <c r="I4666" s="93">
        <f t="shared" si="251"/>
        <v>5.0814043649844631</v>
      </c>
      <c r="J4666" s="158">
        <f t="shared" si="250"/>
        <v>97.293330946046282</v>
      </c>
    </row>
    <row r="4667" spans="1:10" hidden="1" x14ac:dyDescent="0.25">
      <c r="A4667" s="93">
        <v>134</v>
      </c>
      <c r="B4667" s="51" t="s">
        <v>46</v>
      </c>
      <c r="C4667" s="141">
        <v>44026</v>
      </c>
      <c r="D4667" s="4">
        <v>47</v>
      </c>
      <c r="E4667" s="29">
        <v>208</v>
      </c>
      <c r="G4667" s="43"/>
      <c r="H4667" s="93">
        <f t="shared" si="249"/>
        <v>208</v>
      </c>
      <c r="I4667" s="93">
        <f t="shared" si="251"/>
        <v>5.3375380797013179</v>
      </c>
      <c r="J4667" s="158">
        <f t="shared" si="250"/>
        <v>23.859560257752541</v>
      </c>
    </row>
    <row r="4668" spans="1:10" hidden="1" x14ac:dyDescent="0.25">
      <c r="A4668" s="93">
        <v>135</v>
      </c>
      <c r="B4668" s="51" t="s">
        <v>46</v>
      </c>
      <c r="C4668" s="141">
        <v>44027</v>
      </c>
      <c r="D4668" s="4">
        <v>0</v>
      </c>
      <c r="E4668" s="29">
        <v>208</v>
      </c>
      <c r="G4668" s="43"/>
      <c r="H4668" s="93">
        <f t="shared" si="249"/>
        <v>208</v>
      </c>
      <c r="I4668" s="93">
        <f t="shared" si="251"/>
        <v>5.3375380797013179</v>
      </c>
      <c r="J4668" s="158">
        <f t="shared" si="250"/>
        <v>15.624073780089381</v>
      </c>
    </row>
    <row r="4669" spans="1:10" hidden="1" x14ac:dyDescent="0.25">
      <c r="A4669" s="93">
        <v>136</v>
      </c>
      <c r="B4669" s="51" t="s">
        <v>46</v>
      </c>
      <c r="C4669" s="141">
        <v>44028</v>
      </c>
      <c r="D4669" s="4">
        <v>1</v>
      </c>
      <c r="E4669" s="29">
        <v>209</v>
      </c>
      <c r="G4669" s="43"/>
      <c r="H4669" s="93">
        <f t="shared" si="249"/>
        <v>209</v>
      </c>
      <c r="I4669" s="93">
        <f t="shared" si="251"/>
        <v>5.3423342519648109</v>
      </c>
      <c r="J4669" s="158">
        <f t="shared" si="250"/>
        <v>13.098055681482172</v>
      </c>
    </row>
    <row r="4670" spans="1:10" hidden="1" x14ac:dyDescent="0.25">
      <c r="A4670" s="93">
        <v>137</v>
      </c>
      <c r="B4670" s="51" t="s">
        <v>46</v>
      </c>
      <c r="C4670" s="141">
        <v>44029</v>
      </c>
      <c r="D4670" s="4">
        <v>4</v>
      </c>
      <c r="E4670" s="29">
        <v>213</v>
      </c>
      <c r="G4670" s="43"/>
      <c r="H4670" s="93">
        <f t="shared" si="249"/>
        <v>213</v>
      </c>
      <c r="I4670" s="93">
        <f t="shared" si="251"/>
        <v>5.3612921657094255</v>
      </c>
      <c r="J4670" s="158">
        <f t="shared" si="250"/>
        <v>12.272876003805964</v>
      </c>
    </row>
    <row r="4671" spans="1:10" hidden="1" x14ac:dyDescent="0.25">
      <c r="A4671" s="93">
        <v>138</v>
      </c>
      <c r="B4671" s="51" t="s">
        <v>46</v>
      </c>
      <c r="C4671" s="141">
        <v>44030</v>
      </c>
      <c r="D4671" s="4">
        <v>22</v>
      </c>
      <c r="E4671" s="29">
        <v>235</v>
      </c>
      <c r="G4671" s="43"/>
      <c r="H4671" s="93">
        <f t="shared" si="249"/>
        <v>235</v>
      </c>
      <c r="I4671" s="93">
        <f t="shared" si="251"/>
        <v>5.4595855141441589</v>
      </c>
      <c r="J4671" s="158">
        <f t="shared" si="250"/>
        <v>11.426957255827304</v>
      </c>
    </row>
    <row r="4672" spans="1:10" hidden="1" x14ac:dyDescent="0.25">
      <c r="A4672" s="93">
        <v>139</v>
      </c>
      <c r="B4672" s="51" t="s">
        <v>46</v>
      </c>
      <c r="C4672" s="141">
        <v>44031</v>
      </c>
      <c r="D4672" s="4">
        <v>5</v>
      </c>
      <c r="E4672" s="29">
        <v>240</v>
      </c>
      <c r="G4672" s="43"/>
      <c r="H4672" s="93">
        <f t="shared" si="249"/>
        <v>240</v>
      </c>
      <c r="I4672" s="93">
        <f t="shared" si="251"/>
        <v>5.4806389233419912</v>
      </c>
      <c r="J4672" s="158">
        <f t="shared" si="250"/>
        <v>12.227883225258683</v>
      </c>
    </row>
    <row r="4673" spans="1:10" hidden="1" x14ac:dyDescent="0.25">
      <c r="A4673" s="93">
        <v>140</v>
      </c>
      <c r="B4673" s="51" t="s">
        <v>46</v>
      </c>
      <c r="C4673" s="141">
        <v>44032</v>
      </c>
      <c r="D4673" s="4">
        <v>0</v>
      </c>
      <c r="E4673" s="29">
        <v>240</v>
      </c>
      <c r="G4673" s="43"/>
      <c r="H4673" s="93">
        <f t="shared" si="249"/>
        <v>240</v>
      </c>
      <c r="I4673" s="93">
        <f t="shared" si="251"/>
        <v>5.4806389233419912</v>
      </c>
      <c r="J4673" s="158">
        <f t="shared" si="250"/>
        <v>14.947543243322999</v>
      </c>
    </row>
    <row r="4674" spans="1:10" hidden="1" x14ac:dyDescent="0.25">
      <c r="A4674" s="93">
        <v>141</v>
      </c>
      <c r="B4674" s="51" t="s">
        <v>46</v>
      </c>
      <c r="C4674" s="141">
        <v>44033</v>
      </c>
      <c r="D4674" s="4">
        <v>9</v>
      </c>
      <c r="E4674" s="29">
        <v>249</v>
      </c>
      <c r="G4674" s="43"/>
      <c r="H4674" s="93">
        <f t="shared" si="249"/>
        <v>249</v>
      </c>
      <c r="I4674" s="93">
        <f t="shared" si="251"/>
        <v>5.5174528964647074</v>
      </c>
      <c r="J4674" s="158">
        <f t="shared" si="250"/>
        <v>23.400990786554175</v>
      </c>
    </row>
    <row r="4675" spans="1:10" hidden="1" x14ac:dyDescent="0.25">
      <c r="A4675" s="93">
        <v>142</v>
      </c>
      <c r="B4675" s="51" t="s">
        <v>46</v>
      </c>
      <c r="C4675" s="141">
        <v>44034</v>
      </c>
      <c r="D4675" s="4">
        <v>10</v>
      </c>
      <c r="E4675" s="29">
        <v>259</v>
      </c>
      <c r="G4675" s="43"/>
      <c r="H4675" s="93">
        <f t="shared" ref="H4675:H4738" si="252">IF(EXACT(B4675,B4674),D4675+E4674,E4675)</f>
        <v>259</v>
      </c>
      <c r="I4675" s="93">
        <f t="shared" si="251"/>
        <v>5.5568280616995374</v>
      </c>
      <c r="J4675" s="158">
        <f t="shared" si="250"/>
        <v>20.871066057328992</v>
      </c>
    </row>
    <row r="4676" spans="1:10" hidden="1" x14ac:dyDescent="0.25">
      <c r="A4676" s="93">
        <v>143</v>
      </c>
      <c r="B4676" s="51" t="s">
        <v>46</v>
      </c>
      <c r="C4676" s="141">
        <v>44035</v>
      </c>
      <c r="D4676" s="4">
        <v>4</v>
      </c>
      <c r="E4676" s="29">
        <v>263</v>
      </c>
      <c r="G4676" s="43"/>
      <c r="H4676" s="93">
        <f t="shared" si="252"/>
        <v>263</v>
      </c>
      <c r="I4676" s="93">
        <f t="shared" si="251"/>
        <v>5.5721540321777647</v>
      </c>
      <c r="J4676" s="158">
        <f t="shared" si="250"/>
        <v>21.095630213592983</v>
      </c>
    </row>
    <row r="4677" spans="1:10" hidden="1" x14ac:dyDescent="0.25">
      <c r="A4677" s="93">
        <v>144</v>
      </c>
      <c r="B4677" s="51" t="s">
        <v>46</v>
      </c>
      <c r="C4677" s="141">
        <v>44036</v>
      </c>
      <c r="D4677" s="4">
        <v>37</v>
      </c>
      <c r="E4677" s="29">
        <v>300</v>
      </c>
      <c r="G4677" s="43"/>
      <c r="H4677" s="93">
        <f t="shared" si="252"/>
        <v>300</v>
      </c>
      <c r="I4677" s="93">
        <f t="shared" si="251"/>
        <v>5.7037824746562009</v>
      </c>
      <c r="J4677" s="158">
        <f t="shared" ref="J4677:J4739" si="253">LN(2)/SLOPE(I4670:I4677,A4670:A4677)</f>
        <v>18.050393663210134</v>
      </c>
    </row>
    <row r="4678" spans="1:10" hidden="1" x14ac:dyDescent="0.25">
      <c r="A4678" s="93">
        <v>145</v>
      </c>
      <c r="B4678" s="51" t="s">
        <v>46</v>
      </c>
      <c r="C4678" s="141">
        <v>44037</v>
      </c>
      <c r="D4678" s="4">
        <v>36</v>
      </c>
      <c r="E4678" s="29">
        <v>336</v>
      </c>
      <c r="G4678" s="43"/>
      <c r="H4678" s="93">
        <f t="shared" si="252"/>
        <v>336</v>
      </c>
      <c r="I4678" s="93">
        <f t="shared" si="251"/>
        <v>5.8171111599632042</v>
      </c>
      <c r="J4678" s="158">
        <f t="shared" si="253"/>
        <v>14.806627181900737</v>
      </c>
    </row>
    <row r="4679" spans="1:10" hidden="1" x14ac:dyDescent="0.25">
      <c r="A4679" s="93">
        <v>146</v>
      </c>
      <c r="B4679" s="51" t="s">
        <v>46</v>
      </c>
      <c r="C4679" s="141">
        <v>44038</v>
      </c>
      <c r="D4679" s="4">
        <v>6</v>
      </c>
      <c r="E4679" s="29">
        <v>342</v>
      </c>
      <c r="G4679" s="43"/>
      <c r="H4679" s="93">
        <f t="shared" si="252"/>
        <v>342</v>
      </c>
      <c r="I4679" s="93">
        <f t="shared" si="251"/>
        <v>5.8348107370626048</v>
      </c>
      <c r="J4679" s="158">
        <f t="shared" si="253"/>
        <v>12.294310787706383</v>
      </c>
    </row>
    <row r="4680" spans="1:10" hidden="1" x14ac:dyDescent="0.25">
      <c r="A4680" s="93">
        <v>147</v>
      </c>
      <c r="B4680" s="51" t="s">
        <v>46</v>
      </c>
      <c r="C4680" s="141">
        <v>44039</v>
      </c>
      <c r="D4680" s="4">
        <v>32</v>
      </c>
      <c r="E4680" s="29">
        <v>374</v>
      </c>
      <c r="G4680" s="43"/>
      <c r="H4680" s="93">
        <f t="shared" si="252"/>
        <v>374</v>
      </c>
      <c r="I4680" s="93">
        <f t="shared" si="251"/>
        <v>5.9242557974145322</v>
      </c>
      <c r="J4680" s="158">
        <f t="shared" si="253"/>
        <v>10.388701849740091</v>
      </c>
    </row>
    <row r="4681" spans="1:10" ht="15.75" hidden="1" thickBot="1" x14ac:dyDescent="0.3">
      <c r="A4681" s="93">
        <v>148</v>
      </c>
      <c r="B4681" s="52" t="s">
        <v>46</v>
      </c>
      <c r="C4681" s="141">
        <v>44040</v>
      </c>
      <c r="D4681" s="4">
        <v>25</v>
      </c>
      <c r="E4681" s="137">
        <v>399</v>
      </c>
      <c r="G4681" s="155"/>
      <c r="H4681" s="93">
        <f t="shared" si="252"/>
        <v>399</v>
      </c>
      <c r="I4681" s="93">
        <f t="shared" si="251"/>
        <v>5.9889614168898637</v>
      </c>
      <c r="J4681" s="158">
        <f t="shared" si="253"/>
        <v>9.6413960787667836</v>
      </c>
    </row>
    <row r="4682" spans="1:10" hidden="1" x14ac:dyDescent="0.25">
      <c r="A4682" s="93">
        <v>149</v>
      </c>
      <c r="B4682" s="151" t="s">
        <v>46</v>
      </c>
      <c r="C4682" s="141">
        <v>44041</v>
      </c>
      <c r="D4682" s="4">
        <v>14</v>
      </c>
      <c r="E4682" s="136">
        <v>413</v>
      </c>
      <c r="G4682" s="154"/>
      <c r="H4682" s="93">
        <f t="shared" si="252"/>
        <v>413</v>
      </c>
      <c r="I4682" s="93">
        <f t="shared" si="251"/>
        <v>6.0234475929610332</v>
      </c>
      <c r="J4682" s="158">
        <f t="shared" si="253"/>
        <v>9.6565932415647051</v>
      </c>
    </row>
    <row r="4683" spans="1:10" hidden="1" x14ac:dyDescent="0.25">
      <c r="A4683" s="93">
        <v>150</v>
      </c>
      <c r="B4683" s="51" t="s">
        <v>46</v>
      </c>
      <c r="C4683" s="141">
        <v>44042</v>
      </c>
      <c r="D4683" s="4">
        <v>33</v>
      </c>
      <c r="E4683" s="29">
        <v>446</v>
      </c>
      <c r="G4683" s="43"/>
      <c r="H4683" s="93">
        <f t="shared" si="252"/>
        <v>446</v>
      </c>
      <c r="I4683" s="93">
        <f t="shared" si="251"/>
        <v>6.1003189520200642</v>
      </c>
      <c r="J4683" s="158">
        <f t="shared" si="253"/>
        <v>9.8677402523461986</v>
      </c>
    </row>
    <row r="4684" spans="1:10" hidden="1" x14ac:dyDescent="0.25">
      <c r="A4684" s="93">
        <v>151</v>
      </c>
      <c r="B4684" s="51" t="s">
        <v>46</v>
      </c>
      <c r="C4684" s="141">
        <v>44043</v>
      </c>
      <c r="D4684" s="4">
        <v>12</v>
      </c>
      <c r="E4684" s="29">
        <v>458</v>
      </c>
      <c r="G4684" s="43"/>
      <c r="H4684" s="93">
        <f t="shared" si="252"/>
        <v>458</v>
      </c>
      <c r="I4684" s="93">
        <f t="shared" si="251"/>
        <v>6.1268691841141854</v>
      </c>
      <c r="J4684" s="158">
        <f t="shared" si="253"/>
        <v>11.625662125035241</v>
      </c>
    </row>
    <row r="4685" spans="1:10" hidden="1" x14ac:dyDescent="0.25">
      <c r="A4685" s="93">
        <v>152</v>
      </c>
      <c r="B4685" s="51" t="s">
        <v>46</v>
      </c>
      <c r="C4685" s="141">
        <v>44044</v>
      </c>
      <c r="D4685" s="4">
        <v>47</v>
      </c>
      <c r="E4685" s="29">
        <v>505</v>
      </c>
      <c r="G4685" s="43"/>
      <c r="H4685" s="93">
        <f t="shared" si="252"/>
        <v>505</v>
      </c>
      <c r="I4685" s="93">
        <f t="shared" si="251"/>
        <v>6.2245584292753602</v>
      </c>
      <c r="J4685" s="158">
        <f t="shared" si="253"/>
        <v>11.943217159170958</v>
      </c>
    </row>
    <row r="4686" spans="1:10" hidden="1" x14ac:dyDescent="0.25">
      <c r="A4686" s="93">
        <v>153</v>
      </c>
      <c r="B4686" s="51" t="s">
        <v>46</v>
      </c>
      <c r="C4686" s="141">
        <v>44045</v>
      </c>
      <c r="D4686" s="4">
        <v>96</v>
      </c>
      <c r="E4686" s="29">
        <v>601</v>
      </c>
      <c r="G4686" s="43"/>
      <c r="H4686" s="93">
        <f t="shared" si="252"/>
        <v>601</v>
      </c>
      <c r="I4686" s="93">
        <f t="shared" si="251"/>
        <v>6.3985949345352076</v>
      </c>
      <c r="J4686" s="158">
        <f t="shared" si="253"/>
        <v>9.8043967595664547</v>
      </c>
    </row>
    <row r="4687" spans="1:10" hidden="1" x14ac:dyDescent="0.25">
      <c r="A4687" s="93">
        <v>154</v>
      </c>
      <c r="B4687" s="51" t="s">
        <v>46</v>
      </c>
      <c r="C4687" s="141">
        <v>44046</v>
      </c>
      <c r="D4687" s="4">
        <v>44</v>
      </c>
      <c r="E4687" s="29">
        <v>645</v>
      </c>
      <c r="G4687" s="43"/>
      <c r="H4687" s="93">
        <f t="shared" si="252"/>
        <v>645</v>
      </c>
      <c r="I4687" s="93">
        <f t="shared" si="251"/>
        <v>6.4692503167957724</v>
      </c>
      <c r="J4687" s="158">
        <f t="shared" si="253"/>
        <v>8.9672348490182809</v>
      </c>
    </row>
    <row r="4688" spans="1:10" hidden="1" x14ac:dyDescent="0.25">
      <c r="A4688" s="93">
        <v>155</v>
      </c>
      <c r="B4688" s="51" t="s">
        <v>46</v>
      </c>
      <c r="C4688" s="141">
        <v>44047</v>
      </c>
      <c r="D4688" s="4">
        <v>58</v>
      </c>
      <c r="E4688" s="29">
        <v>703</v>
      </c>
      <c r="G4688" s="43"/>
      <c r="H4688" s="93">
        <f t="shared" si="252"/>
        <v>703</v>
      </c>
      <c r="I4688" s="93">
        <f t="shared" si="251"/>
        <v>6.5553568918106651</v>
      </c>
      <c r="J4688" s="158">
        <f t="shared" si="253"/>
        <v>8.1021346401679804</v>
      </c>
    </row>
    <row r="4689" spans="1:10" hidden="1" x14ac:dyDescent="0.25">
      <c r="A4689" s="93">
        <v>156</v>
      </c>
      <c r="B4689" s="51" t="s">
        <v>46</v>
      </c>
      <c r="C4689" s="141">
        <v>44048</v>
      </c>
      <c r="D4689" s="4">
        <v>43</v>
      </c>
      <c r="E4689" s="29">
        <v>746</v>
      </c>
      <c r="G4689" s="43"/>
      <c r="H4689" s="93">
        <f t="shared" si="252"/>
        <v>746</v>
      </c>
      <c r="I4689" s="93">
        <f t="shared" ref="I4689:I4752" si="254">LN(H4689)</f>
        <v>6.6147256002037604</v>
      </c>
      <c r="J4689" s="158">
        <f t="shared" si="253"/>
        <v>7.6456926830642082</v>
      </c>
    </row>
    <row r="4690" spans="1:10" hidden="1" x14ac:dyDescent="0.25">
      <c r="A4690" s="93">
        <v>157</v>
      </c>
      <c r="B4690" s="51" t="s">
        <v>46</v>
      </c>
      <c r="C4690" s="141">
        <v>44049</v>
      </c>
      <c r="D4690" s="4">
        <v>67</v>
      </c>
      <c r="E4690" s="29">
        <v>813</v>
      </c>
      <c r="F4690" s="4">
        <f>1+2</f>
        <v>3</v>
      </c>
      <c r="G4690" s="43"/>
      <c r="H4690" s="93">
        <f t="shared" si="252"/>
        <v>813</v>
      </c>
      <c r="I4690" s="93">
        <f t="shared" si="254"/>
        <v>6.7007311095478101</v>
      </c>
      <c r="J4690" s="158">
        <f t="shared" si="253"/>
        <v>7.5564849069974906</v>
      </c>
    </row>
    <row r="4691" spans="1:10" hidden="1" x14ac:dyDescent="0.25">
      <c r="A4691" s="93">
        <v>158</v>
      </c>
      <c r="B4691" s="51" t="s">
        <v>46</v>
      </c>
      <c r="C4691" s="141">
        <v>44050</v>
      </c>
      <c r="D4691" s="4">
        <v>85</v>
      </c>
      <c r="E4691" s="29">
        <v>898</v>
      </c>
      <c r="G4691" s="43"/>
      <c r="H4691" s="93">
        <f t="shared" si="252"/>
        <v>898</v>
      </c>
      <c r="I4691" s="93">
        <f t="shared" si="254"/>
        <v>6.8001700683021999</v>
      </c>
      <c r="J4691" s="158">
        <f t="shared" si="253"/>
        <v>7.4375167602345167</v>
      </c>
    </row>
    <row r="4692" spans="1:10" hidden="1" x14ac:dyDescent="0.25">
      <c r="A4692" s="93">
        <v>159</v>
      </c>
      <c r="B4692" s="51" t="s">
        <v>46</v>
      </c>
      <c r="C4692" s="141">
        <v>44051</v>
      </c>
      <c r="D4692" s="4">
        <v>52</v>
      </c>
      <c r="E4692" s="29">
        <v>950</v>
      </c>
      <c r="F4692" s="4">
        <v>1</v>
      </c>
      <c r="G4692" s="43"/>
      <c r="H4692" s="93">
        <f t="shared" si="252"/>
        <v>950</v>
      </c>
      <c r="I4692" s="93">
        <f t="shared" si="254"/>
        <v>6.8564619845945867</v>
      </c>
      <c r="J4692" s="158">
        <f t="shared" si="253"/>
        <v>8.1035864744964741</v>
      </c>
    </row>
    <row r="4693" spans="1:10" hidden="1" x14ac:dyDescent="0.25">
      <c r="A4693" s="93">
        <v>160</v>
      </c>
      <c r="B4693" s="51" t="s">
        <v>46</v>
      </c>
      <c r="C4693" s="141">
        <v>44052</v>
      </c>
      <c r="D4693" s="4">
        <v>37</v>
      </c>
      <c r="E4693" s="29">
        <v>987</v>
      </c>
      <c r="G4693" s="43"/>
      <c r="H4693" s="93">
        <f t="shared" si="252"/>
        <v>987</v>
      </c>
      <c r="I4693" s="93">
        <f t="shared" si="254"/>
        <v>6.8946700394334819</v>
      </c>
      <c r="J4693" s="158">
        <f t="shared" si="253"/>
        <v>9.3472613659691373</v>
      </c>
    </row>
    <row r="4694" spans="1:10" hidden="1" x14ac:dyDescent="0.25">
      <c r="A4694" s="93">
        <v>161</v>
      </c>
      <c r="B4694" s="51" t="s">
        <v>46</v>
      </c>
      <c r="C4694" s="141">
        <v>44053</v>
      </c>
      <c r="D4694" s="4">
        <v>68</v>
      </c>
      <c r="E4694" s="29">
        <v>1055</v>
      </c>
      <c r="F4694" s="4">
        <v>2</v>
      </c>
      <c r="G4694" s="43"/>
      <c r="H4694" s="93">
        <f t="shared" si="252"/>
        <v>1055</v>
      </c>
      <c r="I4694" s="93">
        <f t="shared" si="254"/>
        <v>6.9612960459101672</v>
      </c>
      <c r="J4694" s="158">
        <f t="shared" si="253"/>
        <v>9.7601260201594826</v>
      </c>
    </row>
    <row r="4695" spans="1:10" hidden="1" x14ac:dyDescent="0.25">
      <c r="A4695" s="93">
        <v>162</v>
      </c>
      <c r="B4695" s="51" t="s">
        <v>46</v>
      </c>
      <c r="C4695" s="141">
        <v>44054</v>
      </c>
      <c r="D4695" s="4">
        <v>42</v>
      </c>
      <c r="E4695" s="29">
        <v>1097</v>
      </c>
      <c r="F4695" s="4">
        <v>2</v>
      </c>
      <c r="G4695" s="43"/>
      <c r="H4695" s="93">
        <f t="shared" si="252"/>
        <v>1097</v>
      </c>
      <c r="I4695" s="93">
        <f t="shared" si="254"/>
        <v>7.00033446027523</v>
      </c>
      <c r="J4695" s="158">
        <f t="shared" si="253"/>
        <v>10.613642791947797</v>
      </c>
    </row>
    <row r="4696" spans="1:10" hidden="1" x14ac:dyDescent="0.25">
      <c r="A4696" s="93">
        <v>163</v>
      </c>
      <c r="B4696" s="51" t="s">
        <v>46</v>
      </c>
      <c r="C4696" s="141">
        <v>44055</v>
      </c>
      <c r="D4696" s="4">
        <v>46</v>
      </c>
      <c r="E4696" s="29">
        <f t="shared" ref="E4696:E4701" si="255">D4696+E4672</f>
        <v>286</v>
      </c>
      <c r="F4696" s="4">
        <v>1</v>
      </c>
      <c r="G4696" s="43"/>
      <c r="H4696" s="93">
        <f t="shared" si="252"/>
        <v>1143</v>
      </c>
      <c r="I4696" s="93">
        <f t="shared" si="254"/>
        <v>7.0414116637948103</v>
      </c>
      <c r="J4696" s="158">
        <f t="shared" si="253"/>
        <v>11.629974202801222</v>
      </c>
    </row>
    <row r="4697" spans="1:10" hidden="1" x14ac:dyDescent="0.25">
      <c r="A4697" s="93">
        <v>164</v>
      </c>
      <c r="B4697" s="51" t="s">
        <v>46</v>
      </c>
      <c r="C4697" s="141">
        <v>44056</v>
      </c>
      <c r="D4697" s="4">
        <v>84</v>
      </c>
      <c r="E4697" s="29">
        <f t="shared" si="255"/>
        <v>324</v>
      </c>
      <c r="F4697" s="4">
        <v>1</v>
      </c>
      <c r="G4697" s="43"/>
      <c r="H4697" s="93">
        <f t="shared" si="252"/>
        <v>370</v>
      </c>
      <c r="I4697" s="93">
        <f t="shared" si="254"/>
        <v>5.9135030056382698</v>
      </c>
      <c r="J4697" s="158">
        <f t="shared" si="253"/>
        <v>-15.297461953537278</v>
      </c>
    </row>
    <row r="4698" spans="1:10" hidden="1" x14ac:dyDescent="0.25">
      <c r="A4698" s="93">
        <v>165</v>
      </c>
      <c r="B4698" s="51" t="s">
        <v>46</v>
      </c>
      <c r="C4698" s="141">
        <v>44057</v>
      </c>
      <c r="D4698" s="4">
        <f>48-2</f>
        <v>46</v>
      </c>
      <c r="E4698" s="29">
        <f t="shared" si="255"/>
        <v>295</v>
      </c>
      <c r="F4698" s="4">
        <v>3</v>
      </c>
      <c r="G4698" s="43"/>
      <c r="H4698" s="93">
        <f t="shared" si="252"/>
        <v>370</v>
      </c>
      <c r="I4698" s="93">
        <f t="shared" si="254"/>
        <v>5.9135030056382698</v>
      </c>
      <c r="J4698" s="158">
        <f t="shared" si="253"/>
        <v>-5.5758707298065424</v>
      </c>
    </row>
    <row r="4699" spans="1:10" hidden="1" x14ac:dyDescent="0.25">
      <c r="A4699" s="93">
        <v>166</v>
      </c>
      <c r="B4699" s="51" t="s">
        <v>46</v>
      </c>
      <c r="C4699" s="141">
        <v>44058</v>
      </c>
      <c r="D4699" s="4">
        <v>88</v>
      </c>
      <c r="E4699" s="29">
        <f t="shared" si="255"/>
        <v>347</v>
      </c>
      <c r="F4699" s="4">
        <v>2</v>
      </c>
      <c r="G4699" s="43"/>
      <c r="H4699" s="93">
        <f t="shared" si="252"/>
        <v>383</v>
      </c>
      <c r="I4699" s="93">
        <f t="shared" si="254"/>
        <v>5.9480349891806457</v>
      </c>
      <c r="J4699" s="158">
        <f t="shared" si="253"/>
        <v>-4.0526103096406674</v>
      </c>
    </row>
    <row r="4700" spans="1:10" hidden="1" x14ac:dyDescent="0.25">
      <c r="A4700" s="93">
        <v>167</v>
      </c>
      <c r="B4700" s="51" t="s">
        <v>46</v>
      </c>
      <c r="C4700" s="141">
        <v>44059</v>
      </c>
      <c r="D4700" s="4">
        <v>57</v>
      </c>
      <c r="E4700" s="29">
        <f t="shared" si="255"/>
        <v>320</v>
      </c>
      <c r="G4700" s="43"/>
      <c r="H4700" s="93">
        <f t="shared" si="252"/>
        <v>404</v>
      </c>
      <c r="I4700" s="93">
        <f t="shared" si="254"/>
        <v>6.0014148779611505</v>
      </c>
      <c r="J4700" s="158">
        <f t="shared" si="253"/>
        <v>-3.7067887182256052</v>
      </c>
    </row>
    <row r="4701" spans="1:10" hidden="1" x14ac:dyDescent="0.25">
      <c r="A4701" s="93">
        <v>168</v>
      </c>
      <c r="B4701" s="51" t="s">
        <v>46</v>
      </c>
      <c r="C4701" s="141">
        <v>44060</v>
      </c>
      <c r="D4701" s="4">
        <v>60</v>
      </c>
      <c r="E4701" s="29">
        <f t="shared" si="255"/>
        <v>360</v>
      </c>
      <c r="F4701" s="4">
        <f>1</f>
        <v>1</v>
      </c>
      <c r="G4701" s="43"/>
      <c r="H4701" s="93">
        <f t="shared" si="252"/>
        <v>380</v>
      </c>
      <c r="I4701" s="93">
        <f t="shared" si="254"/>
        <v>5.9401712527204316</v>
      </c>
      <c r="J4701" s="158">
        <f t="shared" si="253"/>
        <v>-3.7752621186066557</v>
      </c>
    </row>
    <row r="4702" spans="1:10" hidden="1" x14ac:dyDescent="0.25">
      <c r="A4702" s="93">
        <v>169</v>
      </c>
      <c r="B4702" s="51" t="s">
        <v>46</v>
      </c>
      <c r="C4702" s="141">
        <v>44061</v>
      </c>
      <c r="D4702" s="4">
        <v>10</v>
      </c>
      <c r="E4702" s="29">
        <v>1489</v>
      </c>
      <c r="F4702" s="4">
        <v>1</v>
      </c>
      <c r="G4702" s="43"/>
      <c r="H4702" s="93">
        <f t="shared" si="252"/>
        <v>370</v>
      </c>
      <c r="I4702" s="93">
        <f t="shared" si="254"/>
        <v>5.9135030056382698</v>
      </c>
      <c r="J4702" s="158">
        <f t="shared" si="253"/>
        <v>-4.5431864774849471</v>
      </c>
    </row>
    <row r="4703" spans="1:10" hidden="1" x14ac:dyDescent="0.25">
      <c r="A4703" s="93">
        <v>170</v>
      </c>
      <c r="B4703" s="51" t="s">
        <v>46</v>
      </c>
      <c r="C4703" s="141">
        <v>44062</v>
      </c>
      <c r="D4703" s="4">
        <v>64</v>
      </c>
      <c r="E4703" s="29">
        <f t="shared" ref="E4703:E4739" si="256">D4703+E4679</f>
        <v>406</v>
      </c>
      <c r="G4703" s="43"/>
      <c r="H4703" s="93">
        <f t="shared" si="252"/>
        <v>1553</v>
      </c>
      <c r="I4703" s="93">
        <f t="shared" si="254"/>
        <v>7.3479438231486869</v>
      </c>
      <c r="J4703" s="158">
        <f t="shared" si="253"/>
        <v>25.546976525325906</v>
      </c>
    </row>
    <row r="4704" spans="1:10" hidden="1" x14ac:dyDescent="0.25">
      <c r="A4704" s="93">
        <v>171</v>
      </c>
      <c r="B4704" s="51" t="s">
        <v>46</v>
      </c>
      <c r="C4704" s="141">
        <v>44063</v>
      </c>
      <c r="D4704" s="4">
        <v>47</v>
      </c>
      <c r="E4704" s="29">
        <f t="shared" si="256"/>
        <v>421</v>
      </c>
      <c r="F4704" s="4">
        <v>1</v>
      </c>
      <c r="G4704" s="43"/>
      <c r="H4704" s="93">
        <f t="shared" si="252"/>
        <v>453</v>
      </c>
      <c r="I4704" s="93">
        <f t="shared" si="254"/>
        <v>6.1158921254830343</v>
      </c>
      <c r="J4704" s="158">
        <f t="shared" si="253"/>
        <v>6.9116515335341964</v>
      </c>
    </row>
    <row r="4705" spans="1:10" hidden="1" x14ac:dyDescent="0.25">
      <c r="A4705" s="93">
        <v>172</v>
      </c>
      <c r="B4705" s="101" t="s">
        <v>46</v>
      </c>
      <c r="C4705" s="143">
        <v>44064</v>
      </c>
      <c r="D4705" s="47">
        <v>36</v>
      </c>
      <c r="E4705" s="89">
        <f t="shared" si="256"/>
        <v>435</v>
      </c>
      <c r="F4705" s="47"/>
      <c r="G4705" s="155"/>
      <c r="H4705" s="93">
        <f t="shared" si="252"/>
        <v>457</v>
      </c>
      <c r="I4705" s="93">
        <f t="shared" si="254"/>
        <v>6.1246833908942051</v>
      </c>
      <c r="J4705" s="158">
        <f t="shared" si="253"/>
        <v>9.1974831355316393</v>
      </c>
    </row>
    <row r="4706" spans="1:10" hidden="1" x14ac:dyDescent="0.25">
      <c r="A4706" s="93">
        <v>173</v>
      </c>
      <c r="B4706" s="151" t="s">
        <v>46</v>
      </c>
      <c r="C4706" s="49">
        <v>44065</v>
      </c>
      <c r="D4706" s="50">
        <v>34</v>
      </c>
      <c r="E4706" s="136">
        <f t="shared" si="256"/>
        <v>447</v>
      </c>
      <c r="F4706" s="50"/>
      <c r="G4706" s="152"/>
      <c r="H4706" s="93">
        <f t="shared" si="252"/>
        <v>469</v>
      </c>
      <c r="I4706" s="93">
        <f t="shared" si="254"/>
        <v>6.1506027684462792</v>
      </c>
      <c r="J4706" s="158">
        <f t="shared" si="253"/>
        <v>14.5709515036705</v>
      </c>
    </row>
    <row r="4707" spans="1:10" hidden="1" x14ac:dyDescent="0.25">
      <c r="A4707" s="93">
        <v>174</v>
      </c>
      <c r="B4707" s="51" t="s">
        <v>46</v>
      </c>
      <c r="C4707" s="141">
        <v>44066</v>
      </c>
      <c r="D4707" s="4">
        <v>28</v>
      </c>
      <c r="E4707" s="29">
        <f t="shared" si="256"/>
        <v>474</v>
      </c>
      <c r="F4707" s="4">
        <f>1</f>
        <v>1</v>
      </c>
      <c r="G4707" s="43"/>
      <c r="H4707" s="93">
        <f t="shared" si="252"/>
        <v>475</v>
      </c>
      <c r="I4707" s="93">
        <f t="shared" si="254"/>
        <v>6.1633148040346413</v>
      </c>
      <c r="J4707" s="158">
        <f t="shared" si="253"/>
        <v>36.689555987498359</v>
      </c>
    </row>
    <row r="4708" spans="1:10" hidden="1" x14ac:dyDescent="0.25">
      <c r="A4708" s="93">
        <v>175</v>
      </c>
      <c r="B4708" s="51" t="s">
        <v>46</v>
      </c>
      <c r="C4708" s="141">
        <v>44067</v>
      </c>
      <c r="D4708" s="4">
        <v>54</v>
      </c>
      <c r="E4708" s="29">
        <f t="shared" si="256"/>
        <v>512</v>
      </c>
      <c r="F4708" s="4">
        <f>1</f>
        <v>1</v>
      </c>
      <c r="G4708" s="43"/>
      <c r="H4708" s="93">
        <f t="shared" si="252"/>
        <v>528</v>
      </c>
      <c r="I4708" s="93">
        <f t="shared" si="254"/>
        <v>6.2690962837062614</v>
      </c>
      <c r="J4708" s="158">
        <f t="shared" si="253"/>
        <v>-1836.8645636265462</v>
      </c>
    </row>
    <row r="4709" spans="1:10" hidden="1" x14ac:dyDescent="0.25">
      <c r="A4709" s="93">
        <v>176</v>
      </c>
      <c r="B4709" s="51" t="s">
        <v>46</v>
      </c>
      <c r="C4709" s="141">
        <v>44068</v>
      </c>
      <c r="D4709" s="4">
        <v>51</v>
      </c>
      <c r="E4709" s="29">
        <f t="shared" si="256"/>
        <v>556</v>
      </c>
      <c r="F4709" s="4">
        <f>1</f>
        <v>1</v>
      </c>
      <c r="G4709" s="43"/>
      <c r="H4709" s="93">
        <f t="shared" si="252"/>
        <v>563</v>
      </c>
      <c r="I4709" s="93">
        <f t="shared" si="254"/>
        <v>6.3332796281396906</v>
      </c>
      <c r="J4709" s="158">
        <f t="shared" si="253"/>
        <v>-25.452005905663189</v>
      </c>
    </row>
    <row r="4710" spans="1:10" hidden="1" x14ac:dyDescent="0.25">
      <c r="A4710" s="93">
        <v>177</v>
      </c>
      <c r="B4710" s="51" t="s">
        <v>46</v>
      </c>
      <c r="C4710" s="141">
        <v>44069</v>
      </c>
      <c r="D4710" s="4">
        <v>51</v>
      </c>
      <c r="E4710" s="29">
        <f t="shared" si="256"/>
        <v>652</v>
      </c>
      <c r="F4710" s="4">
        <f>1+1</f>
        <v>2</v>
      </c>
      <c r="G4710" s="43"/>
      <c r="H4710" s="93">
        <f t="shared" si="252"/>
        <v>607</v>
      </c>
      <c r="I4710" s="93">
        <f t="shared" si="254"/>
        <v>6.4085287910594984</v>
      </c>
      <c r="J4710" s="158">
        <f t="shared" si="253"/>
        <v>-11.545541725918786</v>
      </c>
    </row>
    <row r="4711" spans="1:10" hidden="1" x14ac:dyDescent="0.25">
      <c r="A4711" s="93">
        <v>178</v>
      </c>
      <c r="B4711" s="51" t="s">
        <v>46</v>
      </c>
      <c r="C4711" s="141">
        <v>44070</v>
      </c>
      <c r="D4711" s="4">
        <v>25</v>
      </c>
      <c r="E4711" s="29">
        <f t="shared" si="256"/>
        <v>670</v>
      </c>
      <c r="G4711" s="43"/>
      <c r="H4711" s="93">
        <f t="shared" si="252"/>
        <v>677</v>
      </c>
      <c r="I4711" s="93">
        <f t="shared" si="254"/>
        <v>6.517671272912275</v>
      </c>
      <c r="J4711" s="158">
        <f t="shared" si="253"/>
        <v>11.917806877538629</v>
      </c>
    </row>
    <row r="4712" spans="1:10" hidden="1" x14ac:dyDescent="0.25">
      <c r="A4712" s="93">
        <v>179</v>
      </c>
      <c r="B4712" s="51" t="s">
        <v>46</v>
      </c>
      <c r="C4712" s="141">
        <v>44071</v>
      </c>
      <c r="D4712" s="4">
        <v>29</v>
      </c>
      <c r="E4712" s="29">
        <f t="shared" si="256"/>
        <v>732</v>
      </c>
      <c r="F4712" s="4">
        <f>1+1</f>
        <v>2</v>
      </c>
      <c r="G4712" s="43"/>
      <c r="H4712" s="93">
        <f t="shared" si="252"/>
        <v>699</v>
      </c>
      <c r="I4712" s="93">
        <f t="shared" si="254"/>
        <v>6.5496507422338102</v>
      </c>
      <c r="J4712" s="158">
        <f t="shared" si="253"/>
        <v>10.37878668307979</v>
      </c>
    </row>
    <row r="4713" spans="1:10" hidden="1" x14ac:dyDescent="0.25">
      <c r="A4713" s="93">
        <v>180</v>
      </c>
      <c r="B4713" s="51" t="s">
        <v>46</v>
      </c>
      <c r="C4713" s="141">
        <v>44072</v>
      </c>
      <c r="D4713" s="4">
        <v>35</v>
      </c>
      <c r="E4713" s="29">
        <f t="shared" si="256"/>
        <v>781</v>
      </c>
      <c r="F4713" s="4">
        <f>2</f>
        <v>2</v>
      </c>
      <c r="G4713" s="43"/>
      <c r="H4713" s="93">
        <f t="shared" si="252"/>
        <v>767</v>
      </c>
      <c r="I4713" s="93">
        <f t="shared" si="254"/>
        <v>6.642486801367256</v>
      </c>
      <c r="J4713" s="158">
        <f t="shared" si="253"/>
        <v>9.3973285113721889</v>
      </c>
    </row>
    <row r="4714" spans="1:10" hidden="1" x14ac:dyDescent="0.25">
      <c r="A4714" s="93">
        <v>181</v>
      </c>
      <c r="B4714" s="51" t="s">
        <v>46</v>
      </c>
      <c r="C4714" s="141">
        <v>44073</v>
      </c>
      <c r="D4714" s="4">
        <v>39</v>
      </c>
      <c r="E4714" s="29">
        <f t="shared" si="256"/>
        <v>852</v>
      </c>
      <c r="G4714" s="43"/>
      <c r="H4714" s="93">
        <f t="shared" si="252"/>
        <v>820</v>
      </c>
      <c r="I4714" s="93">
        <f t="shared" si="254"/>
        <v>6.7093043402582984</v>
      </c>
      <c r="J4714" s="158">
        <f t="shared" si="253"/>
        <v>9.0310442805727664</v>
      </c>
    </row>
    <row r="4715" spans="1:10" hidden="1" x14ac:dyDescent="0.25">
      <c r="A4715" s="93">
        <v>182</v>
      </c>
      <c r="B4715" s="51" t="s">
        <v>46</v>
      </c>
      <c r="C4715" s="141">
        <v>44074</v>
      </c>
      <c r="D4715" s="4">
        <v>38</v>
      </c>
      <c r="E4715" s="29">
        <f t="shared" si="256"/>
        <v>936</v>
      </c>
      <c r="F4715" s="4">
        <f>1</f>
        <v>1</v>
      </c>
      <c r="G4715" s="43"/>
      <c r="H4715" s="93">
        <f t="shared" si="252"/>
        <v>890</v>
      </c>
      <c r="I4715" s="93">
        <f t="shared" si="254"/>
        <v>6.7912214627261855</v>
      </c>
      <c r="J4715" s="158">
        <f t="shared" si="253"/>
        <v>9.2878809330592809</v>
      </c>
    </row>
    <row r="4716" spans="1:10" hidden="1" x14ac:dyDescent="0.25">
      <c r="A4716" s="93">
        <v>183</v>
      </c>
      <c r="B4716" s="51" t="s">
        <v>46</v>
      </c>
      <c r="C4716" s="141">
        <v>44075</v>
      </c>
      <c r="D4716" s="4">
        <v>82</v>
      </c>
      <c r="E4716" s="29">
        <f t="shared" si="256"/>
        <v>1032</v>
      </c>
      <c r="G4716" s="43"/>
      <c r="H4716" s="93">
        <f t="shared" si="252"/>
        <v>1018</v>
      </c>
      <c r="I4716" s="93">
        <f t="shared" si="254"/>
        <v>6.9255951971104679</v>
      </c>
      <c r="J4716" s="158">
        <f t="shared" si="253"/>
        <v>8.6547993832164956</v>
      </c>
    </row>
    <row r="4717" spans="1:10" hidden="1" x14ac:dyDescent="0.25">
      <c r="A4717" s="93">
        <v>184</v>
      </c>
      <c r="B4717" s="51" t="s">
        <v>46</v>
      </c>
      <c r="C4717" s="141">
        <v>44076</v>
      </c>
      <c r="D4717" s="4">
        <v>33</v>
      </c>
      <c r="E4717" s="29">
        <f t="shared" si="256"/>
        <v>1020</v>
      </c>
      <c r="F4717" s="4">
        <f>2</f>
        <v>2</v>
      </c>
      <c r="G4717" s="43"/>
      <c r="H4717" s="93">
        <f t="shared" si="252"/>
        <v>1065</v>
      </c>
      <c r="I4717" s="93">
        <f t="shared" si="254"/>
        <v>6.9707300781435251</v>
      </c>
      <c r="J4717" s="158">
        <f t="shared" si="253"/>
        <v>8.6047234530946515</v>
      </c>
    </row>
    <row r="4718" spans="1:10" hidden="1" x14ac:dyDescent="0.25">
      <c r="A4718" s="93">
        <v>185</v>
      </c>
      <c r="B4718" s="51" t="s">
        <v>46</v>
      </c>
      <c r="C4718" s="141">
        <v>44077</v>
      </c>
      <c r="D4718" s="4">
        <v>98</v>
      </c>
      <c r="E4718" s="29">
        <f t="shared" si="256"/>
        <v>1153</v>
      </c>
      <c r="F4718" s="4">
        <f>1</f>
        <v>1</v>
      </c>
      <c r="G4718" s="43"/>
      <c r="H4718" s="93">
        <f t="shared" si="252"/>
        <v>1118</v>
      </c>
      <c r="I4718" s="93">
        <f t="shared" si="254"/>
        <v>7.0192966537150445</v>
      </c>
      <c r="J4718" s="158">
        <f t="shared" si="253"/>
        <v>8.8919082274740351</v>
      </c>
    </row>
    <row r="4719" spans="1:10" hidden="1" x14ac:dyDescent="0.25">
      <c r="A4719" s="93">
        <v>186</v>
      </c>
      <c r="B4719" s="51" t="s">
        <v>46</v>
      </c>
      <c r="C4719" s="141">
        <v>44078</v>
      </c>
      <c r="D4719" s="4">
        <v>39</v>
      </c>
      <c r="E4719" s="29">
        <f t="shared" si="256"/>
        <v>1136</v>
      </c>
      <c r="F4719" s="4">
        <f>1+1+1</f>
        <v>3</v>
      </c>
      <c r="G4719" s="43"/>
      <c r="H4719" s="93">
        <f t="shared" si="252"/>
        <v>1192</v>
      </c>
      <c r="I4719" s="93">
        <f t="shared" si="254"/>
        <v>7.0833878476252954</v>
      </c>
      <c r="J4719" s="158">
        <f t="shared" si="253"/>
        <v>8.9043600313116418</v>
      </c>
    </row>
    <row r="4720" spans="1:10" hidden="1" x14ac:dyDescent="0.25">
      <c r="A4720" s="93">
        <v>187</v>
      </c>
      <c r="B4720" s="51" t="s">
        <v>46</v>
      </c>
      <c r="C4720" s="141">
        <v>44079</v>
      </c>
      <c r="D4720" s="4">
        <v>24</v>
      </c>
      <c r="E4720" s="29">
        <f t="shared" si="256"/>
        <v>310</v>
      </c>
      <c r="F4720" s="4">
        <f>1+1</f>
        <v>2</v>
      </c>
      <c r="G4720" s="43"/>
      <c r="H4720" s="93">
        <f t="shared" si="252"/>
        <v>1160</v>
      </c>
      <c r="I4720" s="93">
        <f t="shared" si="254"/>
        <v>7.0561752841004104</v>
      </c>
      <c r="J4720" s="158">
        <f t="shared" si="253"/>
        <v>10.594728697780894</v>
      </c>
    </row>
    <row r="4721" spans="1:10" hidden="1" x14ac:dyDescent="0.25">
      <c r="A4721" s="93">
        <v>188</v>
      </c>
      <c r="B4721" s="51" t="s">
        <v>46</v>
      </c>
      <c r="C4721" s="141">
        <v>44080</v>
      </c>
      <c r="D4721" s="4">
        <v>49</v>
      </c>
      <c r="E4721" s="29">
        <f t="shared" si="256"/>
        <v>373</v>
      </c>
      <c r="F4721" s="4">
        <f>1</f>
        <v>1</v>
      </c>
      <c r="G4721" s="43"/>
      <c r="H4721" s="93">
        <f t="shared" si="252"/>
        <v>359</v>
      </c>
      <c r="I4721" s="93">
        <f t="shared" si="254"/>
        <v>5.8833223884882786</v>
      </c>
      <c r="J4721" s="158">
        <f t="shared" si="253"/>
        <v>-14.795932756682408</v>
      </c>
    </row>
    <row r="4722" spans="1:10" hidden="1" x14ac:dyDescent="0.25">
      <c r="A4722" s="93">
        <v>189</v>
      </c>
      <c r="B4722" s="51" t="s">
        <v>46</v>
      </c>
      <c r="C4722" s="141">
        <v>44081</v>
      </c>
      <c r="D4722" s="4">
        <v>55</v>
      </c>
      <c r="E4722" s="29">
        <f t="shared" si="256"/>
        <v>350</v>
      </c>
      <c r="G4722" s="43"/>
      <c r="H4722" s="93">
        <f t="shared" si="252"/>
        <v>428</v>
      </c>
      <c r="I4722" s="93">
        <f t="shared" si="254"/>
        <v>6.0591231955817966</v>
      </c>
      <c r="J4722" s="158">
        <f t="shared" si="253"/>
        <v>-5.8133528938938692</v>
      </c>
    </row>
    <row r="4723" spans="1:10" hidden="1" x14ac:dyDescent="0.25">
      <c r="A4723" s="93">
        <v>190</v>
      </c>
      <c r="B4723" s="51" t="s">
        <v>46</v>
      </c>
      <c r="C4723" s="141">
        <v>44082</v>
      </c>
      <c r="D4723" s="4">
        <v>61</v>
      </c>
      <c r="E4723" s="29">
        <f t="shared" si="256"/>
        <v>408</v>
      </c>
      <c r="G4723" s="43"/>
      <c r="H4723" s="93">
        <f t="shared" si="252"/>
        <v>411</v>
      </c>
      <c r="I4723" s="93">
        <f t="shared" si="254"/>
        <v>6.0185932144962342</v>
      </c>
      <c r="J4723" s="158">
        <f t="shared" si="253"/>
        <v>-4.0596581794406781</v>
      </c>
    </row>
    <row r="4724" spans="1:10" hidden="1" x14ac:dyDescent="0.25">
      <c r="A4724" s="93">
        <v>191</v>
      </c>
      <c r="B4724" s="51" t="s">
        <v>46</v>
      </c>
      <c r="C4724" s="141">
        <v>44083</v>
      </c>
      <c r="D4724" s="4">
        <v>69</v>
      </c>
      <c r="E4724" s="29">
        <f t="shared" si="256"/>
        <v>389</v>
      </c>
      <c r="F4724" s="4">
        <f>1</f>
        <v>1</v>
      </c>
      <c r="G4724" s="43"/>
      <c r="H4724" s="93">
        <f t="shared" si="252"/>
        <v>477</v>
      </c>
      <c r="I4724" s="93">
        <f t="shared" si="254"/>
        <v>6.1675164908883415</v>
      </c>
      <c r="J4724" s="158">
        <f t="shared" si="253"/>
        <v>-3.9151222164256936</v>
      </c>
    </row>
    <row r="4725" spans="1:10" hidden="1" x14ac:dyDescent="0.25">
      <c r="A4725" s="93">
        <v>192</v>
      </c>
      <c r="B4725" s="51" t="s">
        <v>46</v>
      </c>
      <c r="C4725" s="141">
        <v>44084</v>
      </c>
      <c r="D4725" s="1">
        <v>62</v>
      </c>
      <c r="E4725" s="29">
        <f t="shared" si="256"/>
        <v>422</v>
      </c>
      <c r="F4725" s="4">
        <f>1</f>
        <v>1</v>
      </c>
      <c r="G4725" s="43"/>
      <c r="H4725" s="93">
        <f t="shared" si="252"/>
        <v>451</v>
      </c>
      <c r="I4725" s="93">
        <f t="shared" si="254"/>
        <v>6.1114673395026786</v>
      </c>
      <c r="J4725" s="158">
        <f t="shared" si="253"/>
        <v>-4.1975281101535282</v>
      </c>
    </row>
    <row r="4726" spans="1:10" hidden="1" x14ac:dyDescent="0.25">
      <c r="A4726" s="93">
        <v>193</v>
      </c>
      <c r="B4726" s="51" t="s">
        <v>46</v>
      </c>
      <c r="C4726" s="141">
        <v>44085</v>
      </c>
      <c r="D4726" s="4">
        <v>43</v>
      </c>
      <c r="E4726" s="29">
        <f t="shared" si="256"/>
        <v>1532</v>
      </c>
      <c r="F4726" s="4">
        <f>1</f>
        <v>1</v>
      </c>
      <c r="G4726" s="43"/>
      <c r="H4726" s="93">
        <f t="shared" si="252"/>
        <v>465</v>
      </c>
      <c r="I4726" s="93">
        <f t="shared" si="254"/>
        <v>6.1420374055873559</v>
      </c>
      <c r="J4726" s="158">
        <f t="shared" si="253"/>
        <v>-5.5446808041778208</v>
      </c>
    </row>
    <row r="4727" spans="1:10" hidden="1" x14ac:dyDescent="0.25">
      <c r="A4727" s="93">
        <v>194</v>
      </c>
      <c r="B4727" s="51" t="s">
        <v>46</v>
      </c>
      <c r="C4727" s="141">
        <v>44086</v>
      </c>
      <c r="D4727" s="4">
        <v>48</v>
      </c>
      <c r="E4727" s="29">
        <f t="shared" si="256"/>
        <v>454</v>
      </c>
      <c r="F4727" s="4">
        <f>1+1+1</f>
        <v>3</v>
      </c>
      <c r="G4727" s="43"/>
      <c r="H4727" s="93">
        <f t="shared" si="252"/>
        <v>1580</v>
      </c>
      <c r="I4727" s="93">
        <f t="shared" si="254"/>
        <v>7.3651801260210128</v>
      </c>
      <c r="J4727" s="158">
        <f t="shared" si="253"/>
        <v>15.47464774937842</v>
      </c>
    </row>
    <row r="4728" spans="1:10" hidden="1" x14ac:dyDescent="0.25">
      <c r="A4728" s="93">
        <v>195</v>
      </c>
      <c r="B4728" s="51" t="s">
        <v>46</v>
      </c>
      <c r="C4728" s="141">
        <v>44087</v>
      </c>
      <c r="D4728" s="4">
        <v>22</v>
      </c>
      <c r="E4728" s="29">
        <f>D4728+E4704</f>
        <v>443</v>
      </c>
      <c r="F4728" s="4">
        <f>1</f>
        <v>1</v>
      </c>
      <c r="G4728" s="43"/>
      <c r="H4728" s="93">
        <f t="shared" si="252"/>
        <v>476</v>
      </c>
      <c r="I4728" s="93">
        <f t="shared" si="254"/>
        <v>6.1654178542314204</v>
      </c>
      <c r="J4728" s="158">
        <f t="shared" si="253"/>
        <v>6.6019733410115826</v>
      </c>
    </row>
    <row r="4729" spans="1:10" hidden="1" x14ac:dyDescent="0.25">
      <c r="A4729" s="93">
        <v>196</v>
      </c>
      <c r="B4729" s="101" t="s">
        <v>46</v>
      </c>
      <c r="C4729" s="143">
        <v>44088</v>
      </c>
      <c r="D4729" s="47">
        <v>72</v>
      </c>
      <c r="E4729" s="89">
        <f t="shared" si="256"/>
        <v>507</v>
      </c>
      <c r="F4729" s="47">
        <f>1+1</f>
        <v>2</v>
      </c>
      <c r="G4729" s="155"/>
      <c r="H4729" s="93">
        <f t="shared" si="252"/>
        <v>515</v>
      </c>
      <c r="I4729" s="93">
        <f t="shared" si="254"/>
        <v>6.2441669006637364</v>
      </c>
      <c r="J4729" s="158">
        <f t="shared" si="253"/>
        <v>10.299746165838004</v>
      </c>
    </row>
    <row r="4730" spans="1:10" hidden="1" x14ac:dyDescent="0.25">
      <c r="A4730" s="93">
        <v>197</v>
      </c>
      <c r="B4730" s="65" t="s">
        <v>46</v>
      </c>
      <c r="C4730" s="49">
        <v>44089</v>
      </c>
      <c r="D4730" s="50">
        <v>78</v>
      </c>
      <c r="E4730" s="136">
        <f t="shared" si="256"/>
        <v>525</v>
      </c>
      <c r="F4730" s="50"/>
      <c r="G4730" s="152"/>
      <c r="H4730" s="93">
        <f t="shared" si="252"/>
        <v>585</v>
      </c>
      <c r="I4730" s="93">
        <f t="shared" si="254"/>
        <v>6.3716118472318568</v>
      </c>
      <c r="J4730" s="158">
        <f t="shared" si="253"/>
        <v>13.734179975401716</v>
      </c>
    </row>
    <row r="4731" spans="1:10" hidden="1" x14ac:dyDescent="0.25">
      <c r="A4731" s="93">
        <v>198</v>
      </c>
      <c r="B4731" s="145" t="s">
        <v>46</v>
      </c>
      <c r="C4731" s="26">
        <v>44090</v>
      </c>
      <c r="D4731" s="4">
        <v>46</v>
      </c>
      <c r="E4731" s="29">
        <f t="shared" si="256"/>
        <v>520</v>
      </c>
      <c r="F4731" s="4">
        <f>1+2</f>
        <v>3</v>
      </c>
      <c r="G4731" s="43"/>
      <c r="H4731" s="93">
        <f t="shared" si="252"/>
        <v>571</v>
      </c>
      <c r="I4731" s="93">
        <f t="shared" si="254"/>
        <v>6.3473892096560105</v>
      </c>
      <c r="J4731" s="158">
        <f t="shared" si="253"/>
        <v>34.938996802053467</v>
      </c>
    </row>
    <row r="4732" spans="1:10" hidden="1" x14ac:dyDescent="0.25">
      <c r="A4732" s="93">
        <v>199</v>
      </c>
      <c r="B4732" s="145" t="s">
        <v>46</v>
      </c>
      <c r="C4732" s="26">
        <v>44091</v>
      </c>
      <c r="D4732" s="4">
        <v>49</v>
      </c>
      <c r="E4732" s="29">
        <f t="shared" si="256"/>
        <v>561</v>
      </c>
      <c r="F4732" s="4">
        <f>1+1</f>
        <v>2</v>
      </c>
      <c r="G4732" s="43"/>
      <c r="H4732" s="93">
        <f t="shared" si="252"/>
        <v>569</v>
      </c>
      <c r="I4732" s="93">
        <f t="shared" si="254"/>
        <v>6.3438804341263308</v>
      </c>
      <c r="J4732" s="158">
        <f t="shared" si="253"/>
        <v>-234.48717514282868</v>
      </c>
    </row>
    <row r="4733" spans="1:10" hidden="1" x14ac:dyDescent="0.25">
      <c r="A4733" s="93">
        <v>200</v>
      </c>
      <c r="B4733" s="145" t="s">
        <v>46</v>
      </c>
      <c r="C4733" s="26">
        <v>44092</v>
      </c>
      <c r="D4733" s="4">
        <v>70</v>
      </c>
      <c r="E4733" s="29">
        <f t="shared" si="256"/>
        <v>626</v>
      </c>
      <c r="F4733" s="4">
        <f>1</f>
        <v>1</v>
      </c>
      <c r="G4733" s="43"/>
      <c r="H4733" s="93">
        <f t="shared" si="252"/>
        <v>631</v>
      </c>
      <c r="I4733" s="93">
        <f t="shared" si="254"/>
        <v>6.4473058625412127</v>
      </c>
      <c r="J4733" s="158">
        <f t="shared" si="253"/>
        <v>-25.356169109708237</v>
      </c>
    </row>
    <row r="4734" spans="1:10" hidden="1" x14ac:dyDescent="0.25">
      <c r="A4734" s="93">
        <v>201</v>
      </c>
      <c r="B4734" s="145" t="s">
        <v>46</v>
      </c>
      <c r="C4734" s="26">
        <v>44093</v>
      </c>
      <c r="D4734" s="4">
        <v>98</v>
      </c>
      <c r="E4734" s="29">
        <f t="shared" si="256"/>
        <v>750</v>
      </c>
      <c r="G4734" s="43"/>
      <c r="H4734" s="93">
        <f t="shared" si="252"/>
        <v>724</v>
      </c>
      <c r="I4734" s="93">
        <f t="shared" si="254"/>
        <v>6.584791392385716</v>
      </c>
      <c r="J4734" s="158">
        <f t="shared" si="253"/>
        <v>-15.409943710280023</v>
      </c>
    </row>
    <row r="4735" spans="1:10" hidden="1" x14ac:dyDescent="0.25">
      <c r="A4735" s="93">
        <v>202</v>
      </c>
      <c r="B4735" s="145" t="s">
        <v>46</v>
      </c>
      <c r="C4735" s="26">
        <v>44094</v>
      </c>
      <c r="D4735" s="4">
        <v>79</v>
      </c>
      <c r="E4735" s="29">
        <f t="shared" si="256"/>
        <v>749</v>
      </c>
      <c r="F4735" s="4">
        <f>1</f>
        <v>1</v>
      </c>
      <c r="G4735" s="43"/>
      <c r="H4735" s="93">
        <f t="shared" si="252"/>
        <v>829</v>
      </c>
      <c r="I4735" s="93">
        <f t="shared" si="254"/>
        <v>6.7202201551352951</v>
      </c>
      <c r="J4735" s="158">
        <f t="shared" si="253"/>
        <v>10.020867178409247</v>
      </c>
    </row>
    <row r="4736" spans="1:10" hidden="1" x14ac:dyDescent="0.25">
      <c r="A4736" s="93">
        <v>203</v>
      </c>
      <c r="B4736" s="145" t="s">
        <v>46</v>
      </c>
      <c r="C4736" s="26">
        <v>44095</v>
      </c>
      <c r="D4736" s="4">
        <v>81</v>
      </c>
      <c r="E4736" s="29">
        <f t="shared" si="256"/>
        <v>813</v>
      </c>
      <c r="F4736" s="4">
        <v>1</v>
      </c>
      <c r="G4736" s="43"/>
      <c r="H4736" s="93">
        <f t="shared" si="252"/>
        <v>830</v>
      </c>
      <c r="I4736" s="93">
        <f t="shared" si="254"/>
        <v>6.7214257007906433</v>
      </c>
      <c r="J4736" s="158">
        <f t="shared" si="253"/>
        <v>9.86939741557471</v>
      </c>
    </row>
    <row r="4737" spans="1:10" hidden="1" x14ac:dyDescent="0.25">
      <c r="A4737" s="93">
        <v>204</v>
      </c>
      <c r="B4737" s="145" t="s">
        <v>46</v>
      </c>
      <c r="C4737" s="26">
        <v>44096</v>
      </c>
      <c r="D4737" s="4">
        <v>78</v>
      </c>
      <c r="E4737" s="29">
        <f t="shared" si="256"/>
        <v>859</v>
      </c>
      <c r="F4737" s="4">
        <f>1+1</f>
        <v>2</v>
      </c>
      <c r="G4737" s="43"/>
      <c r="H4737" s="93">
        <f t="shared" si="252"/>
        <v>891</v>
      </c>
      <c r="I4737" s="93">
        <f t="shared" si="254"/>
        <v>6.7923444274708089</v>
      </c>
      <c r="J4737" s="158">
        <f t="shared" si="253"/>
        <v>9.5735173060208449</v>
      </c>
    </row>
    <row r="4738" spans="1:10" hidden="1" x14ac:dyDescent="0.25">
      <c r="A4738" s="93">
        <v>205</v>
      </c>
      <c r="B4738" s="145" t="s">
        <v>46</v>
      </c>
      <c r="C4738" s="26">
        <v>44097</v>
      </c>
      <c r="D4738" s="4">
        <v>79</v>
      </c>
      <c r="E4738" s="29">
        <f t="shared" si="256"/>
        <v>931</v>
      </c>
      <c r="F4738" s="4">
        <f>2</f>
        <v>2</v>
      </c>
      <c r="G4738" s="43"/>
      <c r="H4738" s="93">
        <f t="shared" si="252"/>
        <v>938</v>
      </c>
      <c r="I4738" s="93">
        <f t="shared" si="254"/>
        <v>6.8437499490062246</v>
      </c>
      <c r="J4738" s="158">
        <f t="shared" si="253"/>
        <v>8.7232301021107936</v>
      </c>
    </row>
    <row r="4739" spans="1:10" hidden="1" x14ac:dyDescent="0.25">
      <c r="A4739" s="93">
        <v>206</v>
      </c>
      <c r="B4739" s="145" t="s">
        <v>46</v>
      </c>
      <c r="C4739" s="26">
        <v>44098</v>
      </c>
      <c r="D4739" s="4">
        <v>68</v>
      </c>
      <c r="E4739" s="29">
        <f t="shared" si="256"/>
        <v>1004</v>
      </c>
      <c r="F4739" s="4">
        <f>1</f>
        <v>1</v>
      </c>
      <c r="G4739" s="43"/>
      <c r="H4739" s="93">
        <f t="shared" ref="H4739:H4802" si="257">IF(EXACT(B4739,B4738),D4739+E4738,E4739)</f>
        <v>999</v>
      </c>
      <c r="I4739" s="93">
        <f t="shared" si="254"/>
        <v>6.9067547786485539</v>
      </c>
      <c r="J4739" s="158">
        <f t="shared" si="253"/>
        <v>8.894368380655715</v>
      </c>
    </row>
    <row r="4740" spans="1:10" hidden="1" x14ac:dyDescent="0.25">
      <c r="A4740" s="93">
        <v>1</v>
      </c>
      <c r="B4740" s="51" t="s">
        <v>47</v>
      </c>
      <c r="C4740" s="26">
        <v>43893</v>
      </c>
      <c r="D4740" s="4">
        <v>0</v>
      </c>
      <c r="E4740" s="29">
        <v>0</v>
      </c>
      <c r="G4740" s="155"/>
      <c r="H4740" s="93">
        <f t="shared" si="257"/>
        <v>0</v>
      </c>
      <c r="I4740" s="93" t="e">
        <f t="shared" si="254"/>
        <v>#NUM!</v>
      </c>
    </row>
    <row r="4741" spans="1:10" hidden="1" x14ac:dyDescent="0.25">
      <c r="A4741" s="93">
        <v>2</v>
      </c>
      <c r="B4741" s="51" t="s">
        <v>47</v>
      </c>
      <c r="C4741" s="26">
        <v>43894</v>
      </c>
      <c r="D4741" s="4">
        <v>0</v>
      </c>
      <c r="E4741" s="29">
        <v>0</v>
      </c>
      <c r="G4741" s="155"/>
      <c r="H4741" s="93">
        <f t="shared" si="257"/>
        <v>0</v>
      </c>
      <c r="I4741" s="93" t="e">
        <f t="shared" si="254"/>
        <v>#NUM!</v>
      </c>
    </row>
    <row r="4742" spans="1:10" hidden="1" x14ac:dyDescent="0.25">
      <c r="A4742" s="93">
        <v>3</v>
      </c>
      <c r="B4742" s="51" t="s">
        <v>47</v>
      </c>
      <c r="C4742" s="26">
        <v>43895</v>
      </c>
      <c r="D4742" s="4">
        <v>0</v>
      </c>
      <c r="E4742" s="29">
        <v>0</v>
      </c>
      <c r="G4742" s="155"/>
      <c r="H4742" s="93">
        <f t="shared" si="257"/>
        <v>0</v>
      </c>
      <c r="I4742" s="93" t="e">
        <f t="shared" si="254"/>
        <v>#NUM!</v>
      </c>
    </row>
    <row r="4743" spans="1:10" hidden="1" x14ac:dyDescent="0.25">
      <c r="A4743" s="93">
        <v>4</v>
      </c>
      <c r="B4743" s="51" t="s">
        <v>47</v>
      </c>
      <c r="C4743" s="26">
        <v>43896</v>
      </c>
      <c r="D4743" s="4">
        <v>0</v>
      </c>
      <c r="E4743" s="29">
        <v>0</v>
      </c>
      <c r="G4743" s="155"/>
      <c r="H4743" s="93">
        <f t="shared" si="257"/>
        <v>0</v>
      </c>
      <c r="I4743" s="93" t="e">
        <f t="shared" si="254"/>
        <v>#NUM!</v>
      </c>
    </row>
    <row r="4744" spans="1:10" hidden="1" x14ac:dyDescent="0.25">
      <c r="A4744" s="93">
        <v>5</v>
      </c>
      <c r="B4744" s="51" t="s">
        <v>47</v>
      </c>
      <c r="C4744" s="26">
        <v>43897</v>
      </c>
      <c r="D4744" s="4">
        <v>0</v>
      </c>
      <c r="E4744" s="29">
        <v>0</v>
      </c>
      <c r="G4744" s="155"/>
      <c r="H4744" s="93">
        <f t="shared" si="257"/>
        <v>0</v>
      </c>
      <c r="I4744" s="93" t="e">
        <f t="shared" si="254"/>
        <v>#NUM!</v>
      </c>
    </row>
    <row r="4745" spans="1:10" hidden="1" x14ac:dyDescent="0.25">
      <c r="A4745" s="93">
        <v>6</v>
      </c>
      <c r="B4745" s="51" t="s">
        <v>47</v>
      </c>
      <c r="C4745" s="26">
        <v>43898</v>
      </c>
      <c r="D4745" s="4">
        <v>0</v>
      </c>
      <c r="E4745" s="29">
        <v>0</v>
      </c>
      <c r="G4745" s="155"/>
      <c r="H4745" s="93">
        <f t="shared" si="257"/>
        <v>0</v>
      </c>
      <c r="I4745" s="93" t="e">
        <f t="shared" si="254"/>
        <v>#NUM!</v>
      </c>
    </row>
    <row r="4746" spans="1:10" hidden="1" x14ac:dyDescent="0.25">
      <c r="A4746" s="93">
        <v>7</v>
      </c>
      <c r="B4746" s="51" t="s">
        <v>47</v>
      </c>
      <c r="C4746" s="26">
        <v>43899</v>
      </c>
      <c r="D4746" s="4">
        <v>0</v>
      </c>
      <c r="E4746" s="29">
        <v>0</v>
      </c>
      <c r="G4746" s="155"/>
      <c r="H4746" s="93">
        <f t="shared" si="257"/>
        <v>0</v>
      </c>
      <c r="I4746" s="93" t="e">
        <f t="shared" si="254"/>
        <v>#NUM!</v>
      </c>
    </row>
    <row r="4747" spans="1:10" hidden="1" x14ac:dyDescent="0.25">
      <c r="A4747" s="93">
        <v>8</v>
      </c>
      <c r="B4747" s="51" t="s">
        <v>47</v>
      </c>
      <c r="C4747" s="26">
        <v>43900</v>
      </c>
      <c r="D4747" s="4">
        <v>0</v>
      </c>
      <c r="E4747" s="29">
        <v>0</v>
      </c>
      <c r="G4747" s="155"/>
      <c r="H4747" s="93">
        <f t="shared" si="257"/>
        <v>0</v>
      </c>
      <c r="I4747" s="93" t="e">
        <f t="shared" si="254"/>
        <v>#NUM!</v>
      </c>
    </row>
    <row r="4748" spans="1:10" hidden="1" x14ac:dyDescent="0.25">
      <c r="A4748" s="93">
        <v>9</v>
      </c>
      <c r="B4748" s="51" t="s">
        <v>47</v>
      </c>
      <c r="C4748" s="26">
        <v>43901</v>
      </c>
      <c r="D4748" s="4">
        <v>0</v>
      </c>
      <c r="E4748" s="29">
        <v>0</v>
      </c>
      <c r="G4748" s="155"/>
      <c r="H4748" s="93">
        <f t="shared" si="257"/>
        <v>0</v>
      </c>
      <c r="I4748" s="93" t="e">
        <f t="shared" si="254"/>
        <v>#NUM!</v>
      </c>
    </row>
    <row r="4749" spans="1:10" hidden="1" x14ac:dyDescent="0.25">
      <c r="A4749" s="93">
        <v>10</v>
      </c>
      <c r="B4749" s="51" t="s">
        <v>47</v>
      </c>
      <c r="C4749" s="26">
        <v>43902</v>
      </c>
      <c r="D4749" s="4">
        <v>0</v>
      </c>
      <c r="E4749" s="29">
        <v>0</v>
      </c>
      <c r="G4749" s="155"/>
      <c r="H4749" s="93">
        <f t="shared" si="257"/>
        <v>0</v>
      </c>
      <c r="I4749" s="93" t="e">
        <f t="shared" si="254"/>
        <v>#NUM!</v>
      </c>
    </row>
    <row r="4750" spans="1:10" hidden="1" x14ac:dyDescent="0.25">
      <c r="A4750" s="93">
        <v>11</v>
      </c>
      <c r="B4750" s="51" t="s">
        <v>47</v>
      </c>
      <c r="C4750" s="26">
        <v>43903</v>
      </c>
      <c r="D4750" s="4">
        <v>0</v>
      </c>
      <c r="E4750" s="29">
        <v>0</v>
      </c>
      <c r="G4750" s="155"/>
      <c r="H4750" s="93">
        <f t="shared" si="257"/>
        <v>0</v>
      </c>
      <c r="I4750" s="93" t="e">
        <f t="shared" si="254"/>
        <v>#NUM!</v>
      </c>
    </row>
    <row r="4751" spans="1:10" hidden="1" x14ac:dyDescent="0.25">
      <c r="A4751" s="93">
        <v>12</v>
      </c>
      <c r="B4751" s="51" t="s">
        <v>47</v>
      </c>
      <c r="C4751" s="26">
        <v>43904</v>
      </c>
      <c r="D4751" s="4">
        <v>0</v>
      </c>
      <c r="E4751" s="29">
        <v>0</v>
      </c>
      <c r="G4751" s="155"/>
      <c r="H4751" s="93">
        <f t="shared" si="257"/>
        <v>0</v>
      </c>
      <c r="I4751" s="93" t="e">
        <f t="shared" si="254"/>
        <v>#NUM!</v>
      </c>
    </row>
    <row r="4752" spans="1:10" hidden="1" x14ac:dyDescent="0.25">
      <c r="A4752" s="93">
        <v>13</v>
      </c>
      <c r="B4752" s="51" t="s">
        <v>47</v>
      </c>
      <c r="C4752" s="26">
        <v>43905</v>
      </c>
      <c r="D4752" s="4">
        <v>0</v>
      </c>
      <c r="E4752" s="29">
        <v>0</v>
      </c>
      <c r="G4752" s="155"/>
      <c r="H4752" s="93">
        <f t="shared" si="257"/>
        <v>0</v>
      </c>
      <c r="I4752" s="93" t="e">
        <f t="shared" si="254"/>
        <v>#NUM!</v>
      </c>
    </row>
    <row r="4753" spans="1:10" ht="15.75" hidden="1" thickBot="1" x14ac:dyDescent="0.3">
      <c r="A4753" s="93">
        <v>14</v>
      </c>
      <c r="B4753" s="52" t="s">
        <v>47</v>
      </c>
      <c r="C4753" s="53">
        <v>43906</v>
      </c>
      <c r="D4753" s="54">
        <v>0</v>
      </c>
      <c r="E4753" s="137">
        <v>0</v>
      </c>
      <c r="F4753" s="54"/>
      <c r="G4753" s="153"/>
      <c r="H4753" s="93">
        <f t="shared" si="257"/>
        <v>0</v>
      </c>
      <c r="I4753" s="93" t="e">
        <f t="shared" ref="I4753:I4816" si="258">LN(H4753)</f>
        <v>#NUM!</v>
      </c>
    </row>
    <row r="4754" spans="1:10" ht="15.75" hidden="1" thickBot="1" x14ac:dyDescent="0.3">
      <c r="A4754" s="93">
        <v>15</v>
      </c>
      <c r="B4754" s="151" t="s">
        <v>47</v>
      </c>
      <c r="C4754" s="53">
        <v>43907</v>
      </c>
      <c r="D4754" s="48">
        <v>0</v>
      </c>
      <c r="E4754" s="136">
        <v>0</v>
      </c>
      <c r="F4754" s="48"/>
      <c r="G4754" s="156"/>
      <c r="H4754" s="93">
        <f t="shared" si="257"/>
        <v>0</v>
      </c>
      <c r="I4754" s="93" t="e">
        <f t="shared" si="258"/>
        <v>#NUM!</v>
      </c>
      <c r="J4754" s="158" t="e">
        <f>LN(2)/SLOPE(I4747:I4754,A4747:A4754)</f>
        <v>#NUM!</v>
      </c>
    </row>
    <row r="4755" spans="1:10" ht="15.75" hidden="1" thickBot="1" x14ac:dyDescent="0.3">
      <c r="A4755" s="93">
        <v>16</v>
      </c>
      <c r="B4755" s="51" t="s">
        <v>47</v>
      </c>
      <c r="C4755" s="53">
        <v>43908</v>
      </c>
      <c r="D4755" s="4">
        <v>0</v>
      </c>
      <c r="E4755" s="29">
        <v>0</v>
      </c>
      <c r="G4755" s="155"/>
      <c r="H4755" s="93">
        <f t="shared" si="257"/>
        <v>0</v>
      </c>
      <c r="I4755" s="93" t="e">
        <f t="shared" si="258"/>
        <v>#NUM!</v>
      </c>
      <c r="J4755" s="158" t="e">
        <f t="shared" ref="J4755:J4818" si="259">LN(2)/SLOPE(I4748:I4755,A4748:A4755)</f>
        <v>#NUM!</v>
      </c>
    </row>
    <row r="4756" spans="1:10" ht="15.75" hidden="1" thickBot="1" x14ac:dyDescent="0.3">
      <c r="A4756" s="93">
        <v>17</v>
      </c>
      <c r="B4756" s="51" t="s">
        <v>47</v>
      </c>
      <c r="C4756" s="53">
        <v>43909</v>
      </c>
      <c r="D4756" s="4">
        <v>1</v>
      </c>
      <c r="E4756" s="29">
        <v>1</v>
      </c>
      <c r="G4756" s="155"/>
      <c r="H4756" s="93">
        <f t="shared" si="257"/>
        <v>1</v>
      </c>
      <c r="I4756" s="93">
        <f t="shared" si="258"/>
        <v>0</v>
      </c>
      <c r="J4756" s="158" t="e">
        <f t="shared" si="259"/>
        <v>#NUM!</v>
      </c>
    </row>
    <row r="4757" spans="1:10" ht="15.75" hidden="1" thickBot="1" x14ac:dyDescent="0.3">
      <c r="A4757" s="93">
        <v>18</v>
      </c>
      <c r="B4757" s="51" t="s">
        <v>47</v>
      </c>
      <c r="C4757" s="53">
        <v>43910</v>
      </c>
      <c r="D4757" s="4">
        <v>0</v>
      </c>
      <c r="E4757" s="29">
        <v>1</v>
      </c>
      <c r="G4757" s="155"/>
      <c r="H4757" s="93">
        <f t="shared" si="257"/>
        <v>1</v>
      </c>
      <c r="I4757" s="93">
        <f t="shared" si="258"/>
        <v>0</v>
      </c>
      <c r="J4757" s="158" t="e">
        <f t="shared" si="259"/>
        <v>#NUM!</v>
      </c>
    </row>
    <row r="4758" spans="1:10" ht="15.75" hidden="1" thickBot="1" x14ac:dyDescent="0.3">
      <c r="A4758" s="93">
        <v>19</v>
      </c>
      <c r="B4758" s="51" t="s">
        <v>47</v>
      </c>
      <c r="C4758" s="53">
        <v>43911</v>
      </c>
      <c r="D4758" s="4">
        <v>1</v>
      </c>
      <c r="E4758" s="29">
        <v>2</v>
      </c>
      <c r="G4758" s="155"/>
      <c r="H4758" s="93">
        <f t="shared" si="257"/>
        <v>2</v>
      </c>
      <c r="I4758" s="93">
        <f t="shared" si="258"/>
        <v>0.69314718055994529</v>
      </c>
      <c r="J4758" s="158" t="e">
        <f t="shared" si="259"/>
        <v>#NUM!</v>
      </c>
    </row>
    <row r="4759" spans="1:10" ht="15.75" hidden="1" thickBot="1" x14ac:dyDescent="0.3">
      <c r="A4759" s="93">
        <v>20</v>
      </c>
      <c r="B4759" s="51" t="s">
        <v>47</v>
      </c>
      <c r="C4759" s="53">
        <v>43912</v>
      </c>
      <c r="D4759" s="4">
        <v>5</v>
      </c>
      <c r="E4759" s="29">
        <v>7</v>
      </c>
      <c r="G4759" s="155"/>
      <c r="H4759" s="93">
        <f t="shared" si="257"/>
        <v>7</v>
      </c>
      <c r="I4759" s="93">
        <f t="shared" si="258"/>
        <v>1.9459101490553132</v>
      </c>
      <c r="J4759" s="158" t="e">
        <f t="shared" si="259"/>
        <v>#NUM!</v>
      </c>
    </row>
    <row r="4760" spans="1:10" ht="15.75" hidden="1" thickBot="1" x14ac:dyDescent="0.3">
      <c r="A4760" s="93">
        <v>21</v>
      </c>
      <c r="B4760" s="51" t="s">
        <v>47</v>
      </c>
      <c r="C4760" s="53">
        <v>43913</v>
      </c>
      <c r="D4760" s="4">
        <v>0</v>
      </c>
      <c r="E4760" s="29">
        <v>7</v>
      </c>
      <c r="G4760" s="155"/>
      <c r="H4760" s="93">
        <f t="shared" si="257"/>
        <v>7</v>
      </c>
      <c r="I4760" s="93">
        <f t="shared" si="258"/>
        <v>1.9459101490553132</v>
      </c>
      <c r="J4760" s="158" t="e">
        <f t="shared" si="259"/>
        <v>#NUM!</v>
      </c>
    </row>
    <row r="4761" spans="1:10" ht="15.75" hidden="1" thickBot="1" x14ac:dyDescent="0.3">
      <c r="A4761" s="93">
        <v>22</v>
      </c>
      <c r="B4761" s="51" t="s">
        <v>47</v>
      </c>
      <c r="C4761" s="53">
        <v>43914</v>
      </c>
      <c r="D4761" s="4">
        <v>0</v>
      </c>
      <c r="E4761" s="29">
        <v>7</v>
      </c>
      <c r="G4761" s="155"/>
      <c r="H4761" s="93">
        <f t="shared" si="257"/>
        <v>7</v>
      </c>
      <c r="I4761" s="93">
        <f t="shared" si="258"/>
        <v>1.9459101490553132</v>
      </c>
      <c r="J4761" s="158" t="e">
        <f t="shared" si="259"/>
        <v>#NUM!</v>
      </c>
    </row>
    <row r="4762" spans="1:10" ht="15.75" hidden="1" thickBot="1" x14ac:dyDescent="0.3">
      <c r="A4762" s="93">
        <v>23</v>
      </c>
      <c r="B4762" s="51" t="s">
        <v>47</v>
      </c>
      <c r="C4762" s="53">
        <v>43915</v>
      </c>
      <c r="D4762" s="4">
        <v>2</v>
      </c>
      <c r="E4762" s="29">
        <v>9</v>
      </c>
      <c r="G4762" s="155"/>
      <c r="H4762" s="93">
        <f t="shared" si="257"/>
        <v>9</v>
      </c>
      <c r="I4762" s="93">
        <f t="shared" si="258"/>
        <v>2.1972245773362196</v>
      </c>
      <c r="J4762" s="158" t="e">
        <f t="shared" si="259"/>
        <v>#NUM!</v>
      </c>
    </row>
    <row r="4763" spans="1:10" ht="15.75" hidden="1" thickBot="1" x14ac:dyDescent="0.3">
      <c r="A4763" s="93">
        <v>24</v>
      </c>
      <c r="B4763" s="51" t="s">
        <v>47</v>
      </c>
      <c r="C4763" s="53">
        <v>43916</v>
      </c>
      <c r="D4763" s="4">
        <v>0</v>
      </c>
      <c r="E4763" s="29">
        <v>9</v>
      </c>
      <c r="G4763" s="155"/>
      <c r="H4763" s="93">
        <f t="shared" si="257"/>
        <v>9</v>
      </c>
      <c r="I4763" s="93">
        <f t="shared" si="258"/>
        <v>2.1972245773362196</v>
      </c>
      <c r="J4763" s="158">
        <f t="shared" si="259"/>
        <v>1.9327599805131801</v>
      </c>
    </row>
    <row r="4764" spans="1:10" ht="15.75" hidden="1" thickBot="1" x14ac:dyDescent="0.3">
      <c r="A4764" s="93">
        <v>25</v>
      </c>
      <c r="B4764" s="51" t="s">
        <v>47</v>
      </c>
      <c r="C4764" s="53">
        <v>43917</v>
      </c>
      <c r="D4764" s="4">
        <v>6</v>
      </c>
      <c r="E4764" s="29">
        <v>15</v>
      </c>
      <c r="G4764" s="155"/>
      <c r="H4764" s="93">
        <f t="shared" si="257"/>
        <v>15</v>
      </c>
      <c r="I4764" s="93">
        <f t="shared" si="258"/>
        <v>2.7080502011022101</v>
      </c>
      <c r="J4764" s="158">
        <f t="shared" si="259"/>
        <v>2.1381897030294361</v>
      </c>
    </row>
    <row r="4765" spans="1:10" ht="15.75" hidden="1" thickBot="1" x14ac:dyDescent="0.3">
      <c r="A4765" s="93">
        <v>26</v>
      </c>
      <c r="B4765" s="51" t="s">
        <v>47</v>
      </c>
      <c r="C4765" s="53">
        <v>43918</v>
      </c>
      <c r="D4765" s="4">
        <v>0</v>
      </c>
      <c r="E4765" s="29">
        <v>15</v>
      </c>
      <c r="G4765" s="155"/>
      <c r="H4765" s="93">
        <f t="shared" si="257"/>
        <v>15</v>
      </c>
      <c r="I4765" s="93">
        <f t="shared" si="258"/>
        <v>2.7080502011022101</v>
      </c>
      <c r="J4765" s="158">
        <f t="shared" si="259"/>
        <v>3.077352231777946</v>
      </c>
    </row>
    <row r="4766" spans="1:10" ht="15.75" hidden="1" thickBot="1" x14ac:dyDescent="0.3">
      <c r="A4766" s="93">
        <v>27</v>
      </c>
      <c r="B4766" s="51" t="s">
        <v>47</v>
      </c>
      <c r="C4766" s="53">
        <v>43919</v>
      </c>
      <c r="D4766" s="4">
        <v>0</v>
      </c>
      <c r="E4766" s="29">
        <v>15</v>
      </c>
      <c r="G4766" s="155"/>
      <c r="H4766" s="93">
        <f t="shared" si="257"/>
        <v>15</v>
      </c>
      <c r="I4766" s="93">
        <f t="shared" si="258"/>
        <v>2.7080502011022101</v>
      </c>
      <c r="J4766" s="158">
        <f t="shared" si="259"/>
        <v>5.0930589472508725</v>
      </c>
    </row>
    <row r="4767" spans="1:10" ht="15.75" hidden="1" thickBot="1" x14ac:dyDescent="0.3">
      <c r="A4767" s="93">
        <v>28</v>
      </c>
      <c r="B4767" s="51" t="s">
        <v>47</v>
      </c>
      <c r="C4767" s="53">
        <v>43920</v>
      </c>
      <c r="D4767" s="4">
        <v>0</v>
      </c>
      <c r="E4767" s="29">
        <v>15</v>
      </c>
      <c r="F4767" s="4">
        <v>1</v>
      </c>
      <c r="G4767" s="155"/>
      <c r="H4767" s="93">
        <f t="shared" si="257"/>
        <v>15</v>
      </c>
      <c r="I4767" s="93">
        <f t="shared" si="258"/>
        <v>2.7080502011022101</v>
      </c>
      <c r="J4767" s="158">
        <f t="shared" si="259"/>
        <v>5.2037224960062174</v>
      </c>
    </row>
    <row r="4768" spans="1:10" ht="15.75" hidden="1" thickBot="1" x14ac:dyDescent="0.3">
      <c r="A4768" s="93">
        <v>29</v>
      </c>
      <c r="B4768" s="51" t="s">
        <v>47</v>
      </c>
      <c r="C4768" s="53">
        <v>43921</v>
      </c>
      <c r="D4768" s="4">
        <v>1</v>
      </c>
      <c r="E4768" s="29">
        <v>16</v>
      </c>
      <c r="G4768" s="155"/>
      <c r="H4768" s="93">
        <f t="shared" si="257"/>
        <v>16</v>
      </c>
      <c r="I4768" s="93">
        <f t="shared" si="258"/>
        <v>2.7725887222397811</v>
      </c>
      <c r="J4768" s="158">
        <f t="shared" si="259"/>
        <v>5.8971203965388765</v>
      </c>
    </row>
    <row r="4769" spans="1:10" ht="15.75" hidden="1" thickBot="1" x14ac:dyDescent="0.3">
      <c r="A4769" s="93">
        <v>30</v>
      </c>
      <c r="B4769" s="51" t="s">
        <v>47</v>
      </c>
      <c r="C4769" s="53">
        <v>43922</v>
      </c>
      <c r="D4769" s="4">
        <v>1</v>
      </c>
      <c r="E4769" s="29">
        <v>17</v>
      </c>
      <c r="G4769" s="155"/>
      <c r="H4769" s="93">
        <f t="shared" si="257"/>
        <v>17</v>
      </c>
      <c r="I4769" s="93">
        <f t="shared" si="258"/>
        <v>2.8332133440562162</v>
      </c>
      <c r="J4769" s="158">
        <f t="shared" si="259"/>
        <v>7.9446598665418913</v>
      </c>
    </row>
    <row r="4770" spans="1:10" ht="15.75" hidden="1" thickBot="1" x14ac:dyDescent="0.3">
      <c r="A4770" s="93">
        <v>31</v>
      </c>
      <c r="B4770" s="51" t="s">
        <v>47</v>
      </c>
      <c r="C4770" s="53">
        <v>43923</v>
      </c>
      <c r="D4770" s="4">
        <v>4</v>
      </c>
      <c r="E4770" s="29">
        <v>21</v>
      </c>
      <c r="G4770" s="155"/>
      <c r="H4770" s="93">
        <f t="shared" si="257"/>
        <v>21</v>
      </c>
      <c r="I4770" s="93">
        <f t="shared" si="258"/>
        <v>3.044522437723423</v>
      </c>
      <c r="J4770" s="158">
        <f t="shared" si="259"/>
        <v>8.6251718493490177</v>
      </c>
    </row>
    <row r="4771" spans="1:10" ht="15.75" hidden="1" thickBot="1" x14ac:dyDescent="0.3">
      <c r="A4771" s="93">
        <v>32</v>
      </c>
      <c r="B4771" s="51" t="s">
        <v>47</v>
      </c>
      <c r="C4771" s="53">
        <v>43924</v>
      </c>
      <c r="D4771" s="4">
        <v>0</v>
      </c>
      <c r="E4771" s="29">
        <v>21</v>
      </c>
      <c r="G4771" s="155"/>
      <c r="H4771" s="93">
        <f t="shared" si="257"/>
        <v>21</v>
      </c>
      <c r="I4771" s="93">
        <f t="shared" si="258"/>
        <v>3.044522437723423</v>
      </c>
      <c r="J4771" s="158">
        <f t="shared" si="259"/>
        <v>13.003200509370419</v>
      </c>
    </row>
    <row r="4772" spans="1:10" ht="15.75" hidden="1" thickBot="1" x14ac:dyDescent="0.3">
      <c r="A4772" s="93">
        <v>33</v>
      </c>
      <c r="B4772" s="51" t="s">
        <v>47</v>
      </c>
      <c r="C4772" s="53">
        <v>43925</v>
      </c>
      <c r="D4772" s="4">
        <v>1</v>
      </c>
      <c r="E4772" s="29">
        <v>22</v>
      </c>
      <c r="G4772" s="155"/>
      <c r="H4772" s="93">
        <f t="shared" si="257"/>
        <v>22</v>
      </c>
      <c r="I4772" s="93">
        <f t="shared" si="258"/>
        <v>3.0910424533583161</v>
      </c>
      <c r="J4772" s="158">
        <f t="shared" si="259"/>
        <v>10.716110979882199</v>
      </c>
    </row>
    <row r="4773" spans="1:10" ht="15.75" hidden="1" thickBot="1" x14ac:dyDescent="0.3">
      <c r="A4773" s="93">
        <v>34</v>
      </c>
      <c r="B4773" s="51" t="s">
        <v>47</v>
      </c>
      <c r="C4773" s="53">
        <v>43926</v>
      </c>
      <c r="D4773" s="4">
        <v>0</v>
      </c>
      <c r="E4773" s="29">
        <v>22</v>
      </c>
      <c r="G4773" s="155"/>
      <c r="H4773" s="93">
        <f t="shared" si="257"/>
        <v>22</v>
      </c>
      <c r="I4773" s="93">
        <f t="shared" si="258"/>
        <v>3.0910424533583161</v>
      </c>
      <c r="J4773" s="158">
        <f t="shared" si="259"/>
        <v>10.354647763000278</v>
      </c>
    </row>
    <row r="4774" spans="1:10" ht="15.75" hidden="1" thickBot="1" x14ac:dyDescent="0.3">
      <c r="A4774" s="93">
        <v>35</v>
      </c>
      <c r="B4774" s="51" t="s">
        <v>47</v>
      </c>
      <c r="C4774" s="53">
        <v>43927</v>
      </c>
      <c r="D4774" s="4">
        <v>5</v>
      </c>
      <c r="E4774" s="29">
        <v>27</v>
      </c>
      <c r="G4774" s="155"/>
      <c r="H4774" s="93">
        <f t="shared" si="257"/>
        <v>27</v>
      </c>
      <c r="I4774" s="93">
        <f t="shared" si="258"/>
        <v>3.2958368660043291</v>
      </c>
      <c r="J4774" s="158">
        <f t="shared" si="259"/>
        <v>8.984877067679788</v>
      </c>
    </row>
    <row r="4775" spans="1:10" ht="15.75" hidden="1" thickBot="1" x14ac:dyDescent="0.3">
      <c r="A4775" s="93">
        <v>36</v>
      </c>
      <c r="B4775" s="51" t="s">
        <v>47</v>
      </c>
      <c r="C4775" s="53">
        <v>43928</v>
      </c>
      <c r="D4775" s="4">
        <v>1</v>
      </c>
      <c r="E4775" s="29">
        <v>28</v>
      </c>
      <c r="G4775" s="155"/>
      <c r="H4775" s="93">
        <f t="shared" si="257"/>
        <v>28</v>
      </c>
      <c r="I4775" s="93">
        <f t="shared" si="258"/>
        <v>3.3322045101752038</v>
      </c>
      <c r="J4775" s="158">
        <f t="shared" si="259"/>
        <v>9.0741508407150633</v>
      </c>
    </row>
    <row r="4776" spans="1:10" ht="15.75" hidden="1" thickBot="1" x14ac:dyDescent="0.3">
      <c r="A4776" s="93">
        <v>37</v>
      </c>
      <c r="B4776" s="51" t="s">
        <v>47</v>
      </c>
      <c r="C4776" s="53">
        <v>43929</v>
      </c>
      <c r="D4776" s="4">
        <v>0</v>
      </c>
      <c r="E4776" s="29">
        <v>28</v>
      </c>
      <c r="F4776" s="4">
        <v>1</v>
      </c>
      <c r="G4776" s="155"/>
      <c r="H4776" s="93">
        <f t="shared" si="257"/>
        <v>28</v>
      </c>
      <c r="I4776" s="93">
        <f t="shared" si="258"/>
        <v>3.3322045101752038</v>
      </c>
      <c r="J4776" s="158">
        <f t="shared" si="259"/>
        <v>10.241226855813027</v>
      </c>
    </row>
    <row r="4777" spans="1:10" hidden="1" x14ac:dyDescent="0.25">
      <c r="A4777" s="93">
        <v>38</v>
      </c>
      <c r="B4777" s="101" t="s">
        <v>47</v>
      </c>
      <c r="C4777" s="46">
        <v>43930</v>
      </c>
      <c r="D4777" s="47">
        <v>1</v>
      </c>
      <c r="E4777" s="89">
        <v>29</v>
      </c>
      <c r="F4777" s="47"/>
      <c r="G4777" s="155"/>
      <c r="H4777" s="93">
        <f t="shared" si="257"/>
        <v>29</v>
      </c>
      <c r="I4777" s="93">
        <f t="shared" si="258"/>
        <v>3.3672958299864741</v>
      </c>
      <c r="J4777" s="158">
        <f t="shared" si="259"/>
        <v>12.586045291588656</v>
      </c>
    </row>
    <row r="4778" spans="1:10" hidden="1" x14ac:dyDescent="0.25">
      <c r="A4778" s="93">
        <v>39</v>
      </c>
      <c r="B4778" s="151" t="s">
        <v>47</v>
      </c>
      <c r="C4778" s="49">
        <v>43931</v>
      </c>
      <c r="D4778" s="50">
        <v>0</v>
      </c>
      <c r="E4778" s="136">
        <v>29</v>
      </c>
      <c r="F4778" s="50"/>
      <c r="G4778" s="156"/>
      <c r="H4778" s="93">
        <f t="shared" si="257"/>
        <v>29</v>
      </c>
      <c r="I4778" s="93">
        <f t="shared" si="258"/>
        <v>3.3672958299864741</v>
      </c>
      <c r="J4778" s="158">
        <f t="shared" si="259"/>
        <v>13.231202689861076</v>
      </c>
    </row>
    <row r="4779" spans="1:10" hidden="1" x14ac:dyDescent="0.25">
      <c r="A4779" s="93">
        <v>40</v>
      </c>
      <c r="B4779" s="51" t="s">
        <v>47</v>
      </c>
      <c r="C4779" s="26">
        <v>43932</v>
      </c>
      <c r="D4779" s="4">
        <v>1</v>
      </c>
      <c r="E4779" s="29">
        <v>30</v>
      </c>
      <c r="G4779" s="155"/>
      <c r="H4779" s="93">
        <f t="shared" si="257"/>
        <v>30</v>
      </c>
      <c r="I4779" s="93">
        <f t="shared" si="258"/>
        <v>3.4011973816621555</v>
      </c>
      <c r="J4779" s="158">
        <f t="shared" si="259"/>
        <v>15.457542711822242</v>
      </c>
    </row>
    <row r="4780" spans="1:10" hidden="1" x14ac:dyDescent="0.25">
      <c r="A4780" s="93">
        <v>41</v>
      </c>
      <c r="B4780" s="51" t="s">
        <v>47</v>
      </c>
      <c r="C4780" s="26">
        <v>43933</v>
      </c>
      <c r="D4780" s="4">
        <v>0</v>
      </c>
      <c r="E4780" s="29">
        <v>30</v>
      </c>
      <c r="G4780" s="155"/>
      <c r="H4780" s="93">
        <f t="shared" si="257"/>
        <v>30</v>
      </c>
      <c r="I4780" s="93">
        <f t="shared" si="258"/>
        <v>3.4011973816621555</v>
      </c>
      <c r="J4780" s="158">
        <f t="shared" si="259"/>
        <v>20.514160078438032</v>
      </c>
    </row>
    <row r="4781" spans="1:10" hidden="1" x14ac:dyDescent="0.25">
      <c r="A4781" s="93">
        <v>42</v>
      </c>
      <c r="B4781" s="51" t="s">
        <v>47</v>
      </c>
      <c r="C4781" s="26">
        <v>43934</v>
      </c>
      <c r="D4781" s="4">
        <v>0</v>
      </c>
      <c r="E4781" s="29">
        <v>30</v>
      </c>
      <c r="G4781" s="155"/>
      <c r="H4781" s="93">
        <f t="shared" si="257"/>
        <v>30</v>
      </c>
      <c r="I4781" s="93">
        <f t="shared" si="258"/>
        <v>3.4011973816621555</v>
      </c>
      <c r="J4781" s="158">
        <f t="shared" si="259"/>
        <v>45.153836479644703</v>
      </c>
    </row>
    <row r="4782" spans="1:10" hidden="1" x14ac:dyDescent="0.25">
      <c r="A4782" s="93">
        <v>43</v>
      </c>
      <c r="B4782" s="51" t="s">
        <v>47</v>
      </c>
      <c r="C4782" s="26">
        <v>43935</v>
      </c>
      <c r="D4782" s="4">
        <v>0</v>
      </c>
      <c r="E4782" s="29">
        <v>30</v>
      </c>
      <c r="G4782" s="155"/>
      <c r="H4782" s="93">
        <f t="shared" si="257"/>
        <v>30</v>
      </c>
      <c r="I4782" s="93">
        <f t="shared" si="258"/>
        <v>3.4011973816621555</v>
      </c>
      <c r="J4782" s="158">
        <f t="shared" si="259"/>
        <v>60.428764332170594</v>
      </c>
    </row>
    <row r="4783" spans="1:10" hidden="1" x14ac:dyDescent="0.25">
      <c r="A4783" s="93">
        <v>44</v>
      </c>
      <c r="B4783" s="51" t="s">
        <v>47</v>
      </c>
      <c r="C4783" s="26">
        <v>43936</v>
      </c>
      <c r="D4783" s="4">
        <v>0</v>
      </c>
      <c r="E4783" s="29">
        <v>30</v>
      </c>
      <c r="G4783" s="155"/>
      <c r="H4783" s="93">
        <f t="shared" si="257"/>
        <v>30</v>
      </c>
      <c r="I4783" s="93">
        <f t="shared" si="258"/>
        <v>3.4011973816621555</v>
      </c>
      <c r="J4783" s="158">
        <f t="shared" si="259"/>
        <v>77.204000597392053</v>
      </c>
    </row>
    <row r="4784" spans="1:10" hidden="1" x14ac:dyDescent="0.25">
      <c r="A4784" s="93">
        <v>45</v>
      </c>
      <c r="B4784" s="51" t="s">
        <v>47</v>
      </c>
      <c r="C4784" s="26">
        <v>43937</v>
      </c>
      <c r="D4784" s="4">
        <v>0</v>
      </c>
      <c r="E4784" s="29">
        <v>30</v>
      </c>
      <c r="G4784" s="155"/>
      <c r="H4784" s="93">
        <f t="shared" si="257"/>
        <v>30</v>
      </c>
      <c r="I4784" s="93">
        <f t="shared" si="258"/>
        <v>3.4011973816621555</v>
      </c>
      <c r="J4784" s="158">
        <f t="shared" si="259"/>
        <v>143.12118543530073</v>
      </c>
    </row>
    <row r="4785" spans="1:10" hidden="1" x14ac:dyDescent="0.25">
      <c r="A4785" s="93">
        <v>46</v>
      </c>
      <c r="B4785" s="51" t="s">
        <v>47</v>
      </c>
      <c r="C4785" s="26">
        <v>43938</v>
      </c>
      <c r="D4785" s="4">
        <v>0</v>
      </c>
      <c r="E4785" s="29">
        <v>30</v>
      </c>
      <c r="G4785" s="155"/>
      <c r="H4785" s="93">
        <f t="shared" si="257"/>
        <v>30</v>
      </c>
      <c r="I4785" s="93">
        <f t="shared" si="258"/>
        <v>3.4011973816621555</v>
      </c>
      <c r="J4785" s="158">
        <f t="shared" si="259"/>
        <v>245.35060360337275</v>
      </c>
    </row>
    <row r="4786" spans="1:10" hidden="1" x14ac:dyDescent="0.25">
      <c r="A4786" s="93">
        <v>47</v>
      </c>
      <c r="B4786" s="51" t="s">
        <v>47</v>
      </c>
      <c r="C4786" s="26">
        <v>43939</v>
      </c>
      <c r="D4786" s="4">
        <v>0</v>
      </c>
      <c r="E4786" s="29">
        <v>30</v>
      </c>
      <c r="G4786" s="155"/>
      <c r="H4786" s="93">
        <f t="shared" si="257"/>
        <v>30</v>
      </c>
      <c r="I4786" s="93">
        <f t="shared" si="258"/>
        <v>3.4011973816621555</v>
      </c>
      <c r="J4786" s="158" t="e">
        <f t="shared" si="259"/>
        <v>#DIV/0!</v>
      </c>
    </row>
    <row r="4787" spans="1:10" hidden="1" x14ac:dyDescent="0.25">
      <c r="A4787" s="93">
        <v>48</v>
      </c>
      <c r="B4787" s="51" t="s">
        <v>47</v>
      </c>
      <c r="C4787" s="26">
        <v>43940</v>
      </c>
      <c r="D4787" s="4">
        <v>0</v>
      </c>
      <c r="E4787" s="29">
        <v>30</v>
      </c>
      <c r="G4787" s="155"/>
      <c r="H4787" s="93">
        <f t="shared" si="257"/>
        <v>30</v>
      </c>
      <c r="I4787" s="93">
        <f t="shared" si="258"/>
        <v>3.4011973816621555</v>
      </c>
      <c r="J4787" s="158" t="e">
        <f t="shared" si="259"/>
        <v>#DIV/0!</v>
      </c>
    </row>
    <row r="4788" spans="1:10" hidden="1" x14ac:dyDescent="0.25">
      <c r="A4788" s="93">
        <v>49</v>
      </c>
      <c r="B4788" s="51" t="s">
        <v>47</v>
      </c>
      <c r="C4788" s="26">
        <v>43941</v>
      </c>
      <c r="D4788" s="4">
        <v>1</v>
      </c>
      <c r="E4788" s="29">
        <v>31</v>
      </c>
      <c r="G4788" s="155"/>
      <c r="H4788" s="93">
        <f t="shared" si="257"/>
        <v>31</v>
      </c>
      <c r="I4788" s="93">
        <f t="shared" si="258"/>
        <v>3.4339872044851463</v>
      </c>
      <c r="J4788" s="158">
        <f t="shared" si="259"/>
        <v>253.66914031896764</v>
      </c>
    </row>
    <row r="4789" spans="1:10" hidden="1" x14ac:dyDescent="0.25">
      <c r="A4789" s="93">
        <v>50</v>
      </c>
      <c r="B4789" s="51" t="s">
        <v>47</v>
      </c>
      <c r="C4789" s="26">
        <v>43942</v>
      </c>
      <c r="D4789" s="4">
        <v>0</v>
      </c>
      <c r="E4789" s="29">
        <v>31</v>
      </c>
      <c r="G4789" s="155"/>
      <c r="H4789" s="93">
        <f t="shared" si="257"/>
        <v>31</v>
      </c>
      <c r="I4789" s="93">
        <f t="shared" si="258"/>
        <v>3.4339872044851463</v>
      </c>
      <c r="J4789" s="158">
        <f t="shared" si="259"/>
        <v>147.97366518606447</v>
      </c>
    </row>
    <row r="4790" spans="1:10" hidden="1" x14ac:dyDescent="0.25">
      <c r="A4790" s="93">
        <v>51</v>
      </c>
      <c r="B4790" s="51" t="s">
        <v>47</v>
      </c>
      <c r="C4790" s="26">
        <v>43943</v>
      </c>
      <c r="D4790" s="4">
        <v>4</v>
      </c>
      <c r="E4790" s="29">
        <v>35</v>
      </c>
      <c r="G4790" s="155"/>
      <c r="H4790" s="93">
        <f t="shared" si="257"/>
        <v>35</v>
      </c>
      <c r="I4790" s="93">
        <f t="shared" si="258"/>
        <v>3.5553480614894135</v>
      </c>
      <c r="J4790" s="158">
        <f t="shared" si="259"/>
        <v>43.406530733168601</v>
      </c>
    </row>
    <row r="4791" spans="1:10" hidden="1" x14ac:dyDescent="0.25">
      <c r="A4791" s="93">
        <v>52</v>
      </c>
      <c r="B4791" s="51" t="s">
        <v>47</v>
      </c>
      <c r="C4791" s="26">
        <v>43944</v>
      </c>
      <c r="D4791" s="4">
        <v>0</v>
      </c>
      <c r="E4791" s="29">
        <v>35</v>
      </c>
      <c r="G4791" s="155"/>
      <c r="H4791" s="93">
        <f t="shared" si="257"/>
        <v>35</v>
      </c>
      <c r="I4791" s="93">
        <f t="shared" si="258"/>
        <v>3.5553480614894135</v>
      </c>
      <c r="J4791" s="158">
        <f t="shared" si="259"/>
        <v>29.391882834818261</v>
      </c>
    </row>
    <row r="4792" spans="1:10" hidden="1" x14ac:dyDescent="0.25">
      <c r="A4792" s="93">
        <v>53</v>
      </c>
      <c r="B4792" s="51" t="s">
        <v>47</v>
      </c>
      <c r="C4792" s="26">
        <v>43945</v>
      </c>
      <c r="D4792" s="4">
        <v>-1</v>
      </c>
      <c r="E4792" s="29">
        <v>34</v>
      </c>
      <c r="G4792" s="155"/>
      <c r="H4792" s="93">
        <f t="shared" si="257"/>
        <v>34</v>
      </c>
      <c r="I4792" s="93">
        <f t="shared" si="258"/>
        <v>3.5263605246161616</v>
      </c>
      <c r="J4792" s="158">
        <f t="shared" si="259"/>
        <v>27.603021712945012</v>
      </c>
    </row>
    <row r="4793" spans="1:10" hidden="1" x14ac:dyDescent="0.25">
      <c r="A4793" s="93">
        <v>54</v>
      </c>
      <c r="B4793" s="51" t="s">
        <v>47</v>
      </c>
      <c r="C4793" s="26">
        <v>43946</v>
      </c>
      <c r="D4793" s="4">
        <v>0</v>
      </c>
      <c r="E4793" s="29">
        <v>34</v>
      </c>
      <c r="G4793" s="155"/>
      <c r="H4793" s="93">
        <f t="shared" si="257"/>
        <v>34</v>
      </c>
      <c r="I4793" s="93">
        <f t="shared" si="258"/>
        <v>3.5263605246161616</v>
      </c>
      <c r="J4793" s="158">
        <f t="shared" si="259"/>
        <v>29.296734259455064</v>
      </c>
    </row>
    <row r="4794" spans="1:10" hidden="1" x14ac:dyDescent="0.25">
      <c r="A4794" s="93">
        <v>55</v>
      </c>
      <c r="B4794" s="51" t="s">
        <v>47</v>
      </c>
      <c r="C4794" s="26">
        <v>43947</v>
      </c>
      <c r="D4794" s="4">
        <v>1</v>
      </c>
      <c r="E4794" s="29">
        <v>35</v>
      </c>
      <c r="G4794" s="155"/>
      <c r="H4794" s="93">
        <f t="shared" si="257"/>
        <v>35</v>
      </c>
      <c r="I4794" s="93">
        <f t="shared" si="258"/>
        <v>3.5553480614894135</v>
      </c>
      <c r="J4794" s="158">
        <f t="shared" si="259"/>
        <v>32.025874512133669</v>
      </c>
    </row>
    <row r="4795" spans="1:10" hidden="1" x14ac:dyDescent="0.25">
      <c r="A4795" s="93">
        <v>56</v>
      </c>
      <c r="B4795" s="51" t="s">
        <v>47</v>
      </c>
      <c r="C4795" s="26">
        <v>43948</v>
      </c>
      <c r="D4795" s="4">
        <v>0</v>
      </c>
      <c r="E4795" s="29">
        <v>35</v>
      </c>
      <c r="G4795" s="155"/>
      <c r="H4795" s="93">
        <f t="shared" si="257"/>
        <v>35</v>
      </c>
      <c r="I4795" s="93">
        <f t="shared" si="258"/>
        <v>3.5553480614894135</v>
      </c>
      <c r="J4795" s="158">
        <f t="shared" si="259"/>
        <v>43.438694426301147</v>
      </c>
    </row>
    <row r="4796" spans="1:10" hidden="1" x14ac:dyDescent="0.25">
      <c r="A4796" s="93">
        <v>57</v>
      </c>
      <c r="B4796" s="51" t="s">
        <v>47</v>
      </c>
      <c r="C4796" s="26">
        <v>43949</v>
      </c>
      <c r="D4796" s="4">
        <v>1</v>
      </c>
      <c r="E4796" s="29">
        <v>36</v>
      </c>
      <c r="G4796" s="155"/>
      <c r="H4796" s="93">
        <f t="shared" si="257"/>
        <v>36</v>
      </c>
      <c r="I4796" s="93">
        <f t="shared" si="258"/>
        <v>3.5835189384561099</v>
      </c>
      <c r="J4796" s="158">
        <f t="shared" si="259"/>
        <v>55.625424422179869</v>
      </c>
    </row>
    <row r="4797" spans="1:10" hidden="1" x14ac:dyDescent="0.25">
      <c r="A4797" s="93">
        <v>58</v>
      </c>
      <c r="B4797" s="51" t="s">
        <v>47</v>
      </c>
      <c r="C4797" s="26">
        <v>43950</v>
      </c>
      <c r="D4797" s="4">
        <v>0</v>
      </c>
      <c r="E4797" s="29">
        <v>36</v>
      </c>
      <c r="G4797" s="155"/>
      <c r="H4797" s="93">
        <f t="shared" si="257"/>
        <v>36</v>
      </c>
      <c r="I4797" s="93">
        <f t="shared" si="258"/>
        <v>3.5835189384561099</v>
      </c>
      <c r="J4797" s="158">
        <f t="shared" si="259"/>
        <v>128.24730639013006</v>
      </c>
    </row>
    <row r="4798" spans="1:10" hidden="1" x14ac:dyDescent="0.25">
      <c r="A4798" s="93">
        <v>59</v>
      </c>
      <c r="B4798" s="51" t="s">
        <v>47</v>
      </c>
      <c r="C4798" s="26">
        <v>43951</v>
      </c>
      <c r="D4798" s="4">
        <v>2</v>
      </c>
      <c r="E4798" s="29">
        <v>38</v>
      </c>
      <c r="G4798" s="155"/>
      <c r="H4798" s="93">
        <f t="shared" si="257"/>
        <v>38</v>
      </c>
      <c r="I4798" s="93">
        <f t="shared" si="258"/>
        <v>3.6375861597263857</v>
      </c>
      <c r="J4798" s="158">
        <f t="shared" si="259"/>
        <v>56.367941473939403</v>
      </c>
    </row>
    <row r="4799" spans="1:10" hidden="1" x14ac:dyDescent="0.25">
      <c r="A4799" s="93">
        <v>60</v>
      </c>
      <c r="B4799" s="51" t="s">
        <v>47</v>
      </c>
      <c r="C4799" s="26">
        <v>43952</v>
      </c>
      <c r="D4799" s="4">
        <v>0</v>
      </c>
      <c r="E4799" s="29">
        <v>38</v>
      </c>
      <c r="G4799" s="155"/>
      <c r="H4799" s="93">
        <f t="shared" si="257"/>
        <v>38</v>
      </c>
      <c r="I4799" s="93">
        <f t="shared" si="258"/>
        <v>3.6375861597263857</v>
      </c>
      <c r="J4799" s="158">
        <f t="shared" si="259"/>
        <v>40.227110690971621</v>
      </c>
    </row>
    <row r="4800" spans="1:10" hidden="1" x14ac:dyDescent="0.25">
      <c r="A4800" s="93">
        <v>61</v>
      </c>
      <c r="B4800" s="51" t="s">
        <v>47</v>
      </c>
      <c r="C4800" s="26">
        <v>43953</v>
      </c>
      <c r="D4800" s="4">
        <v>0</v>
      </c>
      <c r="E4800" s="29">
        <v>38</v>
      </c>
      <c r="G4800" s="155"/>
      <c r="H4800" s="93">
        <f t="shared" si="257"/>
        <v>38</v>
      </c>
      <c r="I4800" s="93">
        <f t="shared" si="258"/>
        <v>3.6375861597263857</v>
      </c>
      <c r="J4800" s="158">
        <f t="shared" si="259"/>
        <v>40.532545978213513</v>
      </c>
    </row>
    <row r="4801" spans="1:10" ht="15.75" hidden="1" thickBot="1" x14ac:dyDescent="0.3">
      <c r="A4801" s="93">
        <v>62</v>
      </c>
      <c r="B4801" s="52" t="s">
        <v>47</v>
      </c>
      <c r="C4801" s="53">
        <v>43954</v>
      </c>
      <c r="D4801" s="54">
        <v>0</v>
      </c>
      <c r="E4801" s="137">
        <v>38</v>
      </c>
      <c r="F4801" s="54"/>
      <c r="G4801" s="153"/>
      <c r="H4801" s="93">
        <f t="shared" si="257"/>
        <v>38</v>
      </c>
      <c r="I4801" s="93">
        <f t="shared" si="258"/>
        <v>3.6375861597263857</v>
      </c>
      <c r="J4801" s="158">
        <f t="shared" si="259"/>
        <v>48.394233084020499</v>
      </c>
    </row>
    <row r="4802" spans="1:10" ht="15.75" hidden="1" thickBot="1" x14ac:dyDescent="0.3">
      <c r="A4802" s="93">
        <v>63</v>
      </c>
      <c r="B4802" s="151" t="s">
        <v>47</v>
      </c>
      <c r="C4802" s="53">
        <v>43955</v>
      </c>
      <c r="D4802" s="48">
        <v>3</v>
      </c>
      <c r="E4802" s="136">
        <v>41</v>
      </c>
      <c r="F4802" s="48"/>
      <c r="G4802" s="156"/>
      <c r="H4802" s="93">
        <f t="shared" si="257"/>
        <v>41</v>
      </c>
      <c r="I4802" s="93">
        <f t="shared" si="258"/>
        <v>3.713572066704308</v>
      </c>
      <c r="J4802" s="158">
        <f t="shared" si="259"/>
        <v>37.805430584708368</v>
      </c>
    </row>
    <row r="4803" spans="1:10" ht="15.75" hidden="1" thickBot="1" x14ac:dyDescent="0.3">
      <c r="A4803" s="93">
        <v>64</v>
      </c>
      <c r="B4803" s="51" t="s">
        <v>47</v>
      </c>
      <c r="C4803" s="53">
        <v>43956</v>
      </c>
      <c r="D4803" s="4">
        <v>0</v>
      </c>
      <c r="E4803" s="29">
        <v>41</v>
      </c>
      <c r="G4803" s="155"/>
      <c r="H4803" s="93">
        <f t="shared" ref="H4803:H4866" si="260">IF(EXACT(B4803,B4802),D4803+E4802,E4803)</f>
        <v>41</v>
      </c>
      <c r="I4803" s="93">
        <f t="shared" si="258"/>
        <v>3.713572066704308</v>
      </c>
      <c r="J4803" s="158">
        <f t="shared" si="259"/>
        <v>37.308062706956413</v>
      </c>
    </row>
    <row r="4804" spans="1:10" ht="15.75" hidden="1" thickBot="1" x14ac:dyDescent="0.3">
      <c r="A4804" s="93">
        <v>65</v>
      </c>
      <c r="B4804" s="51" t="s">
        <v>47</v>
      </c>
      <c r="C4804" s="53">
        <v>43957</v>
      </c>
      <c r="D4804" s="4">
        <v>0</v>
      </c>
      <c r="E4804" s="29">
        <v>41</v>
      </c>
      <c r="F4804" s="4">
        <v>1</v>
      </c>
      <c r="G4804" s="155"/>
      <c r="H4804" s="93">
        <f t="shared" si="260"/>
        <v>41</v>
      </c>
      <c r="I4804" s="93">
        <f t="shared" si="258"/>
        <v>3.713572066704308</v>
      </c>
      <c r="J4804" s="158">
        <f t="shared" si="259"/>
        <v>38.349423437021365</v>
      </c>
    </row>
    <row r="4805" spans="1:10" ht="15.75" hidden="1" thickBot="1" x14ac:dyDescent="0.3">
      <c r="A4805" s="93">
        <v>66</v>
      </c>
      <c r="B4805" s="51" t="s">
        <v>47</v>
      </c>
      <c r="C4805" s="53">
        <v>43958</v>
      </c>
      <c r="D4805" s="4">
        <v>0</v>
      </c>
      <c r="E4805" s="29">
        <v>41</v>
      </c>
      <c r="G4805" s="155"/>
      <c r="H4805" s="93">
        <f t="shared" si="260"/>
        <v>41</v>
      </c>
      <c r="I4805" s="93">
        <f t="shared" si="258"/>
        <v>3.713572066704308</v>
      </c>
      <c r="J4805" s="158">
        <f t="shared" si="259"/>
        <v>47.890758203320928</v>
      </c>
    </row>
    <row r="4806" spans="1:10" ht="15.75" hidden="1" thickBot="1" x14ac:dyDescent="0.3">
      <c r="A4806" s="93">
        <v>67</v>
      </c>
      <c r="B4806" s="51" t="s">
        <v>47</v>
      </c>
      <c r="C4806" s="53">
        <v>43959</v>
      </c>
      <c r="D4806" s="4">
        <v>0</v>
      </c>
      <c r="E4806" s="29">
        <v>41</v>
      </c>
      <c r="G4806" s="155"/>
      <c r="H4806" s="93">
        <f t="shared" si="260"/>
        <v>41</v>
      </c>
      <c r="I4806" s="93">
        <f t="shared" si="258"/>
        <v>3.713572066704308</v>
      </c>
      <c r="J4806" s="158">
        <f t="shared" si="259"/>
        <v>51.083475416875658</v>
      </c>
    </row>
    <row r="4807" spans="1:10" ht="15.75" hidden="1" thickBot="1" x14ac:dyDescent="0.3">
      <c r="A4807" s="93">
        <v>68</v>
      </c>
      <c r="B4807" s="51" t="s">
        <v>47</v>
      </c>
      <c r="C4807" s="53">
        <v>43960</v>
      </c>
      <c r="D4807" s="4">
        <v>0</v>
      </c>
      <c r="E4807" s="29">
        <v>41</v>
      </c>
      <c r="G4807" s="155"/>
      <c r="H4807" s="93">
        <f t="shared" si="260"/>
        <v>41</v>
      </c>
      <c r="I4807" s="93">
        <f t="shared" si="258"/>
        <v>3.713572066704308</v>
      </c>
      <c r="J4807" s="158">
        <f t="shared" si="259"/>
        <v>63.854344271094568</v>
      </c>
    </row>
    <row r="4808" spans="1:10" ht="15.75" hidden="1" thickBot="1" x14ac:dyDescent="0.3">
      <c r="A4808" s="93">
        <v>69</v>
      </c>
      <c r="B4808" s="51" t="s">
        <v>47</v>
      </c>
      <c r="C4808" s="53">
        <v>43961</v>
      </c>
      <c r="D4808" s="4">
        <v>0</v>
      </c>
      <c r="E4808" s="29">
        <v>41</v>
      </c>
      <c r="G4808" s="155"/>
      <c r="H4808" s="93">
        <f t="shared" si="260"/>
        <v>41</v>
      </c>
      <c r="I4808" s="93">
        <f t="shared" si="258"/>
        <v>3.713572066704308</v>
      </c>
      <c r="J4808" s="158">
        <f t="shared" si="259"/>
        <v>109.46459017901925</v>
      </c>
    </row>
    <row r="4809" spans="1:10" ht="15.75" hidden="1" thickBot="1" x14ac:dyDescent="0.3">
      <c r="A4809" s="93">
        <v>70</v>
      </c>
      <c r="B4809" s="51" t="s">
        <v>47</v>
      </c>
      <c r="C4809" s="53">
        <v>43962</v>
      </c>
      <c r="D4809" s="4">
        <v>1</v>
      </c>
      <c r="E4809" s="29">
        <v>42</v>
      </c>
      <c r="G4809" s="155"/>
      <c r="H4809" s="93">
        <f t="shared" si="260"/>
        <v>42</v>
      </c>
      <c r="I4809" s="93">
        <f t="shared" si="258"/>
        <v>3.7376696182833684</v>
      </c>
      <c r="J4809" s="158">
        <f t="shared" si="259"/>
        <v>345.17059293057213</v>
      </c>
    </row>
    <row r="4810" spans="1:10" ht="15.75" hidden="1" thickBot="1" x14ac:dyDescent="0.3">
      <c r="A4810" s="93">
        <v>71</v>
      </c>
      <c r="B4810" s="51" t="s">
        <v>47</v>
      </c>
      <c r="C4810" s="53">
        <v>43963</v>
      </c>
      <c r="D4810" s="4">
        <v>0</v>
      </c>
      <c r="E4810" s="29">
        <v>42</v>
      </c>
      <c r="G4810" s="155"/>
      <c r="H4810" s="93">
        <f t="shared" si="260"/>
        <v>42</v>
      </c>
      <c r="I4810" s="93">
        <f t="shared" si="258"/>
        <v>3.7376696182833684</v>
      </c>
      <c r="J4810" s="158">
        <f t="shared" si="259"/>
        <v>201.34951254283374</v>
      </c>
    </row>
    <row r="4811" spans="1:10" ht="15.75" hidden="1" thickBot="1" x14ac:dyDescent="0.3">
      <c r="A4811" s="93">
        <v>72</v>
      </c>
      <c r="B4811" s="51" t="s">
        <v>47</v>
      </c>
      <c r="C4811" s="53">
        <v>43964</v>
      </c>
      <c r="D4811" s="4">
        <v>0</v>
      </c>
      <c r="E4811" s="29">
        <v>42</v>
      </c>
      <c r="G4811" s="155"/>
      <c r="H4811" s="93">
        <f t="shared" si="260"/>
        <v>42</v>
      </c>
      <c r="I4811" s="93">
        <f t="shared" si="258"/>
        <v>3.7376696182833684</v>
      </c>
      <c r="J4811" s="158">
        <f t="shared" si="259"/>
        <v>161.07961003426698</v>
      </c>
    </row>
    <row r="4812" spans="1:10" ht="15.75" hidden="1" thickBot="1" x14ac:dyDescent="0.3">
      <c r="A4812" s="93">
        <v>73</v>
      </c>
      <c r="B4812" s="51" t="s">
        <v>47</v>
      </c>
      <c r="C4812" s="53">
        <v>43965</v>
      </c>
      <c r="D4812" s="4">
        <v>0</v>
      </c>
      <c r="E4812" s="29">
        <v>42</v>
      </c>
      <c r="G4812" s="155"/>
      <c r="H4812" s="93">
        <f t="shared" si="260"/>
        <v>42</v>
      </c>
      <c r="I4812" s="93">
        <f t="shared" si="258"/>
        <v>3.7376696182833684</v>
      </c>
      <c r="J4812" s="158">
        <f t="shared" si="259"/>
        <v>151.01213440712527</v>
      </c>
    </row>
    <row r="4813" spans="1:10" ht="15.75" hidden="1" thickBot="1" x14ac:dyDescent="0.3">
      <c r="A4813" s="93">
        <v>74</v>
      </c>
      <c r="B4813" s="51" t="s">
        <v>47</v>
      </c>
      <c r="C4813" s="53">
        <v>43966</v>
      </c>
      <c r="D4813" s="4">
        <v>0</v>
      </c>
      <c r="E4813" s="29">
        <v>42</v>
      </c>
      <c r="G4813" s="155"/>
      <c r="H4813" s="93">
        <f t="shared" si="260"/>
        <v>42</v>
      </c>
      <c r="I4813" s="93">
        <f t="shared" si="258"/>
        <v>3.7376696182833684</v>
      </c>
      <c r="J4813" s="158">
        <f t="shared" si="259"/>
        <v>161.07961003426698</v>
      </c>
    </row>
    <row r="4814" spans="1:10" ht="15.75" hidden="1" thickBot="1" x14ac:dyDescent="0.3">
      <c r="A4814" s="93">
        <v>75</v>
      </c>
      <c r="B4814" s="51" t="s">
        <v>47</v>
      </c>
      <c r="C4814" s="53">
        <v>43967</v>
      </c>
      <c r="D4814" s="4">
        <v>0</v>
      </c>
      <c r="E4814" s="29">
        <v>42</v>
      </c>
      <c r="G4814" s="155"/>
      <c r="H4814" s="93">
        <f t="shared" si="260"/>
        <v>42</v>
      </c>
      <c r="I4814" s="93">
        <f t="shared" si="258"/>
        <v>3.7376696182833684</v>
      </c>
      <c r="J4814" s="158">
        <f t="shared" si="259"/>
        <v>201.34951254283374</v>
      </c>
    </row>
    <row r="4815" spans="1:10" ht="15.75" hidden="1" thickBot="1" x14ac:dyDescent="0.3">
      <c r="A4815" s="93">
        <v>76</v>
      </c>
      <c r="B4815" s="51" t="s">
        <v>47</v>
      </c>
      <c r="C4815" s="53">
        <v>43968</v>
      </c>
      <c r="D4815" s="4">
        <v>0</v>
      </c>
      <c r="E4815" s="29">
        <v>42</v>
      </c>
      <c r="G4815" s="155"/>
      <c r="H4815" s="93">
        <f t="shared" si="260"/>
        <v>42</v>
      </c>
      <c r="I4815" s="93">
        <f t="shared" si="258"/>
        <v>3.7376696182833684</v>
      </c>
      <c r="J4815" s="158">
        <f t="shared" si="259"/>
        <v>345.17059293057213</v>
      </c>
    </row>
    <row r="4816" spans="1:10" ht="15.75" hidden="1" thickBot="1" x14ac:dyDescent="0.3">
      <c r="A4816" s="93">
        <v>77</v>
      </c>
      <c r="B4816" s="51" t="s">
        <v>47</v>
      </c>
      <c r="C4816" s="53">
        <v>43969</v>
      </c>
      <c r="D4816" s="4">
        <v>0</v>
      </c>
      <c r="E4816" s="29">
        <v>42</v>
      </c>
      <c r="G4816" s="155"/>
      <c r="H4816" s="93">
        <f t="shared" si="260"/>
        <v>42</v>
      </c>
      <c r="I4816" s="93">
        <f t="shared" si="258"/>
        <v>3.7376696182833684</v>
      </c>
      <c r="J4816" s="158" t="e">
        <f t="shared" si="259"/>
        <v>#DIV/0!</v>
      </c>
    </row>
    <row r="4817" spans="1:10" ht="15.75" hidden="1" thickBot="1" x14ac:dyDescent="0.3">
      <c r="A4817" s="93">
        <v>78</v>
      </c>
      <c r="B4817" s="51" t="s">
        <v>47</v>
      </c>
      <c r="C4817" s="53">
        <v>43970</v>
      </c>
      <c r="D4817" s="4">
        <v>0</v>
      </c>
      <c r="E4817" s="29">
        <v>42</v>
      </c>
      <c r="G4817" s="155"/>
      <c r="H4817" s="93">
        <f t="shared" si="260"/>
        <v>42</v>
      </c>
      <c r="I4817" s="93">
        <f t="shared" ref="I4817:I4880" si="261">LN(H4817)</f>
        <v>3.7376696182833684</v>
      </c>
      <c r="J4817" s="158" t="e">
        <f t="shared" si="259"/>
        <v>#DIV/0!</v>
      </c>
    </row>
    <row r="4818" spans="1:10" ht="15.75" hidden="1" thickBot="1" x14ac:dyDescent="0.3">
      <c r="A4818" s="93">
        <v>79</v>
      </c>
      <c r="B4818" s="51" t="s">
        <v>47</v>
      </c>
      <c r="C4818" s="53">
        <v>43971</v>
      </c>
      <c r="D4818" s="4">
        <v>0</v>
      </c>
      <c r="E4818" s="29">
        <v>42</v>
      </c>
      <c r="G4818" s="155"/>
      <c r="H4818" s="93">
        <f t="shared" si="260"/>
        <v>42</v>
      </c>
      <c r="I4818" s="93">
        <f t="shared" si="261"/>
        <v>3.7376696182833684</v>
      </c>
      <c r="J4818" s="158" t="e">
        <f t="shared" si="259"/>
        <v>#DIV/0!</v>
      </c>
    </row>
    <row r="4819" spans="1:10" ht="15.75" hidden="1" thickBot="1" x14ac:dyDescent="0.3">
      <c r="A4819" s="93">
        <v>80</v>
      </c>
      <c r="B4819" s="51" t="s">
        <v>47</v>
      </c>
      <c r="C4819" s="53">
        <v>43972</v>
      </c>
      <c r="D4819" s="4">
        <v>1</v>
      </c>
      <c r="E4819" s="29">
        <v>43</v>
      </c>
      <c r="G4819" s="155"/>
      <c r="H4819" s="93">
        <f t="shared" si="260"/>
        <v>43</v>
      </c>
      <c r="I4819" s="93">
        <f t="shared" si="261"/>
        <v>3.7612001156935624</v>
      </c>
      <c r="J4819" s="158">
        <f t="shared" ref="J4819:J4882" si="262">LN(2)/SLOPE(I4812:I4819,A4812:A4819)</f>
        <v>353.48875213814597</v>
      </c>
    </row>
    <row r="4820" spans="1:10" ht="15.75" hidden="1" thickBot="1" x14ac:dyDescent="0.3">
      <c r="A4820" s="93">
        <v>81</v>
      </c>
      <c r="B4820" s="51" t="s">
        <v>47</v>
      </c>
      <c r="C4820" s="53">
        <v>43973</v>
      </c>
      <c r="D4820" s="4">
        <v>0</v>
      </c>
      <c r="E4820" s="29">
        <v>43</v>
      </c>
      <c r="G4820" s="155"/>
      <c r="H4820" s="93">
        <f t="shared" si="260"/>
        <v>43</v>
      </c>
      <c r="I4820" s="93">
        <f t="shared" si="261"/>
        <v>3.7612001156935624</v>
      </c>
      <c r="J4820" s="158">
        <f t="shared" si="262"/>
        <v>206.20177208058516</v>
      </c>
    </row>
    <row r="4821" spans="1:10" ht="15.75" hidden="1" thickBot="1" x14ac:dyDescent="0.3">
      <c r="A4821" s="93">
        <v>82</v>
      </c>
      <c r="B4821" s="51" t="s">
        <v>47</v>
      </c>
      <c r="C4821" s="53">
        <v>43974</v>
      </c>
      <c r="D4821" s="4">
        <v>2</v>
      </c>
      <c r="E4821" s="29">
        <v>45</v>
      </c>
      <c r="G4821" s="155"/>
      <c r="H4821" s="93">
        <f t="shared" si="260"/>
        <v>45</v>
      </c>
      <c r="I4821" s="93">
        <f t="shared" si="261"/>
        <v>3.8066624897703196</v>
      </c>
      <c r="J4821" s="158">
        <f t="shared" si="262"/>
        <v>86.747432566611536</v>
      </c>
    </row>
    <row r="4822" spans="1:10" ht="15.75" hidden="1" thickBot="1" x14ac:dyDescent="0.3">
      <c r="A4822" s="93">
        <v>83</v>
      </c>
      <c r="B4822" s="51" t="s">
        <v>47</v>
      </c>
      <c r="C4822" s="53">
        <v>43975</v>
      </c>
      <c r="D4822" s="4">
        <v>0</v>
      </c>
      <c r="E4822" s="29">
        <v>45</v>
      </c>
      <c r="G4822" s="155"/>
      <c r="H4822" s="93">
        <f t="shared" si="260"/>
        <v>45</v>
      </c>
      <c r="I4822" s="93">
        <f t="shared" si="261"/>
        <v>3.8066624897703196</v>
      </c>
      <c r="J4822" s="158">
        <f t="shared" si="262"/>
        <v>63.147572230905475</v>
      </c>
    </row>
    <row r="4823" spans="1:10" ht="15.75" hidden="1" thickBot="1" x14ac:dyDescent="0.3">
      <c r="A4823" s="93">
        <v>84</v>
      </c>
      <c r="B4823" s="51" t="s">
        <v>47</v>
      </c>
      <c r="C4823" s="53">
        <v>43976</v>
      </c>
      <c r="D4823" s="4">
        <v>2</v>
      </c>
      <c r="E4823" s="29">
        <v>47</v>
      </c>
      <c r="G4823" s="155"/>
      <c r="H4823" s="93">
        <f t="shared" si="260"/>
        <v>47</v>
      </c>
      <c r="I4823" s="93">
        <f t="shared" si="261"/>
        <v>3.8501476017100584</v>
      </c>
      <c r="J4823" s="158">
        <f t="shared" si="262"/>
        <v>43.47408918643778</v>
      </c>
    </row>
    <row r="4824" spans="1:10" ht="15.75" hidden="1" thickBot="1" x14ac:dyDescent="0.3">
      <c r="A4824" s="93">
        <v>85</v>
      </c>
      <c r="B4824" s="51" t="s">
        <v>47</v>
      </c>
      <c r="C4824" s="53">
        <v>43977</v>
      </c>
      <c r="D4824" s="4">
        <v>0</v>
      </c>
      <c r="E4824" s="29">
        <v>47</v>
      </c>
      <c r="G4824" s="155"/>
      <c r="H4824" s="93">
        <f t="shared" si="260"/>
        <v>47</v>
      </c>
      <c r="I4824" s="93">
        <f t="shared" si="261"/>
        <v>3.8501476017100584</v>
      </c>
      <c r="J4824" s="158">
        <f t="shared" si="262"/>
        <v>38.015749605874497</v>
      </c>
    </row>
    <row r="4825" spans="1:10" ht="15.75" hidden="1" thickBot="1" x14ac:dyDescent="0.3">
      <c r="A4825" s="93">
        <v>86</v>
      </c>
      <c r="B4825" s="52" t="s">
        <v>47</v>
      </c>
      <c r="C4825" s="53">
        <v>43978</v>
      </c>
      <c r="D4825" s="4">
        <v>0</v>
      </c>
      <c r="E4825" s="137">
        <v>47</v>
      </c>
      <c r="G4825" s="155"/>
      <c r="H4825" s="93">
        <f t="shared" si="260"/>
        <v>47</v>
      </c>
      <c r="I4825" s="93">
        <f t="shared" si="261"/>
        <v>3.8501476017100584</v>
      </c>
      <c r="J4825" s="158">
        <f t="shared" si="262"/>
        <v>38.844060359795314</v>
      </c>
    </row>
    <row r="4826" spans="1:10" ht="15.75" hidden="1" thickBot="1" x14ac:dyDescent="0.3">
      <c r="A4826" s="93">
        <v>87</v>
      </c>
      <c r="B4826" s="151" t="s">
        <v>47</v>
      </c>
      <c r="C4826" s="53">
        <v>43979</v>
      </c>
      <c r="D4826" s="4">
        <v>0</v>
      </c>
      <c r="E4826" s="136">
        <v>47</v>
      </c>
      <c r="G4826" s="155"/>
      <c r="H4826" s="93">
        <f t="shared" si="260"/>
        <v>47</v>
      </c>
      <c r="I4826" s="93">
        <f t="shared" si="261"/>
        <v>3.8501476017100584</v>
      </c>
      <c r="J4826" s="158">
        <f t="shared" si="262"/>
        <v>46.905567533893837</v>
      </c>
    </row>
    <row r="4827" spans="1:10" ht="15.75" hidden="1" thickBot="1" x14ac:dyDescent="0.3">
      <c r="A4827" s="93">
        <v>88</v>
      </c>
      <c r="B4827" s="51" t="s">
        <v>47</v>
      </c>
      <c r="C4827" s="53">
        <v>43980</v>
      </c>
      <c r="D4827" s="4">
        <v>0</v>
      </c>
      <c r="E4827" s="29">
        <v>47</v>
      </c>
      <c r="G4827" s="155"/>
      <c r="H4827" s="93">
        <f t="shared" si="260"/>
        <v>47</v>
      </c>
      <c r="I4827" s="93">
        <f t="shared" si="261"/>
        <v>3.8501476017100584</v>
      </c>
      <c r="J4827" s="158">
        <f t="shared" si="262"/>
        <v>59.993369806489774</v>
      </c>
    </row>
    <row r="4828" spans="1:10" ht="15.75" hidden="1" thickBot="1" x14ac:dyDescent="0.3">
      <c r="A4828" s="93">
        <v>89</v>
      </c>
      <c r="B4828" s="51" t="s">
        <v>47</v>
      </c>
      <c r="C4828" s="53">
        <v>43981</v>
      </c>
      <c r="D4828" s="4">
        <v>1</v>
      </c>
      <c r="E4828" s="29">
        <v>48</v>
      </c>
      <c r="G4828" s="155"/>
      <c r="H4828" s="93">
        <f t="shared" si="260"/>
        <v>48</v>
      </c>
      <c r="I4828" s="93">
        <f t="shared" si="261"/>
        <v>3.8712010109078911</v>
      </c>
      <c r="J4828" s="158">
        <f t="shared" si="262"/>
        <v>87.006545325516115</v>
      </c>
    </row>
    <row r="4829" spans="1:10" ht="15.75" hidden="1" thickBot="1" x14ac:dyDescent="0.3">
      <c r="A4829" s="93">
        <v>90</v>
      </c>
      <c r="B4829" s="51" t="s">
        <v>47</v>
      </c>
      <c r="C4829" s="53">
        <v>43982</v>
      </c>
      <c r="D4829" s="4">
        <v>0</v>
      </c>
      <c r="E4829" s="29">
        <v>48</v>
      </c>
      <c r="G4829" s="155"/>
      <c r="H4829" s="93">
        <f t="shared" si="260"/>
        <v>48</v>
      </c>
      <c r="I4829" s="93">
        <f t="shared" si="261"/>
        <v>3.8712010109078911</v>
      </c>
      <c r="J4829" s="158">
        <f t="shared" si="262"/>
        <v>104.52518442534675</v>
      </c>
    </row>
    <row r="4830" spans="1:10" ht="15.75" hidden="1" thickBot="1" x14ac:dyDescent="0.3">
      <c r="A4830" s="93">
        <v>91</v>
      </c>
      <c r="B4830" s="51" t="s">
        <v>47</v>
      </c>
      <c r="C4830" s="53">
        <v>43983</v>
      </c>
      <c r="D4830" s="4">
        <v>0</v>
      </c>
      <c r="E4830" s="29">
        <v>48</v>
      </c>
      <c r="G4830" s="155"/>
      <c r="H4830" s="93">
        <f t="shared" si="260"/>
        <v>48</v>
      </c>
      <c r="I4830" s="93">
        <f t="shared" si="261"/>
        <v>3.8712010109078911</v>
      </c>
      <c r="J4830" s="158">
        <f t="shared" si="262"/>
        <v>184.37033996067848</v>
      </c>
    </row>
    <row r="4831" spans="1:10" ht="15.75" hidden="1" thickBot="1" x14ac:dyDescent="0.3">
      <c r="A4831" s="93">
        <v>92</v>
      </c>
      <c r="B4831" s="51" t="s">
        <v>47</v>
      </c>
      <c r="C4831" s="53">
        <v>43984</v>
      </c>
      <c r="D4831" s="4">
        <v>0</v>
      </c>
      <c r="E4831" s="29">
        <v>48</v>
      </c>
      <c r="G4831" s="155"/>
      <c r="H4831" s="93">
        <f t="shared" si="260"/>
        <v>48</v>
      </c>
      <c r="I4831" s="93">
        <f t="shared" si="261"/>
        <v>3.8712010109078911</v>
      </c>
      <c r="J4831" s="158">
        <f t="shared" si="262"/>
        <v>172.84719371313608</v>
      </c>
    </row>
    <row r="4832" spans="1:10" ht="15.75" hidden="1" thickBot="1" x14ac:dyDescent="0.3">
      <c r="A4832" s="93">
        <v>93</v>
      </c>
      <c r="B4832" s="51" t="s">
        <v>47</v>
      </c>
      <c r="C4832" s="53">
        <v>43985</v>
      </c>
      <c r="D4832" s="4">
        <v>0</v>
      </c>
      <c r="E4832" s="29">
        <v>48</v>
      </c>
      <c r="G4832" s="155"/>
      <c r="H4832" s="93">
        <f t="shared" si="260"/>
        <v>48</v>
      </c>
      <c r="I4832" s="93">
        <f t="shared" si="261"/>
        <v>3.8712010109078911</v>
      </c>
      <c r="J4832" s="158">
        <f t="shared" si="262"/>
        <v>184.37033996067848</v>
      </c>
    </row>
    <row r="4833" spans="1:10" ht="15.75" hidden="1" thickBot="1" x14ac:dyDescent="0.3">
      <c r="A4833" s="93">
        <v>94</v>
      </c>
      <c r="B4833" s="51" t="s">
        <v>47</v>
      </c>
      <c r="C4833" s="53">
        <v>43986</v>
      </c>
      <c r="D4833" s="4">
        <v>1</v>
      </c>
      <c r="E4833" s="29">
        <v>49</v>
      </c>
      <c r="G4833" s="155"/>
      <c r="H4833" s="93">
        <f t="shared" si="260"/>
        <v>49</v>
      </c>
      <c r="I4833" s="93">
        <f t="shared" si="261"/>
        <v>3.8918202981106265</v>
      </c>
      <c r="J4833" s="158">
        <f t="shared" si="262"/>
        <v>146.66976034895461</v>
      </c>
    </row>
    <row r="4834" spans="1:10" ht="15.75" hidden="1" thickBot="1" x14ac:dyDescent="0.3">
      <c r="A4834" s="93">
        <v>95</v>
      </c>
      <c r="B4834" s="51" t="s">
        <v>47</v>
      </c>
      <c r="C4834" s="53">
        <v>43987</v>
      </c>
      <c r="D4834" s="4">
        <v>0</v>
      </c>
      <c r="E4834" s="29">
        <v>49</v>
      </c>
      <c r="G4834" s="155"/>
      <c r="H4834" s="93">
        <f t="shared" si="260"/>
        <v>49</v>
      </c>
      <c r="I4834" s="93">
        <f t="shared" si="261"/>
        <v>3.8918202981106265</v>
      </c>
      <c r="J4834" s="158">
        <f t="shared" si="262"/>
        <v>147.47613968629531</v>
      </c>
    </row>
    <row r="4835" spans="1:10" ht="15.75" hidden="1" thickBot="1" x14ac:dyDescent="0.3">
      <c r="A4835" s="93">
        <v>96</v>
      </c>
      <c r="B4835" s="51" t="s">
        <v>47</v>
      </c>
      <c r="C4835" s="53">
        <v>43988</v>
      </c>
      <c r="D4835" s="4">
        <v>0</v>
      </c>
      <c r="E4835" s="29">
        <v>49</v>
      </c>
      <c r="G4835" s="155"/>
      <c r="H4835" s="93">
        <f t="shared" si="260"/>
        <v>49</v>
      </c>
      <c r="I4835" s="93">
        <f t="shared" si="261"/>
        <v>3.8918202981106265</v>
      </c>
      <c r="J4835" s="158">
        <f t="shared" si="262"/>
        <v>188.25210459364303</v>
      </c>
    </row>
    <row r="4836" spans="1:10" ht="15.75" hidden="1" thickBot="1" x14ac:dyDescent="0.3">
      <c r="A4836" s="93">
        <v>97</v>
      </c>
      <c r="B4836" s="51" t="s">
        <v>47</v>
      </c>
      <c r="C4836" s="53">
        <v>43989</v>
      </c>
      <c r="D4836" s="4">
        <v>0</v>
      </c>
      <c r="E4836" s="29">
        <v>49</v>
      </c>
      <c r="G4836" s="155"/>
      <c r="H4836" s="93">
        <f t="shared" si="260"/>
        <v>49</v>
      </c>
      <c r="I4836" s="93">
        <f t="shared" si="261"/>
        <v>3.8918202981106265</v>
      </c>
      <c r="J4836" s="158">
        <f t="shared" si="262"/>
        <v>176.48634805654032</v>
      </c>
    </row>
    <row r="4837" spans="1:10" ht="15.75" hidden="1" thickBot="1" x14ac:dyDescent="0.3">
      <c r="A4837" s="93">
        <v>98</v>
      </c>
      <c r="B4837" s="51" t="s">
        <v>47</v>
      </c>
      <c r="C4837" s="53">
        <v>43990</v>
      </c>
      <c r="D4837" s="4">
        <v>0</v>
      </c>
      <c r="E4837" s="29">
        <v>49</v>
      </c>
      <c r="F4837" s="4">
        <v>1</v>
      </c>
      <c r="G4837" s="155"/>
      <c r="H4837" s="93">
        <f t="shared" si="260"/>
        <v>49</v>
      </c>
      <c r="I4837" s="93">
        <f t="shared" si="261"/>
        <v>3.8918202981106265</v>
      </c>
      <c r="J4837" s="158">
        <f t="shared" si="262"/>
        <v>188.25210459364303</v>
      </c>
    </row>
    <row r="4838" spans="1:10" ht="15.75" hidden="1" thickBot="1" x14ac:dyDescent="0.3">
      <c r="A4838" s="93">
        <v>99</v>
      </c>
      <c r="B4838" s="51" t="s">
        <v>47</v>
      </c>
      <c r="C4838" s="53">
        <v>43991</v>
      </c>
      <c r="D4838" s="4">
        <v>0</v>
      </c>
      <c r="E4838" s="29">
        <v>49</v>
      </c>
      <c r="G4838" s="155"/>
      <c r="H4838" s="93">
        <f t="shared" si="260"/>
        <v>49</v>
      </c>
      <c r="I4838" s="93">
        <f t="shared" si="261"/>
        <v>3.8918202981106265</v>
      </c>
      <c r="J4838" s="158">
        <f t="shared" si="262"/>
        <v>235.31513074205378</v>
      </c>
    </row>
    <row r="4839" spans="1:10" ht="15.75" hidden="1" thickBot="1" x14ac:dyDescent="0.3">
      <c r="A4839" s="93">
        <v>100</v>
      </c>
      <c r="B4839" s="51" t="s">
        <v>47</v>
      </c>
      <c r="C4839" s="53">
        <v>43992</v>
      </c>
      <c r="D4839" s="4">
        <v>0</v>
      </c>
      <c r="E4839" s="29">
        <v>49</v>
      </c>
      <c r="G4839" s="155"/>
      <c r="H4839" s="93">
        <f t="shared" si="260"/>
        <v>49</v>
      </c>
      <c r="I4839" s="93">
        <f t="shared" si="261"/>
        <v>3.8918202981106265</v>
      </c>
      <c r="J4839" s="158">
        <f t="shared" si="262"/>
        <v>403.3973669863779</v>
      </c>
    </row>
    <row r="4840" spans="1:10" ht="15.75" hidden="1" thickBot="1" x14ac:dyDescent="0.3">
      <c r="A4840" s="93">
        <v>101</v>
      </c>
      <c r="B4840" s="51" t="s">
        <v>47</v>
      </c>
      <c r="C4840" s="53">
        <v>43993</v>
      </c>
      <c r="D4840" s="4">
        <v>0</v>
      </c>
      <c r="E4840" s="29">
        <v>49</v>
      </c>
      <c r="G4840" s="155"/>
      <c r="H4840" s="93">
        <f t="shared" si="260"/>
        <v>49</v>
      </c>
      <c r="I4840" s="93">
        <f t="shared" si="261"/>
        <v>3.8918202981106265</v>
      </c>
      <c r="J4840" s="158" t="e">
        <f t="shared" si="262"/>
        <v>#DIV/0!</v>
      </c>
    </row>
    <row r="4841" spans="1:10" ht="15.75" hidden="1" thickBot="1" x14ac:dyDescent="0.3">
      <c r="A4841" s="93">
        <v>102</v>
      </c>
      <c r="B4841" s="51" t="s">
        <v>47</v>
      </c>
      <c r="C4841" s="53">
        <v>43994</v>
      </c>
      <c r="D4841" s="4">
        <v>1</v>
      </c>
      <c r="E4841" s="29">
        <v>50</v>
      </c>
      <c r="G4841" s="155"/>
      <c r="H4841" s="93">
        <f t="shared" si="260"/>
        <v>50</v>
      </c>
      <c r="I4841" s="93">
        <f t="shared" si="261"/>
        <v>3.912023005428146</v>
      </c>
      <c r="J4841" s="158">
        <f t="shared" si="262"/>
        <v>411.71542189824709</v>
      </c>
    </row>
    <row r="4842" spans="1:10" ht="15.75" hidden="1" thickBot="1" x14ac:dyDescent="0.3">
      <c r="A4842" s="93">
        <v>103</v>
      </c>
      <c r="B4842" s="51" t="s">
        <v>47</v>
      </c>
      <c r="C4842" s="53">
        <v>43995</v>
      </c>
      <c r="D4842" s="4">
        <v>1</v>
      </c>
      <c r="E4842" s="29">
        <v>51</v>
      </c>
      <c r="G4842" s="155"/>
      <c r="H4842" s="93">
        <f t="shared" si="260"/>
        <v>51</v>
      </c>
      <c r="I4842" s="93">
        <f t="shared" si="261"/>
        <v>3.9318256327243257</v>
      </c>
      <c r="J4842" s="158">
        <f t="shared" si="262"/>
        <v>152.7994459365562</v>
      </c>
    </row>
    <row r="4843" spans="1:10" ht="15.75" hidden="1" thickBot="1" x14ac:dyDescent="0.3">
      <c r="A4843" s="93">
        <v>104</v>
      </c>
      <c r="B4843" s="51" t="s">
        <v>47</v>
      </c>
      <c r="C4843" s="53">
        <v>43996</v>
      </c>
      <c r="D4843" s="4">
        <v>6</v>
      </c>
      <c r="E4843" s="29">
        <v>57</v>
      </c>
      <c r="G4843" s="155"/>
      <c r="H4843" s="93">
        <f t="shared" si="260"/>
        <v>57</v>
      </c>
      <c r="I4843" s="93">
        <f t="shared" si="261"/>
        <v>4.0430512678345503</v>
      </c>
      <c r="J4843" s="158">
        <f t="shared" si="262"/>
        <v>44.134389462490084</v>
      </c>
    </row>
    <row r="4844" spans="1:10" ht="15.75" hidden="1" thickBot="1" x14ac:dyDescent="0.3">
      <c r="A4844" s="93">
        <v>105</v>
      </c>
      <c r="B4844" s="51" t="s">
        <v>47</v>
      </c>
      <c r="C4844" s="53">
        <v>43997</v>
      </c>
      <c r="D4844" s="4">
        <v>0</v>
      </c>
      <c r="E4844" s="29">
        <v>57</v>
      </c>
      <c r="G4844" s="155"/>
      <c r="H4844" s="93">
        <f t="shared" si="260"/>
        <v>57</v>
      </c>
      <c r="I4844" s="93">
        <f t="shared" si="261"/>
        <v>4.0430512678345503</v>
      </c>
      <c r="J4844" s="158">
        <f t="shared" si="262"/>
        <v>29.782429990611263</v>
      </c>
    </row>
    <row r="4845" spans="1:10" ht="15.75" hidden="1" thickBot="1" x14ac:dyDescent="0.3">
      <c r="A4845" s="93">
        <v>106</v>
      </c>
      <c r="B4845" s="51" t="s">
        <v>47</v>
      </c>
      <c r="C4845" s="53">
        <v>43998</v>
      </c>
      <c r="D4845" s="4">
        <v>0</v>
      </c>
      <c r="E4845" s="29">
        <v>57</v>
      </c>
      <c r="G4845" s="155"/>
      <c r="H4845" s="93">
        <f t="shared" si="260"/>
        <v>57</v>
      </c>
      <c r="I4845" s="93">
        <f t="shared" si="261"/>
        <v>4.0430512678345503</v>
      </c>
      <c r="J4845" s="158">
        <f t="shared" si="262"/>
        <v>25.444739954363072</v>
      </c>
    </row>
    <row r="4846" spans="1:10" ht="15.75" hidden="1" thickBot="1" x14ac:dyDescent="0.3">
      <c r="A4846" s="93">
        <v>107</v>
      </c>
      <c r="B4846" s="51" t="s">
        <v>47</v>
      </c>
      <c r="C4846" s="53">
        <v>43999</v>
      </c>
      <c r="D4846" s="4">
        <v>1</v>
      </c>
      <c r="E4846" s="29">
        <v>58</v>
      </c>
      <c r="G4846" s="155"/>
      <c r="H4846" s="93">
        <f t="shared" si="260"/>
        <v>58</v>
      </c>
      <c r="I4846" s="93">
        <f t="shared" si="261"/>
        <v>4.0604430105464191</v>
      </c>
      <c r="J4846" s="158">
        <f t="shared" si="262"/>
        <v>23.854385655259588</v>
      </c>
    </row>
    <row r="4847" spans="1:10" ht="15.75" hidden="1" thickBot="1" x14ac:dyDescent="0.3">
      <c r="A4847" s="93">
        <v>108</v>
      </c>
      <c r="B4847" s="51" t="s">
        <v>47</v>
      </c>
      <c r="C4847" s="53">
        <v>44000</v>
      </c>
      <c r="D4847" s="4">
        <v>1</v>
      </c>
      <c r="E4847" s="29">
        <v>59</v>
      </c>
      <c r="G4847" s="155"/>
      <c r="H4847" s="93">
        <f t="shared" si="260"/>
        <v>59</v>
      </c>
      <c r="I4847" s="93">
        <f t="shared" si="261"/>
        <v>4.0775374439057197</v>
      </c>
      <c r="J4847" s="158">
        <f t="shared" si="262"/>
        <v>24.507297700915093</v>
      </c>
    </row>
    <row r="4848" spans="1:10" ht="15.75" hidden="1" thickBot="1" x14ac:dyDescent="0.3">
      <c r="A4848" s="93">
        <v>109</v>
      </c>
      <c r="B4848" s="51" t="s">
        <v>47</v>
      </c>
      <c r="C4848" s="53">
        <v>44001</v>
      </c>
      <c r="D4848" s="4">
        <v>0</v>
      </c>
      <c r="E4848" s="29">
        <v>59</v>
      </c>
      <c r="G4848" s="155"/>
      <c r="H4848" s="93">
        <f t="shared" si="260"/>
        <v>59</v>
      </c>
      <c r="I4848" s="93">
        <f t="shared" si="261"/>
        <v>4.0775374439057197</v>
      </c>
      <c r="J4848" s="158">
        <f t="shared" si="262"/>
        <v>30.022844200406229</v>
      </c>
    </row>
    <row r="4849" spans="1:10" ht="15.75" hidden="1" thickBot="1" x14ac:dyDescent="0.3">
      <c r="A4849" s="93">
        <v>110</v>
      </c>
      <c r="B4849" s="52" t="s">
        <v>47</v>
      </c>
      <c r="C4849" s="53">
        <v>44002</v>
      </c>
      <c r="D4849" s="4">
        <v>0</v>
      </c>
      <c r="E4849" s="137">
        <v>59</v>
      </c>
      <c r="G4849" s="155"/>
      <c r="H4849" s="93">
        <f t="shared" si="260"/>
        <v>59</v>
      </c>
      <c r="I4849" s="93">
        <f t="shared" si="261"/>
        <v>4.0775374439057197</v>
      </c>
      <c r="J4849" s="158">
        <f t="shared" si="262"/>
        <v>44.335617761545215</v>
      </c>
    </row>
    <row r="4850" spans="1:10" ht="15.75" hidden="1" thickBot="1" x14ac:dyDescent="0.3">
      <c r="A4850" s="93">
        <v>111</v>
      </c>
      <c r="B4850" s="151" t="s">
        <v>47</v>
      </c>
      <c r="C4850" s="53">
        <v>44003</v>
      </c>
      <c r="D4850" s="4">
        <v>0</v>
      </c>
      <c r="E4850" s="136">
        <v>59</v>
      </c>
      <c r="G4850" s="155"/>
      <c r="H4850" s="93">
        <f t="shared" si="260"/>
        <v>59</v>
      </c>
      <c r="I4850" s="93">
        <f t="shared" si="261"/>
        <v>4.0775374439057197</v>
      </c>
      <c r="J4850" s="158">
        <f t="shared" si="262"/>
        <v>108.95541070016344</v>
      </c>
    </row>
    <row r="4851" spans="1:10" ht="15.75" hidden="1" thickBot="1" x14ac:dyDescent="0.3">
      <c r="A4851" s="93">
        <v>112</v>
      </c>
      <c r="B4851" s="51" t="s">
        <v>47</v>
      </c>
      <c r="C4851" s="53">
        <v>44004</v>
      </c>
      <c r="D4851" s="4">
        <v>1</v>
      </c>
      <c r="E4851" s="29">
        <v>60</v>
      </c>
      <c r="G4851" s="155"/>
      <c r="H4851" s="93">
        <f t="shared" si="260"/>
        <v>60</v>
      </c>
      <c r="I4851" s="93">
        <f t="shared" si="261"/>
        <v>4.0943445622221004</v>
      </c>
      <c r="J4851" s="158">
        <f t="shared" si="262"/>
        <v>99.91015118227719</v>
      </c>
    </row>
    <row r="4852" spans="1:10" ht="15.75" hidden="1" thickBot="1" x14ac:dyDescent="0.3">
      <c r="A4852" s="93">
        <v>113</v>
      </c>
      <c r="B4852" s="51" t="s">
        <v>47</v>
      </c>
      <c r="C4852" s="53">
        <v>44005</v>
      </c>
      <c r="D4852" s="4">
        <v>0</v>
      </c>
      <c r="E4852" s="29">
        <v>60</v>
      </c>
      <c r="G4852" s="155"/>
      <c r="H4852" s="93">
        <f t="shared" si="260"/>
        <v>60</v>
      </c>
      <c r="I4852" s="93">
        <f t="shared" si="261"/>
        <v>4.0943445622221004</v>
      </c>
      <c r="J4852" s="158">
        <f t="shared" si="262"/>
        <v>110.15641164462247</v>
      </c>
    </row>
    <row r="4853" spans="1:10" ht="15.75" hidden="1" thickBot="1" x14ac:dyDescent="0.3">
      <c r="A4853" s="93">
        <v>114</v>
      </c>
      <c r="B4853" s="51" t="s">
        <v>47</v>
      </c>
      <c r="C4853" s="53">
        <v>44006</v>
      </c>
      <c r="D4853" s="4">
        <v>10</v>
      </c>
      <c r="E4853" s="29">
        <v>70</v>
      </c>
      <c r="G4853" s="155"/>
      <c r="H4853" s="93">
        <f t="shared" si="260"/>
        <v>70</v>
      </c>
      <c r="I4853" s="93">
        <f t="shared" si="261"/>
        <v>4.2484952420493594</v>
      </c>
      <c r="J4853" s="158">
        <f t="shared" si="262"/>
        <v>40.131966850611782</v>
      </c>
    </row>
    <row r="4854" spans="1:10" ht="15.75" hidden="1" thickBot="1" x14ac:dyDescent="0.3">
      <c r="A4854" s="93">
        <v>115</v>
      </c>
      <c r="B4854" s="51" t="s">
        <v>47</v>
      </c>
      <c r="C4854" s="53">
        <v>44007</v>
      </c>
      <c r="D4854" s="4">
        <v>1</v>
      </c>
      <c r="E4854" s="29">
        <v>71</v>
      </c>
      <c r="G4854" s="155"/>
      <c r="H4854" s="93">
        <f t="shared" si="260"/>
        <v>71</v>
      </c>
      <c r="I4854" s="93">
        <f t="shared" si="261"/>
        <v>4.2626798770413155</v>
      </c>
      <c r="J4854" s="158">
        <f t="shared" si="262"/>
        <v>26.250668457667757</v>
      </c>
    </row>
    <row r="4855" spans="1:10" ht="15.75" hidden="1" thickBot="1" x14ac:dyDescent="0.3">
      <c r="A4855" s="93">
        <v>116</v>
      </c>
      <c r="B4855" s="51" t="s">
        <v>47</v>
      </c>
      <c r="C4855" s="53">
        <v>44008</v>
      </c>
      <c r="D4855" s="4">
        <v>1</v>
      </c>
      <c r="E4855" s="29">
        <v>72</v>
      </c>
      <c r="G4855" s="155"/>
      <c r="H4855" s="93">
        <f t="shared" si="260"/>
        <v>72</v>
      </c>
      <c r="I4855" s="93">
        <f t="shared" si="261"/>
        <v>4.2766661190160553</v>
      </c>
      <c r="J4855" s="158">
        <f t="shared" si="262"/>
        <v>20.55592059077545</v>
      </c>
    </row>
    <row r="4856" spans="1:10" ht="15.75" hidden="1" thickBot="1" x14ac:dyDescent="0.3">
      <c r="A4856" s="93">
        <v>117</v>
      </c>
      <c r="B4856" s="51" t="s">
        <v>47</v>
      </c>
      <c r="C4856" s="53">
        <v>44009</v>
      </c>
      <c r="D4856" s="4">
        <v>1</v>
      </c>
      <c r="E4856" s="29">
        <v>73</v>
      </c>
      <c r="G4856" s="155"/>
      <c r="H4856" s="93">
        <f t="shared" si="260"/>
        <v>73</v>
      </c>
      <c r="I4856" s="93">
        <f t="shared" si="261"/>
        <v>4.290459441148391</v>
      </c>
      <c r="J4856" s="158">
        <f t="shared" si="262"/>
        <v>18.511816065526887</v>
      </c>
    </row>
    <row r="4857" spans="1:10" ht="15.75" hidden="1" thickBot="1" x14ac:dyDescent="0.3">
      <c r="A4857" s="93">
        <v>118</v>
      </c>
      <c r="B4857" s="51" t="s">
        <v>47</v>
      </c>
      <c r="C4857" s="53">
        <v>44010</v>
      </c>
      <c r="D4857" s="4">
        <v>0</v>
      </c>
      <c r="E4857" s="29">
        <v>73</v>
      </c>
      <c r="G4857" s="155"/>
      <c r="H4857" s="93">
        <f t="shared" si="260"/>
        <v>73</v>
      </c>
      <c r="I4857" s="93">
        <f t="shared" si="261"/>
        <v>4.290459441148391</v>
      </c>
      <c r="J4857" s="158">
        <f t="shared" si="262"/>
        <v>19.202160723482937</v>
      </c>
    </row>
    <row r="4858" spans="1:10" ht="15.75" hidden="1" thickBot="1" x14ac:dyDescent="0.3">
      <c r="A4858" s="93">
        <v>119</v>
      </c>
      <c r="B4858" s="51" t="s">
        <v>47</v>
      </c>
      <c r="C4858" s="53">
        <v>44011</v>
      </c>
      <c r="D4858" s="4">
        <v>0</v>
      </c>
      <c r="E4858" s="29">
        <v>73</v>
      </c>
      <c r="G4858" s="155"/>
      <c r="H4858" s="93">
        <f t="shared" si="260"/>
        <v>73</v>
      </c>
      <c r="I4858" s="93">
        <f t="shared" si="261"/>
        <v>4.290459441148391</v>
      </c>
      <c r="J4858" s="158">
        <f t="shared" si="262"/>
        <v>23.352728637215154</v>
      </c>
    </row>
    <row r="4859" spans="1:10" ht="15.75" hidden="1" thickBot="1" x14ac:dyDescent="0.3">
      <c r="A4859" s="93">
        <v>120</v>
      </c>
      <c r="B4859" s="51" t="s">
        <v>47</v>
      </c>
      <c r="C4859" s="53">
        <v>44012</v>
      </c>
      <c r="D4859" s="4">
        <v>0</v>
      </c>
      <c r="E4859" s="29">
        <v>73</v>
      </c>
      <c r="G4859" s="155"/>
      <c r="H4859" s="93">
        <f t="shared" si="260"/>
        <v>73</v>
      </c>
      <c r="I4859" s="93">
        <f t="shared" si="261"/>
        <v>4.290459441148391</v>
      </c>
      <c r="J4859" s="158">
        <f t="shared" si="262"/>
        <v>34.662369340762559</v>
      </c>
    </row>
    <row r="4860" spans="1:10" ht="15.75" hidden="1" thickBot="1" x14ac:dyDescent="0.3">
      <c r="A4860" s="93">
        <v>121</v>
      </c>
      <c r="B4860" s="51" t="s">
        <v>47</v>
      </c>
      <c r="C4860" s="53">
        <v>44013</v>
      </c>
      <c r="D4860" s="4">
        <v>8</v>
      </c>
      <c r="E4860" s="29">
        <v>81</v>
      </c>
      <c r="G4860" s="155"/>
      <c r="H4860" s="93">
        <f t="shared" si="260"/>
        <v>81</v>
      </c>
      <c r="I4860" s="93">
        <f t="shared" si="261"/>
        <v>4.3944491546724391</v>
      </c>
      <c r="J4860" s="158">
        <f t="shared" si="262"/>
        <v>48.441376487102701</v>
      </c>
    </row>
    <row r="4861" spans="1:10" ht="15.75" hidden="1" thickBot="1" x14ac:dyDescent="0.3">
      <c r="A4861" s="93">
        <v>122</v>
      </c>
      <c r="B4861" s="51" t="s">
        <v>47</v>
      </c>
      <c r="C4861" s="53">
        <v>44014</v>
      </c>
      <c r="D4861" s="4">
        <v>0</v>
      </c>
      <c r="E4861" s="29">
        <v>81</v>
      </c>
      <c r="G4861" s="155"/>
      <c r="H4861" s="93">
        <f t="shared" si="260"/>
        <v>81</v>
      </c>
      <c r="I4861" s="93">
        <f t="shared" si="261"/>
        <v>4.3944491546724391</v>
      </c>
      <c r="J4861" s="158">
        <f t="shared" si="262"/>
        <v>38.526009712451739</v>
      </c>
    </row>
    <row r="4862" spans="1:10" ht="15.75" hidden="1" thickBot="1" x14ac:dyDescent="0.3">
      <c r="A4862" s="93">
        <v>123</v>
      </c>
      <c r="B4862" s="51" t="s">
        <v>47</v>
      </c>
      <c r="C4862" s="53">
        <v>44015</v>
      </c>
      <c r="D4862" s="4">
        <v>2</v>
      </c>
      <c r="E4862" s="29">
        <v>83</v>
      </c>
      <c r="G4862" s="155"/>
      <c r="H4862" s="93">
        <f t="shared" si="260"/>
        <v>83</v>
      </c>
      <c r="I4862" s="93">
        <f t="shared" si="261"/>
        <v>4.4188406077965983</v>
      </c>
      <c r="J4862" s="158">
        <f t="shared" si="262"/>
        <v>31.86640919785431</v>
      </c>
    </row>
    <row r="4863" spans="1:10" ht="15.75" hidden="1" thickBot="1" x14ac:dyDescent="0.3">
      <c r="A4863" s="93">
        <v>124</v>
      </c>
      <c r="B4863" s="51" t="s">
        <v>47</v>
      </c>
      <c r="C4863" s="53">
        <v>44016</v>
      </c>
      <c r="D4863" s="4">
        <v>1</v>
      </c>
      <c r="E4863" s="29">
        <v>84</v>
      </c>
      <c r="G4863" s="155"/>
      <c r="H4863" s="93">
        <f t="shared" si="260"/>
        <v>84</v>
      </c>
      <c r="I4863" s="93">
        <f t="shared" si="261"/>
        <v>4.4308167988433134</v>
      </c>
      <c r="J4863" s="158">
        <f t="shared" si="262"/>
        <v>28.536232083292759</v>
      </c>
    </row>
    <row r="4864" spans="1:10" ht="15.75" hidden="1" thickBot="1" x14ac:dyDescent="0.3">
      <c r="A4864" s="93">
        <v>125</v>
      </c>
      <c r="B4864" s="51" t="s">
        <v>47</v>
      </c>
      <c r="C4864" s="53">
        <v>44017</v>
      </c>
      <c r="D4864" s="4">
        <v>3</v>
      </c>
      <c r="E4864" s="29">
        <v>87</v>
      </c>
      <c r="G4864" s="155"/>
      <c r="H4864" s="93">
        <f t="shared" si="260"/>
        <v>87</v>
      </c>
      <c r="I4864" s="93">
        <f t="shared" si="261"/>
        <v>4.4659081186545837</v>
      </c>
      <c r="J4864" s="158">
        <f t="shared" si="262"/>
        <v>25.150141135335403</v>
      </c>
    </row>
    <row r="4865" spans="1:10" ht="15.75" hidden="1" thickBot="1" x14ac:dyDescent="0.3">
      <c r="A4865" s="93">
        <v>126</v>
      </c>
      <c r="B4865" s="51" t="s">
        <v>47</v>
      </c>
      <c r="C4865" s="53">
        <v>44018</v>
      </c>
      <c r="D4865" s="4">
        <v>0</v>
      </c>
      <c r="E4865" s="29">
        <v>87</v>
      </c>
      <c r="G4865" s="155"/>
      <c r="H4865" s="93">
        <f t="shared" si="260"/>
        <v>87</v>
      </c>
      <c r="I4865" s="93">
        <f t="shared" si="261"/>
        <v>4.4659081186545837</v>
      </c>
      <c r="J4865" s="158">
        <f t="shared" si="262"/>
        <v>26.006039523114833</v>
      </c>
    </row>
    <row r="4866" spans="1:10" ht="15.75" hidden="1" thickBot="1" x14ac:dyDescent="0.3">
      <c r="A4866" s="93">
        <v>127</v>
      </c>
      <c r="B4866" s="51" t="s">
        <v>47</v>
      </c>
      <c r="C4866" s="53">
        <v>44019</v>
      </c>
      <c r="D4866" s="4">
        <v>0</v>
      </c>
      <c r="E4866" s="29">
        <v>87</v>
      </c>
      <c r="G4866" s="155"/>
      <c r="H4866" s="93">
        <f t="shared" si="260"/>
        <v>87</v>
      </c>
      <c r="I4866" s="93">
        <f t="shared" si="261"/>
        <v>4.4659081186545837</v>
      </c>
      <c r="J4866" s="158">
        <f t="shared" si="262"/>
        <v>32.136399194986303</v>
      </c>
    </row>
    <row r="4867" spans="1:10" ht="15.75" hidden="1" thickBot="1" x14ac:dyDescent="0.3">
      <c r="A4867" s="93">
        <v>128</v>
      </c>
      <c r="B4867" s="51" t="s">
        <v>47</v>
      </c>
      <c r="C4867" s="53">
        <v>44020</v>
      </c>
      <c r="D4867" s="4">
        <v>1</v>
      </c>
      <c r="E4867" s="29">
        <v>88</v>
      </c>
      <c r="G4867" s="155"/>
      <c r="H4867" s="93">
        <f t="shared" ref="H4867:H4930" si="263">IF(EXACT(B4867,B4866),D4867+E4866,E4867)</f>
        <v>88</v>
      </c>
      <c r="I4867" s="93">
        <f t="shared" si="261"/>
        <v>4.4773368144782069</v>
      </c>
      <c r="J4867" s="158">
        <f t="shared" si="262"/>
        <v>52.275312809860353</v>
      </c>
    </row>
    <row r="4868" spans="1:10" ht="15.75" hidden="1" thickBot="1" x14ac:dyDescent="0.3">
      <c r="A4868" s="93">
        <v>129</v>
      </c>
      <c r="B4868" s="51" t="s">
        <v>47</v>
      </c>
      <c r="C4868" s="53">
        <v>44021</v>
      </c>
      <c r="D4868" s="4">
        <v>1</v>
      </c>
      <c r="E4868" s="29">
        <v>89</v>
      </c>
      <c r="G4868" s="155"/>
      <c r="H4868" s="93">
        <f t="shared" si="263"/>
        <v>89</v>
      </c>
      <c r="I4868" s="93">
        <f t="shared" si="261"/>
        <v>4.4886363697321396</v>
      </c>
      <c r="J4868" s="158">
        <f t="shared" si="262"/>
        <v>55.081130982791443</v>
      </c>
    </row>
    <row r="4869" spans="1:10" ht="15.75" hidden="1" thickBot="1" x14ac:dyDescent="0.3">
      <c r="A4869" s="93">
        <v>130</v>
      </c>
      <c r="B4869" s="51" t="s">
        <v>47</v>
      </c>
      <c r="C4869" s="53">
        <v>44022</v>
      </c>
      <c r="D4869" s="4">
        <v>2</v>
      </c>
      <c r="E4869" s="29">
        <v>91</v>
      </c>
      <c r="G4869" s="155"/>
      <c r="H4869" s="93">
        <f t="shared" si="263"/>
        <v>91</v>
      </c>
      <c r="I4869" s="93">
        <f t="shared" si="261"/>
        <v>4.5108595065168497</v>
      </c>
      <c r="J4869" s="158">
        <f t="shared" si="262"/>
        <v>60.17921062585156</v>
      </c>
    </row>
    <row r="4870" spans="1:10" ht="15.75" hidden="1" thickBot="1" x14ac:dyDescent="0.3">
      <c r="A4870" s="93">
        <v>131</v>
      </c>
      <c r="B4870" s="51" t="s">
        <v>47</v>
      </c>
      <c r="C4870" s="53">
        <v>44023</v>
      </c>
      <c r="D4870" s="4">
        <v>0</v>
      </c>
      <c r="E4870" s="29">
        <v>91</v>
      </c>
      <c r="G4870" s="155"/>
      <c r="H4870" s="93">
        <f t="shared" si="263"/>
        <v>91</v>
      </c>
      <c r="I4870" s="93">
        <f t="shared" si="261"/>
        <v>4.5108595065168497</v>
      </c>
      <c r="J4870" s="158">
        <f t="shared" si="262"/>
        <v>67.33714303645155</v>
      </c>
    </row>
    <row r="4871" spans="1:10" ht="15.75" hidden="1" thickBot="1" x14ac:dyDescent="0.3">
      <c r="A4871" s="93">
        <v>132</v>
      </c>
      <c r="B4871" s="51" t="s">
        <v>47</v>
      </c>
      <c r="C4871" s="53">
        <v>44024</v>
      </c>
      <c r="D4871" s="4">
        <v>1</v>
      </c>
      <c r="E4871" s="29">
        <v>92</v>
      </c>
      <c r="G4871" s="155"/>
      <c r="H4871" s="93">
        <f t="shared" si="263"/>
        <v>92</v>
      </c>
      <c r="I4871" s="93">
        <f t="shared" si="261"/>
        <v>4.5217885770490405</v>
      </c>
      <c r="J4871" s="158">
        <f t="shared" si="262"/>
        <v>76.402519092893485</v>
      </c>
    </row>
    <row r="4872" spans="1:10" ht="15.75" hidden="1" thickBot="1" x14ac:dyDescent="0.3">
      <c r="A4872" s="93">
        <v>133</v>
      </c>
      <c r="B4872" s="51" t="s">
        <v>47</v>
      </c>
      <c r="C4872" s="53">
        <v>44025</v>
      </c>
      <c r="D4872" s="4">
        <v>2</v>
      </c>
      <c r="E4872" s="29">
        <v>94</v>
      </c>
      <c r="G4872" s="155"/>
      <c r="H4872" s="93">
        <f t="shared" si="263"/>
        <v>94</v>
      </c>
      <c r="I4872" s="93">
        <f t="shared" si="261"/>
        <v>4.5432947822700038</v>
      </c>
      <c r="J4872" s="158">
        <f t="shared" si="262"/>
        <v>61.684875413865399</v>
      </c>
    </row>
    <row r="4873" spans="1:10" ht="15.75" hidden="1" thickBot="1" x14ac:dyDescent="0.3">
      <c r="A4873" s="93">
        <v>134</v>
      </c>
      <c r="B4873" s="52" t="s">
        <v>47</v>
      </c>
      <c r="C4873" s="53">
        <v>44026</v>
      </c>
      <c r="D4873" s="4">
        <v>0</v>
      </c>
      <c r="E4873" s="137">
        <v>94</v>
      </c>
      <c r="G4873" s="155"/>
      <c r="H4873" s="93">
        <f t="shared" si="263"/>
        <v>94</v>
      </c>
      <c r="I4873" s="93">
        <f t="shared" si="261"/>
        <v>4.5432947822700038</v>
      </c>
      <c r="J4873" s="158">
        <f t="shared" si="262"/>
        <v>59.966194859656866</v>
      </c>
    </row>
    <row r="4874" spans="1:10" ht="15.75" hidden="1" thickBot="1" x14ac:dyDescent="0.3">
      <c r="A4874" s="93">
        <v>135</v>
      </c>
      <c r="B4874" s="151" t="s">
        <v>47</v>
      </c>
      <c r="C4874" s="53">
        <v>44027</v>
      </c>
      <c r="D4874" s="4">
        <v>1</v>
      </c>
      <c r="E4874" s="136">
        <v>95</v>
      </c>
      <c r="G4874" s="155"/>
      <c r="H4874" s="93">
        <f t="shared" si="263"/>
        <v>95</v>
      </c>
      <c r="I4874" s="93">
        <f t="shared" si="261"/>
        <v>4.5538768916005408</v>
      </c>
      <c r="J4874" s="158">
        <f t="shared" si="262"/>
        <v>63.473113591271428</v>
      </c>
    </row>
    <row r="4875" spans="1:10" ht="15.75" hidden="1" thickBot="1" x14ac:dyDescent="0.3">
      <c r="A4875" s="93">
        <v>136</v>
      </c>
      <c r="B4875" s="51" t="s">
        <v>47</v>
      </c>
      <c r="C4875" s="53">
        <v>44028</v>
      </c>
      <c r="D4875" s="4">
        <v>1</v>
      </c>
      <c r="E4875" s="29">
        <v>96</v>
      </c>
      <c r="G4875" s="155"/>
      <c r="H4875" s="93">
        <f t="shared" si="263"/>
        <v>96</v>
      </c>
      <c r="I4875" s="93">
        <f t="shared" si="261"/>
        <v>4.5643481914678361</v>
      </c>
      <c r="J4875" s="158">
        <f t="shared" si="262"/>
        <v>67.398536732244651</v>
      </c>
    </row>
    <row r="4876" spans="1:10" ht="15.75" hidden="1" thickBot="1" x14ac:dyDescent="0.3">
      <c r="A4876" s="93">
        <v>137</v>
      </c>
      <c r="B4876" s="51" t="s">
        <v>47</v>
      </c>
      <c r="C4876" s="53">
        <v>44029</v>
      </c>
      <c r="D4876" s="4">
        <v>7</v>
      </c>
      <c r="E4876" s="29">
        <v>103</v>
      </c>
      <c r="G4876" s="155"/>
      <c r="H4876" s="93">
        <f t="shared" si="263"/>
        <v>103</v>
      </c>
      <c r="I4876" s="93">
        <f t="shared" si="261"/>
        <v>4.6347289882296359</v>
      </c>
      <c r="J4876" s="158">
        <f t="shared" si="262"/>
        <v>47.306314575380163</v>
      </c>
    </row>
    <row r="4877" spans="1:10" ht="15.75" hidden="1" thickBot="1" x14ac:dyDescent="0.3">
      <c r="A4877" s="93">
        <v>138</v>
      </c>
      <c r="B4877" s="51" t="s">
        <v>47</v>
      </c>
      <c r="C4877" s="53">
        <v>44030</v>
      </c>
      <c r="D4877" s="4">
        <v>0</v>
      </c>
      <c r="E4877" s="29">
        <v>103</v>
      </c>
      <c r="G4877" s="155"/>
      <c r="H4877" s="93">
        <f t="shared" si="263"/>
        <v>103</v>
      </c>
      <c r="I4877" s="93">
        <f t="shared" si="261"/>
        <v>4.6347289882296359</v>
      </c>
      <c r="J4877" s="158">
        <f t="shared" si="262"/>
        <v>38.673645552591211</v>
      </c>
    </row>
    <row r="4878" spans="1:10" ht="15.75" hidden="1" thickBot="1" x14ac:dyDescent="0.3">
      <c r="A4878" s="93">
        <v>139</v>
      </c>
      <c r="B4878" s="51" t="s">
        <v>47</v>
      </c>
      <c r="C4878" s="53">
        <v>44031</v>
      </c>
      <c r="D4878" s="4">
        <v>0</v>
      </c>
      <c r="E4878" s="29">
        <v>103</v>
      </c>
      <c r="G4878" s="155"/>
      <c r="H4878" s="93">
        <f t="shared" si="263"/>
        <v>103</v>
      </c>
      <c r="I4878" s="93">
        <f t="shared" si="261"/>
        <v>4.6347289882296359</v>
      </c>
      <c r="J4878" s="158">
        <f t="shared" si="262"/>
        <v>37.9923693302716</v>
      </c>
    </row>
    <row r="4879" spans="1:10" ht="15.75" hidden="1" thickBot="1" x14ac:dyDescent="0.3">
      <c r="A4879" s="93">
        <v>140</v>
      </c>
      <c r="B4879" s="51" t="s">
        <v>47</v>
      </c>
      <c r="C4879" s="53">
        <v>44032</v>
      </c>
      <c r="D4879" s="4">
        <v>0</v>
      </c>
      <c r="E4879" s="29">
        <v>103</v>
      </c>
      <c r="G4879" s="155"/>
      <c r="H4879" s="93">
        <f t="shared" si="263"/>
        <v>103</v>
      </c>
      <c r="I4879" s="93">
        <f t="shared" si="261"/>
        <v>4.6347289882296359</v>
      </c>
      <c r="J4879" s="158">
        <f t="shared" si="262"/>
        <v>41.28955358602002</v>
      </c>
    </row>
    <row r="4880" spans="1:10" ht="15.75" hidden="1" thickBot="1" x14ac:dyDescent="0.3">
      <c r="A4880" s="93">
        <v>141</v>
      </c>
      <c r="B4880" s="51" t="s">
        <v>47</v>
      </c>
      <c r="C4880" s="53">
        <v>44033</v>
      </c>
      <c r="D4880" s="4">
        <v>1</v>
      </c>
      <c r="E4880" s="29">
        <v>104</v>
      </c>
      <c r="G4880" s="155"/>
      <c r="H4880" s="93">
        <f t="shared" si="263"/>
        <v>104</v>
      </c>
      <c r="I4880" s="93">
        <f t="shared" si="261"/>
        <v>4.6443908991413725</v>
      </c>
      <c r="J4880" s="158">
        <f t="shared" si="262"/>
        <v>44.006827077054766</v>
      </c>
    </row>
    <row r="4881" spans="1:10" ht="15.75" hidden="1" thickBot="1" x14ac:dyDescent="0.3">
      <c r="A4881" s="93">
        <v>142</v>
      </c>
      <c r="B4881" s="51" t="s">
        <v>47</v>
      </c>
      <c r="C4881" s="53">
        <v>44034</v>
      </c>
      <c r="D4881" s="4">
        <v>2</v>
      </c>
      <c r="E4881" s="29">
        <v>106</v>
      </c>
      <c r="G4881" s="155"/>
      <c r="H4881" s="93">
        <f t="shared" si="263"/>
        <v>106</v>
      </c>
      <c r="I4881" s="93">
        <f t="shared" ref="I4881:I4944" si="264">LN(H4881)</f>
        <v>4.6634390941120669</v>
      </c>
      <c r="J4881" s="158">
        <f t="shared" si="262"/>
        <v>49.885974596726001</v>
      </c>
    </row>
    <row r="4882" spans="1:10" ht="15.75" hidden="1" thickBot="1" x14ac:dyDescent="0.3">
      <c r="A4882" s="93">
        <v>143</v>
      </c>
      <c r="B4882" s="51" t="s">
        <v>47</v>
      </c>
      <c r="C4882" s="53">
        <v>44035</v>
      </c>
      <c r="D4882" s="4">
        <v>0</v>
      </c>
      <c r="E4882" s="29">
        <v>106</v>
      </c>
      <c r="G4882" s="155"/>
      <c r="H4882" s="93">
        <f t="shared" si="263"/>
        <v>106</v>
      </c>
      <c r="I4882" s="93">
        <f t="shared" si="264"/>
        <v>4.6634390941120669</v>
      </c>
      <c r="J4882" s="158">
        <f t="shared" si="262"/>
        <v>67.220279730943417</v>
      </c>
    </row>
    <row r="4883" spans="1:10" ht="15.75" hidden="1" thickBot="1" x14ac:dyDescent="0.3">
      <c r="A4883" s="93">
        <v>144</v>
      </c>
      <c r="B4883" s="51" t="s">
        <v>47</v>
      </c>
      <c r="C4883" s="53">
        <v>44036</v>
      </c>
      <c r="D4883" s="4">
        <v>4</v>
      </c>
      <c r="E4883" s="29">
        <v>110</v>
      </c>
      <c r="G4883" s="155"/>
      <c r="H4883" s="93">
        <f t="shared" si="263"/>
        <v>110</v>
      </c>
      <c r="I4883" s="93">
        <f t="shared" si="264"/>
        <v>4.7004803657924166</v>
      </c>
      <c r="J4883" s="158">
        <f t="shared" ref="J4883:J4944" si="265">LN(2)/SLOPE(I4876:I4883,A4876:A4883)</f>
        <v>83.224933321050074</v>
      </c>
    </row>
    <row r="4884" spans="1:10" ht="15.75" hidden="1" thickBot="1" x14ac:dyDescent="0.3">
      <c r="A4884" s="93">
        <v>145</v>
      </c>
      <c r="B4884" s="51" t="s">
        <v>47</v>
      </c>
      <c r="C4884" s="53">
        <v>44037</v>
      </c>
      <c r="D4884" s="4">
        <v>8</v>
      </c>
      <c r="E4884" s="29">
        <v>118</v>
      </c>
      <c r="G4884" s="155"/>
      <c r="H4884" s="93">
        <f t="shared" si="263"/>
        <v>118</v>
      </c>
      <c r="I4884" s="93">
        <f t="shared" si="264"/>
        <v>4.7706846244656651</v>
      </c>
      <c r="J4884" s="158">
        <f t="shared" si="265"/>
        <v>42.020293584818788</v>
      </c>
    </row>
    <row r="4885" spans="1:10" ht="15.75" hidden="1" thickBot="1" x14ac:dyDescent="0.3">
      <c r="A4885" s="93">
        <v>146</v>
      </c>
      <c r="B4885" s="51" t="s">
        <v>47</v>
      </c>
      <c r="C4885" s="53">
        <v>44038</v>
      </c>
      <c r="D4885" s="4">
        <v>8</v>
      </c>
      <c r="E4885" s="29">
        <v>126</v>
      </c>
      <c r="G4885" s="155"/>
      <c r="H4885" s="93">
        <f t="shared" si="263"/>
        <v>126</v>
      </c>
      <c r="I4885" s="93">
        <f t="shared" si="264"/>
        <v>4.836281906951478</v>
      </c>
      <c r="J4885" s="158">
        <f t="shared" si="265"/>
        <v>25.77534404891043</v>
      </c>
    </row>
    <row r="4886" spans="1:10" ht="15.75" hidden="1" thickBot="1" x14ac:dyDescent="0.3">
      <c r="A4886" s="93">
        <v>147</v>
      </c>
      <c r="B4886" s="51" t="s">
        <v>47</v>
      </c>
      <c r="C4886" s="53">
        <v>44039</v>
      </c>
      <c r="D4886" s="4">
        <v>13</v>
      </c>
      <c r="E4886" s="29">
        <v>139</v>
      </c>
      <c r="G4886" s="155"/>
      <c r="H4886" s="93">
        <f t="shared" si="263"/>
        <v>139</v>
      </c>
      <c r="I4886" s="93">
        <f t="shared" si="264"/>
        <v>4.9344739331306915</v>
      </c>
      <c r="J4886" s="158">
        <f t="shared" si="265"/>
        <v>17.042370149890861</v>
      </c>
    </row>
    <row r="4887" spans="1:10" ht="15.75" hidden="1" thickBot="1" x14ac:dyDescent="0.3">
      <c r="A4887" s="93">
        <v>148</v>
      </c>
      <c r="B4887" s="51" t="s">
        <v>47</v>
      </c>
      <c r="C4887" s="53">
        <v>44040</v>
      </c>
      <c r="D4887" s="4">
        <v>17</v>
      </c>
      <c r="E4887" s="29">
        <v>156</v>
      </c>
      <c r="G4887" s="155"/>
      <c r="H4887" s="93">
        <f t="shared" si="263"/>
        <v>156</v>
      </c>
      <c r="I4887" s="93">
        <f t="shared" si="264"/>
        <v>5.0498560072495371</v>
      </c>
      <c r="J4887" s="158">
        <f t="shared" si="265"/>
        <v>12.175320548476602</v>
      </c>
    </row>
    <row r="4888" spans="1:10" ht="15.75" hidden="1" thickBot="1" x14ac:dyDescent="0.3">
      <c r="A4888" s="93">
        <v>149</v>
      </c>
      <c r="B4888" s="51" t="s">
        <v>47</v>
      </c>
      <c r="C4888" s="53">
        <v>44041</v>
      </c>
      <c r="D4888" s="4">
        <v>10</v>
      </c>
      <c r="E4888" s="29">
        <v>166</v>
      </c>
      <c r="G4888" s="155"/>
      <c r="H4888" s="93">
        <f t="shared" si="263"/>
        <v>166</v>
      </c>
      <c r="I4888" s="93">
        <f t="shared" si="264"/>
        <v>5.1119877883565437</v>
      </c>
      <c r="J4888" s="158">
        <f t="shared" si="265"/>
        <v>9.9707730401067103</v>
      </c>
    </row>
    <row r="4889" spans="1:10" ht="15.75" hidden="1" thickBot="1" x14ac:dyDescent="0.3">
      <c r="A4889" s="93">
        <v>150</v>
      </c>
      <c r="B4889" s="51" t="s">
        <v>47</v>
      </c>
      <c r="C4889" s="53">
        <v>44042</v>
      </c>
      <c r="D4889" s="4">
        <v>37</v>
      </c>
      <c r="E4889" s="29">
        <v>203</v>
      </c>
      <c r="G4889" s="155"/>
      <c r="H4889" s="93">
        <f t="shared" si="263"/>
        <v>203</v>
      </c>
      <c r="I4889" s="93">
        <f t="shared" si="264"/>
        <v>5.3132059790417872</v>
      </c>
      <c r="J4889" s="158">
        <f t="shared" si="265"/>
        <v>7.7204140397695538</v>
      </c>
    </row>
    <row r="4890" spans="1:10" ht="15.75" hidden="1" thickBot="1" x14ac:dyDescent="0.3">
      <c r="A4890" s="93">
        <v>151</v>
      </c>
      <c r="B4890" s="51" t="s">
        <v>47</v>
      </c>
      <c r="C4890" s="53">
        <v>44043</v>
      </c>
      <c r="D4890" s="4">
        <v>8</v>
      </c>
      <c r="E4890" s="29">
        <v>211</v>
      </c>
      <c r="G4890" s="155"/>
      <c r="H4890" s="93">
        <f t="shared" si="263"/>
        <v>211</v>
      </c>
      <c r="I4890" s="93">
        <f t="shared" si="264"/>
        <v>5.3518581334760666</v>
      </c>
      <c r="J4890" s="158">
        <f t="shared" si="265"/>
        <v>7.0877819819352448</v>
      </c>
    </row>
    <row r="4891" spans="1:10" ht="15.75" hidden="1" thickBot="1" x14ac:dyDescent="0.3">
      <c r="A4891" s="93">
        <v>152</v>
      </c>
      <c r="B4891" s="51" t="s">
        <v>47</v>
      </c>
      <c r="C4891" s="53">
        <v>44044</v>
      </c>
      <c r="D4891" s="4">
        <v>20</v>
      </c>
      <c r="E4891" s="29">
        <v>231</v>
      </c>
      <c r="G4891" s="155"/>
      <c r="H4891" s="93">
        <f t="shared" si="263"/>
        <v>231</v>
      </c>
      <c r="I4891" s="93">
        <f t="shared" si="264"/>
        <v>5.4424177105217932</v>
      </c>
      <c r="J4891" s="158">
        <f t="shared" si="265"/>
        <v>6.8674243633456395</v>
      </c>
    </row>
    <row r="4892" spans="1:10" ht="15.75" hidden="1" thickBot="1" x14ac:dyDescent="0.3">
      <c r="A4892" s="93">
        <v>153</v>
      </c>
      <c r="B4892" s="51" t="s">
        <v>47</v>
      </c>
      <c r="C4892" s="53">
        <v>44045</v>
      </c>
      <c r="D4892" s="4">
        <v>34</v>
      </c>
      <c r="E4892" s="29">
        <v>265</v>
      </c>
      <c r="G4892" s="155"/>
      <c r="H4892" s="93">
        <f t="shared" si="263"/>
        <v>265</v>
      </c>
      <c r="I4892" s="93">
        <f t="shared" si="264"/>
        <v>5.579729825986222</v>
      </c>
      <c r="J4892" s="158">
        <f t="shared" si="265"/>
        <v>6.5782221459678434</v>
      </c>
    </row>
    <row r="4893" spans="1:10" ht="15.75" hidden="1" thickBot="1" x14ac:dyDescent="0.3">
      <c r="A4893" s="93">
        <v>154</v>
      </c>
      <c r="B4893" s="51" t="s">
        <v>47</v>
      </c>
      <c r="C4893" s="53">
        <v>44046</v>
      </c>
      <c r="D4893" s="4">
        <v>8</v>
      </c>
      <c r="E4893" s="29">
        <v>273</v>
      </c>
      <c r="G4893" s="155"/>
      <c r="H4893" s="93">
        <f t="shared" si="263"/>
        <v>273</v>
      </c>
      <c r="I4893" s="93">
        <f t="shared" si="264"/>
        <v>5.6094717951849598</v>
      </c>
      <c r="J4893" s="158">
        <f t="shared" si="265"/>
        <v>6.9279286245526217</v>
      </c>
    </row>
    <row r="4894" spans="1:10" ht="15.75" hidden="1" thickBot="1" x14ac:dyDescent="0.3">
      <c r="A4894" s="93">
        <v>155</v>
      </c>
      <c r="B4894" s="51" t="s">
        <v>47</v>
      </c>
      <c r="C4894" s="53">
        <v>44047</v>
      </c>
      <c r="D4894" s="4">
        <v>24</v>
      </c>
      <c r="E4894" s="29">
        <v>297</v>
      </c>
      <c r="G4894" s="155"/>
      <c r="H4894" s="93">
        <f t="shared" si="263"/>
        <v>297</v>
      </c>
      <c r="I4894" s="93">
        <f t="shared" si="264"/>
        <v>5.6937321388026998</v>
      </c>
      <c r="J4894" s="158">
        <f t="shared" si="265"/>
        <v>7.3844890459473067</v>
      </c>
    </row>
    <row r="4895" spans="1:10" ht="15.75" hidden="1" thickBot="1" x14ac:dyDescent="0.3">
      <c r="A4895" s="93">
        <v>156</v>
      </c>
      <c r="B4895" s="51" t="s">
        <v>47</v>
      </c>
      <c r="C4895" s="53">
        <v>44048</v>
      </c>
      <c r="D4895" s="4">
        <v>28</v>
      </c>
      <c r="E4895" s="29">
        <v>325</v>
      </c>
      <c r="G4895" s="155"/>
      <c r="H4895" s="93">
        <f t="shared" si="263"/>
        <v>325</v>
      </c>
      <c r="I4895" s="93">
        <f t="shared" si="264"/>
        <v>5.7838251823297373</v>
      </c>
      <c r="J4895" s="158">
        <f t="shared" si="265"/>
        <v>7.7470873192636738</v>
      </c>
    </row>
    <row r="4896" spans="1:10" ht="15.75" hidden="1" thickBot="1" x14ac:dyDescent="0.3">
      <c r="A4896" s="93">
        <v>157</v>
      </c>
      <c r="B4896" s="51" t="s">
        <v>47</v>
      </c>
      <c r="C4896" s="53">
        <v>44049</v>
      </c>
      <c r="D4896" s="4">
        <v>30</v>
      </c>
      <c r="E4896" s="29">
        <v>355</v>
      </c>
      <c r="F4896" s="4">
        <f>1</f>
        <v>1</v>
      </c>
      <c r="G4896" s="155"/>
      <c r="H4896" s="93">
        <f t="shared" si="263"/>
        <v>355</v>
      </c>
      <c r="I4896" s="93">
        <f t="shared" si="264"/>
        <v>5.872117789475416</v>
      </c>
      <c r="J4896" s="158">
        <f t="shared" si="265"/>
        <v>8.4925883157727071</v>
      </c>
    </row>
    <row r="4897" spans="1:10" ht="15.75" hidden="1" thickBot="1" x14ac:dyDescent="0.3">
      <c r="A4897" s="93">
        <v>158</v>
      </c>
      <c r="B4897" s="52" t="s">
        <v>47</v>
      </c>
      <c r="C4897" s="53">
        <v>44050</v>
      </c>
      <c r="D4897" s="4">
        <v>9</v>
      </c>
      <c r="E4897" s="137">
        <v>364</v>
      </c>
      <c r="G4897" s="155"/>
      <c r="H4897" s="93">
        <f t="shared" si="263"/>
        <v>364</v>
      </c>
      <c r="I4897" s="93">
        <f t="shared" si="264"/>
        <v>5.8971538676367405</v>
      </c>
      <c r="J4897" s="158">
        <f t="shared" si="265"/>
        <v>8.739618898053827</v>
      </c>
    </row>
    <row r="4898" spans="1:10" ht="15.75" hidden="1" thickBot="1" x14ac:dyDescent="0.3">
      <c r="A4898" s="93">
        <v>159</v>
      </c>
      <c r="B4898" s="151" t="s">
        <v>47</v>
      </c>
      <c r="C4898" s="53">
        <v>44051</v>
      </c>
      <c r="D4898" s="4">
        <v>9</v>
      </c>
      <c r="E4898" s="136">
        <v>373</v>
      </c>
      <c r="G4898" s="155"/>
      <c r="H4898" s="93">
        <f t="shared" si="263"/>
        <v>373</v>
      </c>
      <c r="I4898" s="93">
        <f t="shared" si="264"/>
        <v>5.9215784196438159</v>
      </c>
      <c r="J4898" s="158">
        <f t="shared" si="265"/>
        <v>10.005430431707632</v>
      </c>
    </row>
    <row r="4899" spans="1:10" ht="15.75" hidden="1" thickBot="1" x14ac:dyDescent="0.3">
      <c r="A4899" s="93">
        <v>160</v>
      </c>
      <c r="B4899" s="51" t="s">
        <v>47</v>
      </c>
      <c r="C4899" s="53">
        <v>44052</v>
      </c>
      <c r="D4899" s="4">
        <v>26</v>
      </c>
      <c r="E4899" s="29">
        <v>399</v>
      </c>
      <c r="G4899" s="155"/>
      <c r="H4899" s="93">
        <f t="shared" si="263"/>
        <v>399</v>
      </c>
      <c r="I4899" s="93">
        <f t="shared" si="264"/>
        <v>5.9889614168898637</v>
      </c>
      <c r="J4899" s="158">
        <f t="shared" si="265"/>
        <v>11.363707127387723</v>
      </c>
    </row>
    <row r="4900" spans="1:10" ht="15.75" hidden="1" thickBot="1" x14ac:dyDescent="0.3">
      <c r="A4900" s="93">
        <v>161</v>
      </c>
      <c r="B4900" s="51" t="s">
        <v>47</v>
      </c>
      <c r="C4900" s="53">
        <v>44053</v>
      </c>
      <c r="D4900" s="4">
        <v>27</v>
      </c>
      <c r="E4900" s="29">
        <v>426</v>
      </c>
      <c r="G4900" s="155"/>
      <c r="H4900" s="93">
        <f t="shared" si="263"/>
        <v>426</v>
      </c>
      <c r="I4900" s="93">
        <f t="shared" si="264"/>
        <v>6.0544393462693709</v>
      </c>
      <c r="J4900" s="158">
        <f t="shared" si="265"/>
        <v>11.577226808874299</v>
      </c>
    </row>
    <row r="4901" spans="1:10" ht="15.75" hidden="1" thickBot="1" x14ac:dyDescent="0.3">
      <c r="A4901" s="93">
        <v>162</v>
      </c>
      <c r="B4901" s="51" t="s">
        <v>47</v>
      </c>
      <c r="C4901" s="53">
        <v>44054</v>
      </c>
      <c r="D4901" s="4">
        <v>30</v>
      </c>
      <c r="E4901" s="29">
        <v>456</v>
      </c>
      <c r="G4901" s="155"/>
      <c r="H4901" s="93">
        <f t="shared" si="263"/>
        <v>456</v>
      </c>
      <c r="I4901" s="93">
        <f t="shared" si="264"/>
        <v>6.1224928095143865</v>
      </c>
      <c r="J4901" s="158">
        <f t="shared" si="265"/>
        <v>12.311279876618933</v>
      </c>
    </row>
    <row r="4902" spans="1:10" ht="15.75" hidden="1" thickBot="1" x14ac:dyDescent="0.3">
      <c r="A4902" s="93">
        <v>163</v>
      </c>
      <c r="B4902" s="51" t="s">
        <v>47</v>
      </c>
      <c r="C4902" s="53">
        <v>44055</v>
      </c>
      <c r="D4902" s="4">
        <v>32</v>
      </c>
      <c r="E4902" s="29">
        <f t="shared" ref="E4902:E4907" si="266">D4902+E4878</f>
        <v>135</v>
      </c>
      <c r="G4902" s="155"/>
      <c r="H4902" s="93">
        <f t="shared" si="263"/>
        <v>488</v>
      </c>
      <c r="I4902" s="93">
        <f t="shared" si="264"/>
        <v>6.1903154058531475</v>
      </c>
      <c r="J4902" s="158">
        <f t="shared" si="265"/>
        <v>12.557701775491322</v>
      </c>
    </row>
    <row r="4903" spans="1:10" ht="15.75" hidden="1" thickBot="1" x14ac:dyDescent="0.3">
      <c r="A4903" s="93">
        <v>164</v>
      </c>
      <c r="B4903" s="51" t="s">
        <v>47</v>
      </c>
      <c r="C4903" s="53">
        <v>44056</v>
      </c>
      <c r="D4903" s="4">
        <v>21</v>
      </c>
      <c r="E4903" s="29">
        <f t="shared" si="266"/>
        <v>124</v>
      </c>
      <c r="G4903" s="155"/>
      <c r="H4903" s="93">
        <f t="shared" si="263"/>
        <v>156</v>
      </c>
      <c r="I4903" s="93">
        <f t="shared" si="264"/>
        <v>5.0498560072495371</v>
      </c>
      <c r="J4903" s="158">
        <f t="shared" si="265"/>
        <v>-16.076068230868344</v>
      </c>
    </row>
    <row r="4904" spans="1:10" ht="15.75" hidden="1" thickBot="1" x14ac:dyDescent="0.3">
      <c r="A4904" s="93">
        <v>165</v>
      </c>
      <c r="B4904" s="51" t="s">
        <v>47</v>
      </c>
      <c r="C4904" s="53">
        <v>44057</v>
      </c>
      <c r="D4904" s="4">
        <f>32-1</f>
        <v>31</v>
      </c>
      <c r="E4904" s="29">
        <f t="shared" si="266"/>
        <v>135</v>
      </c>
      <c r="G4904" s="155"/>
      <c r="H4904" s="93">
        <f t="shared" si="263"/>
        <v>155</v>
      </c>
      <c r="I4904" s="93">
        <f t="shared" si="264"/>
        <v>5.0434251169192468</v>
      </c>
      <c r="J4904" s="158">
        <f t="shared" si="265"/>
        <v>-6.025746269149816</v>
      </c>
    </row>
    <row r="4905" spans="1:10" ht="15.75" hidden="1" thickBot="1" x14ac:dyDescent="0.3">
      <c r="A4905" s="93">
        <v>166</v>
      </c>
      <c r="B4905" s="51" t="s">
        <v>47</v>
      </c>
      <c r="C4905" s="53">
        <v>44058</v>
      </c>
      <c r="D4905" s="4">
        <v>28</v>
      </c>
      <c r="E4905" s="29">
        <f t="shared" si="266"/>
        <v>134</v>
      </c>
      <c r="G4905" s="155"/>
      <c r="H4905" s="93">
        <f t="shared" si="263"/>
        <v>163</v>
      </c>
      <c r="I4905" s="93">
        <f t="shared" si="264"/>
        <v>5.0937502008067623</v>
      </c>
      <c r="J4905" s="158">
        <f t="shared" si="265"/>
        <v>-4.3230328229748807</v>
      </c>
    </row>
    <row r="4906" spans="1:10" ht="15.75" hidden="1" thickBot="1" x14ac:dyDescent="0.3">
      <c r="A4906" s="93">
        <v>167</v>
      </c>
      <c r="B4906" s="51" t="s">
        <v>47</v>
      </c>
      <c r="C4906" s="53">
        <v>44059</v>
      </c>
      <c r="D4906" s="4">
        <v>42</v>
      </c>
      <c r="E4906" s="29">
        <f t="shared" si="266"/>
        <v>148</v>
      </c>
      <c r="G4906" s="155"/>
      <c r="H4906" s="93">
        <f t="shared" si="263"/>
        <v>176</v>
      </c>
      <c r="I4906" s="93">
        <f t="shared" si="264"/>
        <v>5.1704839950381514</v>
      </c>
      <c r="J4906" s="158">
        <f t="shared" si="265"/>
        <v>-3.9049366421048446</v>
      </c>
    </row>
    <row r="4907" spans="1:10" ht="15.75" hidden="1" thickBot="1" x14ac:dyDescent="0.3">
      <c r="A4907" s="93">
        <v>168</v>
      </c>
      <c r="B4907" s="51" t="s">
        <v>47</v>
      </c>
      <c r="C4907" s="53">
        <v>44060</v>
      </c>
      <c r="D4907" s="4">
        <v>30</v>
      </c>
      <c r="E4907" s="29">
        <f t="shared" si="266"/>
        <v>140</v>
      </c>
      <c r="G4907" s="155"/>
      <c r="H4907" s="93">
        <f t="shared" si="263"/>
        <v>178</v>
      </c>
      <c r="I4907" s="93">
        <f t="shared" si="264"/>
        <v>5.181783550292085</v>
      </c>
      <c r="J4907" s="158">
        <f t="shared" si="265"/>
        <v>-4.1105079395075439</v>
      </c>
    </row>
    <row r="4908" spans="1:10" ht="15.75" hidden="1" thickBot="1" x14ac:dyDescent="0.3">
      <c r="A4908" s="93">
        <v>169</v>
      </c>
      <c r="B4908" s="51" t="s">
        <v>47</v>
      </c>
      <c r="C4908" s="53">
        <v>44061</v>
      </c>
      <c r="D4908" s="4">
        <v>44</v>
      </c>
      <c r="E4908" s="29">
        <v>678</v>
      </c>
      <c r="G4908" s="155"/>
      <c r="H4908" s="93">
        <f t="shared" si="263"/>
        <v>184</v>
      </c>
      <c r="I4908" s="93">
        <f t="shared" si="264"/>
        <v>5.2149357576089859</v>
      </c>
      <c r="J4908" s="158">
        <f t="shared" si="265"/>
        <v>-5.3011481305690831</v>
      </c>
    </row>
    <row r="4909" spans="1:10" ht="15.75" hidden="1" thickBot="1" x14ac:dyDescent="0.3">
      <c r="A4909" s="93">
        <v>170</v>
      </c>
      <c r="B4909" s="51" t="s">
        <v>47</v>
      </c>
      <c r="C4909" s="53">
        <v>44062</v>
      </c>
      <c r="D4909" s="4">
        <v>104</v>
      </c>
      <c r="E4909" s="29">
        <f t="shared" ref="E4909:E4945" si="267">D4909+E4885</f>
        <v>230</v>
      </c>
      <c r="G4909" s="155"/>
      <c r="H4909" s="93">
        <f t="shared" si="263"/>
        <v>782</v>
      </c>
      <c r="I4909" s="93">
        <f t="shared" si="264"/>
        <v>6.6618547405453112</v>
      </c>
      <c r="J4909" s="158">
        <f t="shared" si="265"/>
        <v>12.608179974717654</v>
      </c>
    </row>
    <row r="4910" spans="1:10" ht="15.75" hidden="1" thickBot="1" x14ac:dyDescent="0.3">
      <c r="A4910" s="93">
        <v>171</v>
      </c>
      <c r="B4910" s="51" t="s">
        <v>47</v>
      </c>
      <c r="C4910" s="53">
        <v>44063</v>
      </c>
      <c r="D4910" s="4">
        <v>55</v>
      </c>
      <c r="E4910" s="29">
        <f t="shared" si="267"/>
        <v>194</v>
      </c>
      <c r="F4910" s="4">
        <v>1</v>
      </c>
      <c r="G4910" s="155"/>
      <c r="H4910" s="93">
        <f t="shared" si="263"/>
        <v>285</v>
      </c>
      <c r="I4910" s="93">
        <f t="shared" si="264"/>
        <v>5.6524891802686508</v>
      </c>
      <c r="J4910" s="158">
        <f t="shared" si="265"/>
        <v>4.5898588444267316</v>
      </c>
    </row>
    <row r="4911" spans="1:10" ht="15.75" hidden="1" thickBot="1" x14ac:dyDescent="0.3">
      <c r="A4911" s="93">
        <v>172</v>
      </c>
      <c r="B4911" s="51" t="s">
        <v>47</v>
      </c>
      <c r="C4911" s="53">
        <v>44064</v>
      </c>
      <c r="D4911" s="4">
        <v>67</v>
      </c>
      <c r="E4911" s="29">
        <f t="shared" si="267"/>
        <v>223</v>
      </c>
      <c r="G4911" s="155"/>
      <c r="H4911" s="93">
        <f t="shared" si="263"/>
        <v>261</v>
      </c>
      <c r="I4911" s="93">
        <f t="shared" si="264"/>
        <v>5.5645204073226937</v>
      </c>
      <c r="J4911" s="158">
        <f t="shared" si="265"/>
        <v>5.3179605530655003</v>
      </c>
    </row>
    <row r="4912" spans="1:10" ht="15.75" hidden="1" thickBot="1" x14ac:dyDescent="0.3">
      <c r="A4912" s="93">
        <v>173</v>
      </c>
      <c r="B4912" s="51" t="s">
        <v>47</v>
      </c>
      <c r="C4912" s="53">
        <v>44065</v>
      </c>
      <c r="D4912" s="4">
        <v>72</v>
      </c>
      <c r="E4912" s="29">
        <f t="shared" si="267"/>
        <v>238</v>
      </c>
      <c r="G4912" s="155"/>
      <c r="H4912" s="93">
        <f t="shared" si="263"/>
        <v>295</v>
      </c>
      <c r="I4912" s="93">
        <f t="shared" si="264"/>
        <v>5.6869753563398202</v>
      </c>
      <c r="J4912" s="158">
        <f t="shared" si="265"/>
        <v>6.4824870196096285</v>
      </c>
    </row>
    <row r="4913" spans="1:10" ht="15.75" hidden="1" thickBot="1" x14ac:dyDescent="0.3">
      <c r="A4913" s="93">
        <v>174</v>
      </c>
      <c r="B4913" s="51" t="s">
        <v>47</v>
      </c>
      <c r="C4913" s="53">
        <v>44066</v>
      </c>
      <c r="D4913" s="4">
        <v>77</v>
      </c>
      <c r="E4913" s="29">
        <f t="shared" si="267"/>
        <v>280</v>
      </c>
      <c r="G4913" s="155"/>
      <c r="H4913" s="93">
        <f t="shared" si="263"/>
        <v>315</v>
      </c>
      <c r="I4913" s="93">
        <f t="shared" si="264"/>
        <v>5.7525726388256331</v>
      </c>
      <c r="J4913" s="158">
        <f t="shared" si="265"/>
        <v>8.7687717499987965</v>
      </c>
    </row>
    <row r="4914" spans="1:10" ht="15.75" hidden="1" thickBot="1" x14ac:dyDescent="0.3">
      <c r="A4914" s="93">
        <v>175</v>
      </c>
      <c r="B4914" s="51" t="s">
        <v>47</v>
      </c>
      <c r="C4914" s="53">
        <v>44067</v>
      </c>
      <c r="D4914" s="4">
        <v>115</v>
      </c>
      <c r="E4914" s="29">
        <f t="shared" si="267"/>
        <v>326</v>
      </c>
      <c r="G4914" s="155"/>
      <c r="H4914" s="93">
        <f t="shared" si="263"/>
        <v>395</v>
      </c>
      <c r="I4914" s="93">
        <f t="shared" si="264"/>
        <v>5.978885764901122</v>
      </c>
      <c r="J4914" s="158">
        <f t="shared" si="265"/>
        <v>11.079184996492858</v>
      </c>
    </row>
    <row r="4915" spans="1:10" ht="15.75" hidden="1" thickBot="1" x14ac:dyDescent="0.3">
      <c r="A4915" s="93">
        <v>176</v>
      </c>
      <c r="B4915" s="51" t="s">
        <v>47</v>
      </c>
      <c r="C4915" s="53">
        <v>44068</v>
      </c>
      <c r="D4915" s="4">
        <v>113</v>
      </c>
      <c r="E4915" s="29">
        <f t="shared" si="267"/>
        <v>344</v>
      </c>
      <c r="F4915" s="4">
        <f>1</f>
        <v>1</v>
      </c>
      <c r="G4915" s="155"/>
      <c r="H4915" s="93">
        <f t="shared" si="263"/>
        <v>439</v>
      </c>
      <c r="I4915" s="93">
        <f t="shared" si="264"/>
        <v>6.0844994130751715</v>
      </c>
      <c r="J4915" s="158">
        <f t="shared" si="265"/>
        <v>18.813574263986805</v>
      </c>
    </row>
    <row r="4916" spans="1:10" ht="15.75" hidden="1" thickBot="1" x14ac:dyDescent="0.3">
      <c r="A4916" s="93">
        <v>177</v>
      </c>
      <c r="B4916" s="51" t="s">
        <v>47</v>
      </c>
      <c r="C4916" s="53">
        <v>44069</v>
      </c>
      <c r="D4916" s="4">
        <v>68</v>
      </c>
      <c r="E4916" s="29">
        <f t="shared" si="267"/>
        <v>333</v>
      </c>
      <c r="G4916" s="155"/>
      <c r="H4916" s="93">
        <f t="shared" si="263"/>
        <v>412</v>
      </c>
      <c r="I4916" s="93">
        <f t="shared" si="264"/>
        <v>6.0210233493495267</v>
      </c>
      <c r="J4916" s="158">
        <f t="shared" si="265"/>
        <v>-57.246860480581141</v>
      </c>
    </row>
    <row r="4917" spans="1:10" ht="15.75" hidden="1" thickBot="1" x14ac:dyDescent="0.3">
      <c r="A4917" s="93">
        <v>178</v>
      </c>
      <c r="B4917" s="51" t="s">
        <v>47</v>
      </c>
      <c r="C4917" s="53">
        <v>44070</v>
      </c>
      <c r="D4917" s="4">
        <v>120</v>
      </c>
      <c r="E4917" s="29">
        <f t="shared" si="267"/>
        <v>393</v>
      </c>
      <c r="F4917" s="4">
        <f>1</f>
        <v>1</v>
      </c>
      <c r="G4917" s="155"/>
      <c r="H4917" s="93">
        <f t="shared" si="263"/>
        <v>453</v>
      </c>
      <c r="I4917" s="93">
        <f t="shared" si="264"/>
        <v>6.1158921254830343</v>
      </c>
      <c r="J4917" s="158">
        <f t="shared" si="265"/>
        <v>8.3833712891594505</v>
      </c>
    </row>
    <row r="4918" spans="1:10" ht="15.75" hidden="1" thickBot="1" x14ac:dyDescent="0.3">
      <c r="A4918" s="93">
        <v>179</v>
      </c>
      <c r="B4918" s="51" t="s">
        <v>47</v>
      </c>
      <c r="C4918" s="53">
        <v>44071</v>
      </c>
      <c r="D4918" s="4">
        <v>135</v>
      </c>
      <c r="E4918" s="29">
        <f t="shared" si="267"/>
        <v>432</v>
      </c>
      <c r="F4918" s="4">
        <f>4+1</f>
        <v>5</v>
      </c>
      <c r="G4918" s="155"/>
      <c r="H4918" s="93">
        <f t="shared" si="263"/>
        <v>528</v>
      </c>
      <c r="I4918" s="93">
        <f t="shared" si="264"/>
        <v>6.2690962837062614</v>
      </c>
      <c r="J4918" s="158">
        <f t="shared" si="265"/>
        <v>7.2893614368871198</v>
      </c>
    </row>
    <row r="4919" spans="1:10" ht="15.75" hidden="1" thickBot="1" x14ac:dyDescent="0.3">
      <c r="A4919" s="93">
        <v>180</v>
      </c>
      <c r="B4919" s="51" t="s">
        <v>47</v>
      </c>
      <c r="C4919" s="53">
        <v>44072</v>
      </c>
      <c r="D4919" s="4">
        <v>223</v>
      </c>
      <c r="E4919" s="29">
        <f t="shared" si="267"/>
        <v>548</v>
      </c>
      <c r="G4919" s="155"/>
      <c r="H4919" s="93">
        <f t="shared" si="263"/>
        <v>655</v>
      </c>
      <c r="I4919" s="93">
        <f t="shared" si="264"/>
        <v>6.4846352356352517</v>
      </c>
      <c r="J4919" s="158">
        <f t="shared" si="265"/>
        <v>6.8388377957449222</v>
      </c>
    </row>
    <row r="4920" spans="1:10" ht="15.75" hidden="1" thickBot="1" x14ac:dyDescent="0.3">
      <c r="A4920" s="93">
        <v>181</v>
      </c>
      <c r="B4920" s="51" t="s">
        <v>47</v>
      </c>
      <c r="C4920" s="53">
        <v>44073</v>
      </c>
      <c r="D4920" s="4">
        <v>166</v>
      </c>
      <c r="E4920" s="29">
        <f t="shared" si="267"/>
        <v>521</v>
      </c>
      <c r="G4920" s="155"/>
      <c r="H4920" s="93">
        <f t="shared" si="263"/>
        <v>714</v>
      </c>
      <c r="I4920" s="93">
        <f t="shared" si="264"/>
        <v>6.5708829623395841</v>
      </c>
      <c r="J4920" s="158">
        <f t="shared" si="265"/>
        <v>6.5379649235471797</v>
      </c>
    </row>
    <row r="4921" spans="1:10" hidden="1" x14ac:dyDescent="0.25">
      <c r="A4921" s="93">
        <v>182</v>
      </c>
      <c r="B4921" s="101" t="s">
        <v>47</v>
      </c>
      <c r="C4921" s="46">
        <v>44074</v>
      </c>
      <c r="D4921" s="47">
        <v>250</v>
      </c>
      <c r="E4921" s="89">
        <f t="shared" si="267"/>
        <v>614</v>
      </c>
      <c r="F4921" s="47">
        <f>1</f>
        <v>1</v>
      </c>
      <c r="G4921" s="155"/>
      <c r="H4921" s="93">
        <f t="shared" si="263"/>
        <v>771</v>
      </c>
      <c r="I4921" s="93">
        <f t="shared" si="264"/>
        <v>6.6476883735633292</v>
      </c>
      <c r="J4921" s="158">
        <f t="shared" si="265"/>
        <v>6.7252501566748517</v>
      </c>
    </row>
    <row r="4922" spans="1:10" hidden="1" x14ac:dyDescent="0.25">
      <c r="A4922" s="93">
        <v>183</v>
      </c>
      <c r="B4922" s="151" t="s">
        <v>47</v>
      </c>
      <c r="C4922" s="49">
        <v>44075</v>
      </c>
      <c r="D4922" s="50">
        <v>236</v>
      </c>
      <c r="E4922" s="136">
        <f t="shared" si="267"/>
        <v>609</v>
      </c>
      <c r="F4922" s="50"/>
      <c r="G4922" s="156"/>
      <c r="H4922" s="93">
        <f t="shared" si="263"/>
        <v>850</v>
      </c>
      <c r="I4922" s="93">
        <f t="shared" si="264"/>
        <v>6.7452363494843626</v>
      </c>
      <c r="J4922" s="158">
        <f t="shared" si="265"/>
        <v>6.2345426144863838</v>
      </c>
    </row>
    <row r="4923" spans="1:10" hidden="1" x14ac:dyDescent="0.25">
      <c r="A4923" s="93">
        <v>184</v>
      </c>
      <c r="B4923" s="51" t="s">
        <v>47</v>
      </c>
      <c r="C4923" s="26">
        <v>44076</v>
      </c>
      <c r="D4923" s="4">
        <v>324</v>
      </c>
      <c r="E4923" s="29">
        <f t="shared" si="267"/>
        <v>723</v>
      </c>
      <c r="G4923" s="155"/>
      <c r="H4923" s="93">
        <f t="shared" si="263"/>
        <v>933</v>
      </c>
      <c r="I4923" s="93">
        <f t="shared" si="264"/>
        <v>6.8384052008473439</v>
      </c>
      <c r="J4923" s="158">
        <f t="shared" si="265"/>
        <v>5.7702627110264642</v>
      </c>
    </row>
    <row r="4924" spans="1:10" hidden="1" x14ac:dyDescent="0.25">
      <c r="A4924" s="93">
        <v>185</v>
      </c>
      <c r="B4924" s="51" t="s">
        <v>47</v>
      </c>
      <c r="C4924" s="26">
        <v>44077</v>
      </c>
      <c r="D4924" s="4">
        <v>272</v>
      </c>
      <c r="E4924" s="29">
        <f t="shared" si="267"/>
        <v>698</v>
      </c>
      <c r="G4924" s="155"/>
      <c r="H4924" s="93">
        <f t="shared" si="263"/>
        <v>995</v>
      </c>
      <c r="I4924" s="93">
        <f t="shared" si="264"/>
        <v>6.9027427371585928</v>
      </c>
      <c r="J4924" s="158">
        <f t="shared" si="265"/>
        <v>6.3197311447163287</v>
      </c>
    </row>
    <row r="4925" spans="1:10" hidden="1" x14ac:dyDescent="0.25">
      <c r="A4925" s="93">
        <v>186</v>
      </c>
      <c r="B4925" s="51" t="s">
        <v>47</v>
      </c>
      <c r="C4925" s="26">
        <v>44078</v>
      </c>
      <c r="D4925" s="4">
        <v>310</v>
      </c>
      <c r="E4925" s="29">
        <f t="shared" si="267"/>
        <v>766</v>
      </c>
      <c r="G4925" s="155"/>
      <c r="H4925" s="93">
        <f t="shared" si="263"/>
        <v>1008</v>
      </c>
      <c r="I4925" s="93">
        <f t="shared" si="264"/>
        <v>6.9157234486313142</v>
      </c>
      <c r="J4925" s="158">
        <f t="shared" si="265"/>
        <v>7.7456478796669002</v>
      </c>
    </row>
    <row r="4926" spans="1:10" hidden="1" x14ac:dyDescent="0.25">
      <c r="A4926" s="93">
        <v>187</v>
      </c>
      <c r="B4926" s="51" t="s">
        <v>47</v>
      </c>
      <c r="C4926" s="26">
        <v>44079</v>
      </c>
      <c r="D4926" s="4">
        <v>307</v>
      </c>
      <c r="E4926" s="29">
        <f t="shared" si="267"/>
        <v>442</v>
      </c>
      <c r="F4926" s="4">
        <f>1</f>
        <v>1</v>
      </c>
      <c r="G4926" s="155"/>
      <c r="H4926" s="93">
        <f t="shared" si="263"/>
        <v>1073</v>
      </c>
      <c r="I4926" s="93">
        <f t="shared" si="264"/>
        <v>6.9782137426306985</v>
      </c>
      <c r="J4926" s="158">
        <f t="shared" si="265"/>
        <v>9.6436528110730926</v>
      </c>
    </row>
    <row r="4927" spans="1:10" hidden="1" x14ac:dyDescent="0.25">
      <c r="A4927" s="93">
        <v>188</v>
      </c>
      <c r="B4927" s="51" t="s">
        <v>47</v>
      </c>
      <c r="C4927" s="26">
        <v>44080</v>
      </c>
      <c r="D4927" s="4">
        <v>262</v>
      </c>
      <c r="E4927" s="29">
        <f t="shared" si="267"/>
        <v>386</v>
      </c>
      <c r="G4927" s="155"/>
      <c r="H4927" s="93">
        <f t="shared" si="263"/>
        <v>704</v>
      </c>
      <c r="I4927" s="93">
        <f t="shared" si="264"/>
        <v>6.5567783561580422</v>
      </c>
      <c r="J4927" s="158">
        <f t="shared" si="265"/>
        <v>27.339316630173847</v>
      </c>
    </row>
    <row r="4928" spans="1:10" hidden="1" x14ac:dyDescent="0.25">
      <c r="A4928" s="93">
        <v>189</v>
      </c>
      <c r="B4928" s="51" t="s">
        <v>47</v>
      </c>
      <c r="C4928" s="26">
        <v>44081</v>
      </c>
      <c r="D4928" s="4">
        <v>509</v>
      </c>
      <c r="E4928" s="29">
        <f t="shared" si="267"/>
        <v>644</v>
      </c>
      <c r="F4928" s="4">
        <f>1</f>
        <v>1</v>
      </c>
      <c r="G4928" s="155"/>
      <c r="H4928" s="93">
        <f t="shared" si="263"/>
        <v>895</v>
      </c>
      <c r="I4928" s="93">
        <f t="shared" si="264"/>
        <v>6.7968237182748554</v>
      </c>
      <c r="J4928" s="158">
        <f t="shared" si="265"/>
        <v>109.02136598972163</v>
      </c>
    </row>
    <row r="4929" spans="1:10" hidden="1" x14ac:dyDescent="0.25">
      <c r="A4929" s="93">
        <v>190</v>
      </c>
      <c r="B4929" s="51" t="s">
        <v>47</v>
      </c>
      <c r="C4929" s="26">
        <v>44082</v>
      </c>
      <c r="D4929" s="4">
        <v>283</v>
      </c>
      <c r="E4929" s="29">
        <f t="shared" si="267"/>
        <v>417</v>
      </c>
      <c r="F4929" s="4">
        <f>1</f>
        <v>1</v>
      </c>
      <c r="G4929" s="155"/>
      <c r="H4929" s="93">
        <f t="shared" si="263"/>
        <v>927</v>
      </c>
      <c r="I4929" s="93">
        <f t="shared" si="264"/>
        <v>6.831953565565855</v>
      </c>
      <c r="J4929" s="158">
        <f t="shared" si="265"/>
        <v>-101.0331404269089</v>
      </c>
    </row>
    <row r="4930" spans="1:10" hidden="1" x14ac:dyDescent="0.25">
      <c r="A4930" s="93">
        <v>191</v>
      </c>
      <c r="B4930" s="51" t="s">
        <v>47</v>
      </c>
      <c r="C4930" s="26">
        <v>44083</v>
      </c>
      <c r="D4930" s="4">
        <v>390</v>
      </c>
      <c r="E4930" s="29">
        <f t="shared" si="267"/>
        <v>538</v>
      </c>
      <c r="G4930" s="155"/>
      <c r="H4930" s="93">
        <f t="shared" si="263"/>
        <v>807</v>
      </c>
      <c r="I4930" s="93">
        <f t="shared" si="264"/>
        <v>6.6933236682699491</v>
      </c>
      <c r="J4930" s="158">
        <f t="shared" si="265"/>
        <v>-27.110717119841997</v>
      </c>
    </row>
    <row r="4931" spans="1:10" hidden="1" x14ac:dyDescent="0.25">
      <c r="A4931" s="93">
        <v>192</v>
      </c>
      <c r="B4931" s="51" t="s">
        <v>47</v>
      </c>
      <c r="C4931" s="26">
        <v>44084</v>
      </c>
      <c r="D4931" s="1">
        <v>283</v>
      </c>
      <c r="E4931" s="29">
        <f t="shared" si="267"/>
        <v>423</v>
      </c>
      <c r="G4931" s="155"/>
      <c r="H4931" s="93">
        <f t="shared" ref="H4931:H4945" si="268">IF(EXACT(B4931,B4930),D4931+E4930,E4931)</f>
        <v>821</v>
      </c>
      <c r="I4931" s="93">
        <f t="shared" si="264"/>
        <v>6.7105231094524278</v>
      </c>
      <c r="J4931" s="158">
        <f t="shared" si="265"/>
        <v>-21.919583121679242</v>
      </c>
    </row>
    <row r="4932" spans="1:10" hidden="1" x14ac:dyDescent="0.25">
      <c r="A4932" s="93">
        <v>193</v>
      </c>
      <c r="B4932" s="51" t="s">
        <v>47</v>
      </c>
      <c r="C4932" s="26">
        <v>44085</v>
      </c>
      <c r="D4932" s="4">
        <v>472</v>
      </c>
      <c r="E4932" s="29">
        <f t="shared" si="267"/>
        <v>1150</v>
      </c>
      <c r="F4932" s="4">
        <f>1</f>
        <v>1</v>
      </c>
      <c r="G4932" s="155"/>
      <c r="H4932" s="93">
        <f t="shared" si="268"/>
        <v>895</v>
      </c>
      <c r="I4932" s="93">
        <f t="shared" si="264"/>
        <v>6.7968237182748554</v>
      </c>
      <c r="J4932" s="158">
        <f t="shared" si="265"/>
        <v>-33.733981741913084</v>
      </c>
    </row>
    <row r="4933" spans="1:10" hidden="1" x14ac:dyDescent="0.25">
      <c r="A4933" s="93">
        <v>194</v>
      </c>
      <c r="B4933" s="51" t="s">
        <v>47</v>
      </c>
      <c r="C4933" s="26">
        <v>44086</v>
      </c>
      <c r="D4933" s="4">
        <v>154</v>
      </c>
      <c r="E4933" s="29">
        <f t="shared" si="267"/>
        <v>384</v>
      </c>
      <c r="F4933" s="4">
        <f>1</f>
        <v>1</v>
      </c>
      <c r="G4933" s="155"/>
      <c r="H4933" s="93">
        <f t="shared" si="268"/>
        <v>1304</v>
      </c>
      <c r="I4933" s="93">
        <f t="shared" si="264"/>
        <v>7.1731917424865985</v>
      </c>
      <c r="J4933" s="158">
        <f t="shared" si="265"/>
        <v>26.861942109493501</v>
      </c>
    </row>
    <row r="4934" spans="1:10" hidden="1" x14ac:dyDescent="0.25">
      <c r="A4934" s="93">
        <v>195</v>
      </c>
      <c r="B4934" s="51" t="s">
        <v>47</v>
      </c>
      <c r="C4934" s="26">
        <v>44087</v>
      </c>
      <c r="D4934" s="4">
        <v>583</v>
      </c>
      <c r="E4934" s="29">
        <f t="shared" si="267"/>
        <v>777</v>
      </c>
      <c r="G4934" s="155"/>
      <c r="H4934" s="93">
        <f t="shared" si="268"/>
        <v>967</v>
      </c>
      <c r="I4934" s="93">
        <f t="shared" si="264"/>
        <v>6.8741984954532942</v>
      </c>
      <c r="J4934" s="158">
        <f t="shared" si="265"/>
        <v>14.499575089501532</v>
      </c>
    </row>
    <row r="4935" spans="1:10" hidden="1" x14ac:dyDescent="0.25">
      <c r="A4935" s="93">
        <v>196</v>
      </c>
      <c r="B4935" s="51" t="s">
        <v>47</v>
      </c>
      <c r="C4935" s="26">
        <v>44088</v>
      </c>
      <c r="D4935" s="4">
        <v>621</v>
      </c>
      <c r="E4935" s="29">
        <f t="shared" si="267"/>
        <v>844</v>
      </c>
      <c r="G4935" s="155"/>
      <c r="H4935" s="93">
        <f t="shared" si="268"/>
        <v>1398</v>
      </c>
      <c r="I4935" s="93">
        <f t="shared" si="264"/>
        <v>7.2427979227937556</v>
      </c>
      <c r="J4935" s="158">
        <f t="shared" si="265"/>
        <v>11.982913221570868</v>
      </c>
    </row>
    <row r="4936" spans="1:10" hidden="1" x14ac:dyDescent="0.25">
      <c r="A4936" s="93">
        <v>197</v>
      </c>
      <c r="B4936" s="145" t="s">
        <v>47</v>
      </c>
      <c r="C4936" s="26">
        <v>44089</v>
      </c>
      <c r="D4936" s="4">
        <v>468</v>
      </c>
      <c r="E4936" s="29">
        <f t="shared" si="267"/>
        <v>706</v>
      </c>
      <c r="F4936" s="4">
        <f>2+1</f>
        <v>3</v>
      </c>
      <c r="G4936" s="155"/>
      <c r="H4936" s="93">
        <f t="shared" si="268"/>
        <v>1312</v>
      </c>
      <c r="I4936" s="93">
        <f t="shared" si="264"/>
        <v>7.179307969504034</v>
      </c>
      <c r="J4936" s="158">
        <f t="shared" si="265"/>
        <v>9.6298365047607266</v>
      </c>
    </row>
    <row r="4937" spans="1:10" hidden="1" x14ac:dyDescent="0.25">
      <c r="A4937" s="93">
        <v>198</v>
      </c>
      <c r="B4937" s="145" t="s">
        <v>47</v>
      </c>
      <c r="C4937" s="26">
        <v>44090</v>
      </c>
      <c r="D4937" s="4">
        <v>458</v>
      </c>
      <c r="E4937" s="29">
        <f t="shared" si="267"/>
        <v>738</v>
      </c>
      <c r="F4937" s="4">
        <f>8</f>
        <v>8</v>
      </c>
      <c r="G4937" s="155"/>
      <c r="H4937" s="93">
        <f t="shared" si="268"/>
        <v>1164</v>
      </c>
      <c r="I4937" s="93">
        <f t="shared" si="264"/>
        <v>7.0596176282913827</v>
      </c>
      <c r="J4937" s="158">
        <f t="shared" si="265"/>
        <v>9.7906895493659771</v>
      </c>
    </row>
    <row r="4938" spans="1:10" hidden="1" x14ac:dyDescent="0.25">
      <c r="A4938" s="93">
        <v>199</v>
      </c>
      <c r="B4938" s="145" t="s">
        <v>47</v>
      </c>
      <c r="C4938" s="26">
        <v>44091</v>
      </c>
      <c r="D4938" s="4">
        <v>435</v>
      </c>
      <c r="E4938" s="29">
        <f t="shared" si="267"/>
        <v>761</v>
      </c>
      <c r="F4938" s="4">
        <f>3+2+2</f>
        <v>7</v>
      </c>
      <c r="G4938" s="155"/>
      <c r="H4938" s="93">
        <f t="shared" si="268"/>
        <v>1173</v>
      </c>
      <c r="I4938" s="93">
        <f t="shared" si="264"/>
        <v>7.0673198486534758</v>
      </c>
      <c r="J4938" s="158">
        <f t="shared" si="265"/>
        <v>13.867913498671095</v>
      </c>
    </row>
    <row r="4939" spans="1:10" hidden="1" x14ac:dyDescent="0.25">
      <c r="A4939" s="93">
        <v>200</v>
      </c>
      <c r="B4939" s="145" t="s">
        <v>47</v>
      </c>
      <c r="C4939" s="26">
        <v>44092</v>
      </c>
      <c r="D4939" s="4">
        <v>496</v>
      </c>
      <c r="E4939" s="29">
        <f t="shared" si="267"/>
        <v>840</v>
      </c>
      <c r="G4939" s="155"/>
      <c r="H4939" s="93">
        <f t="shared" si="268"/>
        <v>1257</v>
      </c>
      <c r="I4939" s="93">
        <f t="shared" si="264"/>
        <v>7.1364832085902474</v>
      </c>
      <c r="J4939" s="158">
        <f t="shared" si="265"/>
        <v>24.871318283326012</v>
      </c>
    </row>
    <row r="4940" spans="1:10" hidden="1" x14ac:dyDescent="0.25">
      <c r="A4940" s="93">
        <v>201</v>
      </c>
      <c r="B4940" s="145" t="s">
        <v>47</v>
      </c>
      <c r="C4940" s="26">
        <v>44093</v>
      </c>
      <c r="D4940" s="4">
        <v>147</v>
      </c>
      <c r="E4940" s="29">
        <f t="shared" si="267"/>
        <v>480</v>
      </c>
      <c r="F4940" s="4">
        <f>1+7+6</f>
        <v>14</v>
      </c>
      <c r="G4940" s="155"/>
      <c r="H4940" s="93">
        <f t="shared" si="268"/>
        <v>987</v>
      </c>
      <c r="I4940" s="93">
        <f t="shared" si="264"/>
        <v>6.8946700394334819</v>
      </c>
      <c r="J4940" s="158">
        <f t="shared" si="265"/>
        <v>-45.333616867424375</v>
      </c>
    </row>
    <row r="4941" spans="1:10" hidden="1" x14ac:dyDescent="0.25">
      <c r="A4941" s="93">
        <v>202</v>
      </c>
      <c r="B4941" s="145" t="s">
        <v>47</v>
      </c>
      <c r="C4941" s="26">
        <v>44094</v>
      </c>
      <c r="D4941" s="4">
        <v>272</v>
      </c>
      <c r="E4941" s="29">
        <f t="shared" si="267"/>
        <v>665</v>
      </c>
      <c r="F4941" s="4">
        <f>21+14+11+4</f>
        <v>50</v>
      </c>
      <c r="G4941" s="155"/>
      <c r="H4941" s="93">
        <f t="shared" si="268"/>
        <v>752</v>
      </c>
      <c r="I4941" s="93">
        <f t="shared" si="264"/>
        <v>6.62273632394984</v>
      </c>
      <c r="J4941" s="158">
        <f t="shared" si="265"/>
        <v>-16.07676516136053</v>
      </c>
    </row>
    <row r="4942" spans="1:10" hidden="1" x14ac:dyDescent="0.25">
      <c r="A4942" s="93">
        <v>203</v>
      </c>
      <c r="B4942" s="145" t="s">
        <v>47</v>
      </c>
      <c r="C4942" s="26">
        <v>44095</v>
      </c>
      <c r="D4942" s="4">
        <v>208</v>
      </c>
      <c r="E4942" s="29">
        <f t="shared" si="267"/>
        <v>640</v>
      </c>
      <c r="G4942" s="155"/>
      <c r="H4942" s="93">
        <f t="shared" si="268"/>
        <v>873</v>
      </c>
      <c r="I4942" s="93">
        <f t="shared" si="264"/>
        <v>6.7719355558396019</v>
      </c>
      <c r="J4942" s="158">
        <f t="shared" si="265"/>
        <v>-8.9512950962113642</v>
      </c>
    </row>
    <row r="4943" spans="1:10" hidden="1" x14ac:dyDescent="0.25">
      <c r="A4943" s="93">
        <v>204</v>
      </c>
      <c r="B4943" s="145" t="s">
        <v>47</v>
      </c>
      <c r="C4943" s="26">
        <v>44096</v>
      </c>
      <c r="D4943" s="4">
        <v>721</v>
      </c>
      <c r="E4943" s="29">
        <f t="shared" si="267"/>
        <v>1269</v>
      </c>
      <c r="G4943" s="155"/>
      <c r="H4943" s="93">
        <f t="shared" si="268"/>
        <v>1361</v>
      </c>
      <c r="I4943" s="93">
        <f t="shared" si="264"/>
        <v>7.215975002651466</v>
      </c>
      <c r="J4943" s="158">
        <f t="shared" si="265"/>
        <v>-21.116403821258618</v>
      </c>
    </row>
    <row r="4944" spans="1:10" hidden="1" x14ac:dyDescent="0.25">
      <c r="A4944" s="93">
        <v>205</v>
      </c>
      <c r="B4944" s="145" t="s">
        <v>47</v>
      </c>
      <c r="C4944" s="26">
        <v>44097</v>
      </c>
      <c r="D4944" s="4">
        <v>819</v>
      </c>
      <c r="E4944" s="29">
        <f t="shared" si="267"/>
        <v>1340</v>
      </c>
      <c r="G4944" s="155"/>
      <c r="H4944" s="93">
        <f t="shared" si="268"/>
        <v>2088</v>
      </c>
      <c r="I4944" s="93">
        <f t="shared" si="264"/>
        <v>7.643961949002529</v>
      </c>
      <c r="J4944" s="158">
        <f t="shared" si="265"/>
        <v>16.788502736867379</v>
      </c>
    </row>
    <row r="4945" spans="1:10" ht="15.75" hidden="1" thickBot="1" x14ac:dyDescent="0.3">
      <c r="A4945" s="93">
        <v>206</v>
      </c>
      <c r="B4945" s="146" t="s">
        <v>47</v>
      </c>
      <c r="C4945" s="53">
        <v>44098</v>
      </c>
      <c r="D4945" s="54">
        <v>224</v>
      </c>
      <c r="E4945" s="137">
        <f t="shared" si="267"/>
        <v>838</v>
      </c>
      <c r="F4945" s="54">
        <f>1</f>
        <v>1</v>
      </c>
      <c r="G4945" s="153"/>
      <c r="H4945" s="93">
        <f t="shared" si="268"/>
        <v>1564</v>
      </c>
      <c r="I4945" s="93">
        <f t="shared" ref="I4945" si="269">LN(H4945)</f>
        <v>7.3550019211052566</v>
      </c>
      <c r="J4945" s="158">
        <f>LN(2)/SLOPE(I4938:I4945,A4938:A4945)</f>
        <v>10.279212752296759</v>
      </c>
    </row>
    <row r="4946" spans="1:10" x14ac:dyDescent="0.25">
      <c r="B4946" s="149"/>
      <c r="C4946" s="48"/>
      <c r="D4946" s="48"/>
      <c r="E4946" s="150"/>
      <c r="F4946" s="48"/>
    </row>
  </sheetData>
  <autoFilter ref="B1:F4945" xr:uid="{00000000-0009-0000-0000-000001000000}">
    <filterColumn colId="0">
      <filters>
        <filter val="Entre Ríos"/>
      </filters>
    </filterColumn>
  </autoFilter>
  <sortState xmlns:xlrd2="http://schemas.microsoft.com/office/spreadsheetml/2017/richdata2" ref="B2:G4945">
    <sortCondition ref="B2:B4945"/>
    <sortCondition ref="C2:C4945"/>
  </sortState>
  <conditionalFormatting sqref="D3893:G3913 D3890:G3891 E3892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90:B3913 D3893:G3913 D3890:G3891 E389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3:D3913 D3890:D389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0:E391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3:G3913 F3890:G389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4:B393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38:B396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62:B398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86:B400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86:E400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62:E39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38:E396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14:E393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10:B403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10:E403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4:B405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34:E40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58:B408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58:E408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2:B41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82:E410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06:B41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06:E412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30:B415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30:E415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4:B417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54:E417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78:B420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78:E4201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02:B42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02:E422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6:B424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26:E424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0:B427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50:E427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4:B429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74:E429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98:B432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98:E432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22:B434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22:E434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46:B436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46:E436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70:B439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70:E439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4:B441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94:E441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8:B444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18:E444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42:B446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42:E44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66:B448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66:E448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0:B45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90:E45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4:B453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14:E45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38:B456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38:E456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62:B458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62:E458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4:G135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5:G3889 C2:G135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86:B460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86:E46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10:B46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10:E46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4:B46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34:E46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G46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0:G46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E46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58:B46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58:E46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2:B47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82:E47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06:E47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30:E47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54:E477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78:E48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02:E48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26:E48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50:E487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74:E48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98:E49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22:E49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1">
        <v>61.1</v>
      </c>
      <c r="E171" s="129">
        <f t="shared" si="0"/>
        <v>3860.8837970540098</v>
      </c>
      <c r="F171" s="130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28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0"/>
    <col min="3" max="3" width="19" style="104" customWidth="1"/>
    <col min="4" max="5" width="11.42578125" style="105"/>
    <col min="6" max="6" width="18.140625" style="105" customWidth="1"/>
    <col min="7" max="7" width="12.85546875" style="105" customWidth="1"/>
    <col min="8" max="8" width="17.7109375" style="105" customWidth="1"/>
    <col min="9" max="12" width="11.42578125" style="120"/>
    <col min="13" max="13" width="22.28515625" style="120" customWidth="1"/>
    <col min="14" max="14" width="14.5703125" style="120" customWidth="1"/>
    <col min="15" max="15" width="13.7109375" style="120" customWidth="1"/>
    <col min="16" max="16" width="15" style="120" customWidth="1"/>
    <col min="17" max="17" width="13.7109375" style="120" customWidth="1"/>
    <col min="18" max="18" width="15.140625" style="104" customWidth="1"/>
    <col min="19" max="19" width="11.42578125" style="120"/>
    <col min="20" max="16384" width="11.42578125" style="104"/>
  </cols>
  <sheetData>
    <row r="1" spans="1:19" s="120" customFormat="1" ht="52.5" customHeight="1" thickBot="1" x14ac:dyDescent="0.3">
      <c r="C1" s="159" t="s">
        <v>146</v>
      </c>
      <c r="D1" s="159"/>
      <c r="E1" s="159"/>
      <c r="F1" s="159"/>
      <c r="G1" s="159"/>
      <c r="H1" s="159"/>
      <c r="M1" s="160" t="s">
        <v>147</v>
      </c>
      <c r="N1" s="160"/>
      <c r="O1" s="160"/>
      <c r="P1" s="160"/>
      <c r="Q1" s="160"/>
      <c r="R1" s="160"/>
      <c r="S1" s="160"/>
    </row>
    <row r="2" spans="1:19" ht="58.5" customHeight="1" x14ac:dyDescent="0.25">
      <c r="C2" s="108" t="s">
        <v>31</v>
      </c>
      <c r="D2" s="109">
        <v>44043</v>
      </c>
      <c r="E2" s="109">
        <v>44074</v>
      </c>
      <c r="F2" s="110" t="s">
        <v>145</v>
      </c>
      <c r="G2" s="111" t="s">
        <v>143</v>
      </c>
      <c r="H2" s="112" t="s">
        <v>144</v>
      </c>
      <c r="M2" s="108" t="s">
        <v>31</v>
      </c>
      <c r="N2" s="109">
        <v>44043</v>
      </c>
      <c r="O2" s="109">
        <v>44074</v>
      </c>
      <c r="P2" s="110" t="s">
        <v>145</v>
      </c>
      <c r="Q2" s="111" t="s">
        <v>143</v>
      </c>
      <c r="R2" s="112" t="s">
        <v>148</v>
      </c>
    </row>
    <row r="3" spans="1:19" s="105" customFormat="1" ht="27.95" customHeight="1" x14ac:dyDescent="0.25">
      <c r="A3" s="121"/>
      <c r="B3" s="121"/>
      <c r="C3" s="113" t="s">
        <v>22</v>
      </c>
      <c r="D3" s="106">
        <v>49911</v>
      </c>
      <c r="E3" s="106">
        <v>156669</v>
      </c>
      <c r="F3" s="107">
        <f>(E3-D3)/D3</f>
        <v>2.1389673619041893</v>
      </c>
      <c r="G3" s="106">
        <v>316506</v>
      </c>
      <c r="H3" s="114">
        <f>(G3-E3)/E3</f>
        <v>1.0202209754322809</v>
      </c>
      <c r="I3" s="121"/>
      <c r="J3" s="121"/>
      <c r="K3" s="121"/>
      <c r="L3" s="121"/>
      <c r="M3" s="113" t="s">
        <v>22</v>
      </c>
      <c r="N3" s="122">
        <v>114573</v>
      </c>
      <c r="O3" s="122">
        <v>258793</v>
      </c>
      <c r="P3" s="123">
        <f>(O3-N3)/N3</f>
        <v>1.2587607900639768</v>
      </c>
      <c r="Q3" s="122">
        <v>316506</v>
      </c>
      <c r="R3" s="124">
        <f>(Q3-O3)/O3</f>
        <v>0.22300835030313804</v>
      </c>
      <c r="S3" s="121"/>
    </row>
    <row r="4" spans="1:19" s="105" customFormat="1" ht="27.95" customHeight="1" x14ac:dyDescent="0.25">
      <c r="A4" s="121"/>
      <c r="B4" s="121"/>
      <c r="C4" s="115" t="s">
        <v>51</v>
      </c>
      <c r="D4" s="106">
        <v>36520</v>
      </c>
      <c r="E4" s="106">
        <v>71086</v>
      </c>
      <c r="F4" s="107">
        <f t="shared" ref="F4:F26" si="0">(E4-D4)/D4</f>
        <v>0.94649507119386633</v>
      </c>
      <c r="G4" s="106">
        <v>107857</v>
      </c>
      <c r="H4" s="114">
        <f t="shared" ref="H4:H26" si="1">(G4-E4)/E4</f>
        <v>0.51727485018147035</v>
      </c>
      <c r="I4" s="121"/>
      <c r="J4" s="121"/>
      <c r="K4" s="121"/>
      <c r="L4" s="121"/>
      <c r="M4" s="115" t="s">
        <v>51</v>
      </c>
      <c r="N4" s="122">
        <v>59708</v>
      </c>
      <c r="O4" s="122">
        <v>95604</v>
      </c>
      <c r="P4" s="123">
        <f t="shared" ref="P4:P26" si="2">(O4-N4)/N4</f>
        <v>0.6011924700207677</v>
      </c>
      <c r="Q4" s="122">
        <v>107857</v>
      </c>
      <c r="R4" s="124">
        <f t="shared" ref="R4:R26" si="3">(Q4-O4)/O4</f>
        <v>0.12816409355257102</v>
      </c>
      <c r="S4" s="121"/>
    </row>
    <row r="5" spans="1:19" s="105" customFormat="1" ht="27.95" customHeight="1" x14ac:dyDescent="0.25">
      <c r="A5" s="121"/>
      <c r="B5" s="121"/>
      <c r="C5" s="115" t="s">
        <v>35</v>
      </c>
      <c r="D5" s="106">
        <v>38</v>
      </c>
      <c r="E5" s="106">
        <v>62</v>
      </c>
      <c r="F5" s="107">
        <f t="shared" si="0"/>
        <v>0.63157894736842102</v>
      </c>
      <c r="G5" s="106">
        <v>111</v>
      </c>
      <c r="H5" s="114">
        <f t="shared" si="1"/>
        <v>0.79032258064516125</v>
      </c>
      <c r="I5" s="121"/>
      <c r="J5" s="121"/>
      <c r="K5" s="121"/>
      <c r="L5" s="121"/>
      <c r="M5" s="115" t="s">
        <v>35</v>
      </c>
      <c r="N5" s="122">
        <v>61</v>
      </c>
      <c r="O5" s="122">
        <v>66</v>
      </c>
      <c r="P5" s="123">
        <f t="shared" si="2"/>
        <v>8.1967213114754092E-2</v>
      </c>
      <c r="Q5" s="122">
        <v>111</v>
      </c>
      <c r="R5" s="124">
        <f t="shared" si="3"/>
        <v>0.68181818181818177</v>
      </c>
      <c r="S5" s="121"/>
    </row>
    <row r="6" spans="1:19" s="105" customFormat="1" ht="27.95" customHeight="1" x14ac:dyDescent="0.25">
      <c r="A6" s="121"/>
      <c r="B6" s="121"/>
      <c r="C6" s="115" t="s">
        <v>21</v>
      </c>
      <c r="D6" s="106">
        <v>2496</v>
      </c>
      <c r="E6" s="106">
        <v>4085</v>
      </c>
      <c r="F6" s="107">
        <f t="shared" si="0"/>
        <v>0.63661858974358976</v>
      </c>
      <c r="G6" s="106">
        <v>6418</v>
      </c>
      <c r="H6" s="114">
        <f t="shared" si="1"/>
        <v>0.57111383108935132</v>
      </c>
      <c r="I6" s="121"/>
      <c r="J6" s="121"/>
      <c r="K6" s="121"/>
      <c r="L6" s="121"/>
      <c r="M6" s="115" t="s">
        <v>21</v>
      </c>
      <c r="N6" s="122">
        <v>3579</v>
      </c>
      <c r="O6" s="122">
        <v>5417</v>
      </c>
      <c r="P6" s="123">
        <f t="shared" si="2"/>
        <v>0.5135512713048338</v>
      </c>
      <c r="Q6" s="122">
        <v>6418</v>
      </c>
      <c r="R6" s="124">
        <f t="shared" si="3"/>
        <v>0.18478862839209895</v>
      </c>
      <c r="S6" s="121"/>
    </row>
    <row r="7" spans="1:19" s="105" customFormat="1" ht="27.95" customHeight="1" x14ac:dyDescent="0.25">
      <c r="A7" s="121"/>
      <c r="B7" s="121"/>
      <c r="C7" s="115" t="s">
        <v>36</v>
      </c>
      <c r="D7" s="106">
        <v>196</v>
      </c>
      <c r="E7" s="106">
        <v>351</v>
      </c>
      <c r="F7" s="107">
        <f t="shared" si="0"/>
        <v>0.79081632653061229</v>
      </c>
      <c r="G7" s="106">
        <v>1390</v>
      </c>
      <c r="H7" s="114">
        <f t="shared" si="1"/>
        <v>2.9601139601139601</v>
      </c>
      <c r="I7" s="121"/>
      <c r="J7" s="121"/>
      <c r="K7" s="121"/>
      <c r="L7" s="121"/>
      <c r="M7" s="115" t="s">
        <v>36</v>
      </c>
      <c r="N7" s="122">
        <v>275</v>
      </c>
      <c r="O7" s="122">
        <v>899</v>
      </c>
      <c r="P7" s="123">
        <f t="shared" si="2"/>
        <v>2.269090909090909</v>
      </c>
      <c r="Q7" s="122">
        <v>1390</v>
      </c>
      <c r="R7" s="124">
        <f t="shared" si="3"/>
        <v>0.5461624026696329</v>
      </c>
      <c r="S7" s="121"/>
    </row>
    <row r="8" spans="1:19" s="105" customFormat="1" ht="27.95" customHeight="1" x14ac:dyDescent="0.25">
      <c r="A8" s="121"/>
      <c r="B8" s="121"/>
      <c r="C8" s="115" t="s">
        <v>27</v>
      </c>
      <c r="D8" s="106">
        <v>855</v>
      </c>
      <c r="E8" s="106">
        <v>3685</v>
      </c>
      <c r="F8" s="107">
        <f t="shared" si="0"/>
        <v>3.3099415204678362</v>
      </c>
      <c r="G8" s="106">
        <v>13009</v>
      </c>
      <c r="H8" s="114">
        <f t="shared" si="1"/>
        <v>2.5302578018995932</v>
      </c>
      <c r="I8" s="121"/>
      <c r="J8" s="121"/>
      <c r="K8" s="121"/>
      <c r="L8" s="121"/>
      <c r="M8" s="115" t="s">
        <v>27</v>
      </c>
      <c r="N8" s="122">
        <v>2256</v>
      </c>
      <c r="O8" s="122">
        <v>8522</v>
      </c>
      <c r="P8" s="123">
        <f t="shared" si="2"/>
        <v>2.7774822695035462</v>
      </c>
      <c r="Q8" s="122">
        <v>13009</v>
      </c>
      <c r="R8" s="124">
        <f t="shared" si="3"/>
        <v>0.52651959633888756</v>
      </c>
      <c r="S8" s="121"/>
    </row>
    <row r="9" spans="1:19" s="105" customFormat="1" ht="27.95" customHeight="1" x14ac:dyDescent="0.25">
      <c r="A9" s="121"/>
      <c r="B9" s="121"/>
      <c r="C9" s="115" t="s">
        <v>37</v>
      </c>
      <c r="D9" s="106">
        <v>126</v>
      </c>
      <c r="E9" s="106">
        <v>216</v>
      </c>
      <c r="F9" s="107">
        <f t="shared" si="0"/>
        <v>0.7142857142857143</v>
      </c>
      <c r="G9" s="106">
        <v>491</v>
      </c>
      <c r="H9" s="114">
        <f t="shared" si="1"/>
        <v>1.2731481481481481</v>
      </c>
      <c r="I9" s="121"/>
      <c r="J9" s="121"/>
      <c r="K9" s="121"/>
      <c r="L9" s="121"/>
      <c r="M9" s="115" t="s">
        <v>37</v>
      </c>
      <c r="N9" s="122">
        <v>168</v>
      </c>
      <c r="O9" s="122">
        <v>311</v>
      </c>
      <c r="P9" s="123">
        <f t="shared" si="2"/>
        <v>0.85119047619047616</v>
      </c>
      <c r="Q9" s="122">
        <v>491</v>
      </c>
      <c r="R9" s="124">
        <f t="shared" si="3"/>
        <v>0.5787781350482315</v>
      </c>
      <c r="S9" s="121"/>
    </row>
    <row r="10" spans="1:19" s="105" customFormat="1" ht="27.95" customHeight="1" x14ac:dyDescent="0.25">
      <c r="A10" s="121"/>
      <c r="B10" s="121"/>
      <c r="C10" s="115" t="s">
        <v>38</v>
      </c>
      <c r="D10" s="106">
        <v>401</v>
      </c>
      <c r="E10" s="106">
        <v>1208</v>
      </c>
      <c r="F10" s="107">
        <f t="shared" si="0"/>
        <v>2.0124688279301743</v>
      </c>
      <c r="G10" s="106">
        <v>4844</v>
      </c>
      <c r="H10" s="114">
        <f t="shared" si="1"/>
        <v>3.0099337748344372</v>
      </c>
      <c r="I10" s="121"/>
      <c r="J10" s="121"/>
      <c r="K10" s="121"/>
      <c r="L10" s="121"/>
      <c r="M10" s="115" t="s">
        <v>38</v>
      </c>
      <c r="N10" s="122">
        <v>813</v>
      </c>
      <c r="O10" s="122">
        <v>3338</v>
      </c>
      <c r="P10" s="123">
        <f t="shared" si="2"/>
        <v>3.105781057810578</v>
      </c>
      <c r="Q10" s="122">
        <v>4844</v>
      </c>
      <c r="R10" s="124">
        <f t="shared" si="3"/>
        <v>0.45116836428999402</v>
      </c>
      <c r="S10" s="121"/>
    </row>
    <row r="11" spans="1:19" s="105" customFormat="1" ht="27.95" customHeight="1" x14ac:dyDescent="0.25">
      <c r="A11" s="121"/>
      <c r="B11" s="121"/>
      <c r="C11" s="115" t="s">
        <v>48</v>
      </c>
      <c r="D11" s="106">
        <v>76</v>
      </c>
      <c r="E11" s="106">
        <v>87</v>
      </c>
      <c r="F11" s="107">
        <f t="shared" si="0"/>
        <v>0.14473684210526316</v>
      </c>
      <c r="G11" s="106">
        <v>92</v>
      </c>
      <c r="H11" s="114">
        <f t="shared" si="1"/>
        <v>5.7471264367816091E-2</v>
      </c>
      <c r="I11" s="121"/>
      <c r="J11" s="121"/>
      <c r="K11" s="121"/>
      <c r="L11" s="121"/>
      <c r="M11" s="115" t="s">
        <v>48</v>
      </c>
      <c r="N11" s="122">
        <v>79</v>
      </c>
      <c r="O11" s="122">
        <v>84</v>
      </c>
      <c r="P11" s="123">
        <f t="shared" si="2"/>
        <v>6.3291139240506333E-2</v>
      </c>
      <c r="Q11" s="122">
        <v>92</v>
      </c>
      <c r="R11" s="124">
        <f t="shared" si="3"/>
        <v>9.5238095238095233E-2</v>
      </c>
      <c r="S11" s="121"/>
    </row>
    <row r="12" spans="1:19" s="105" customFormat="1" ht="27.95" customHeight="1" x14ac:dyDescent="0.25">
      <c r="A12" s="121"/>
      <c r="B12" s="121"/>
      <c r="C12" s="115" t="s">
        <v>39</v>
      </c>
      <c r="D12" s="106">
        <v>334</v>
      </c>
      <c r="E12" s="106">
        <v>3559</v>
      </c>
      <c r="F12" s="107">
        <f t="shared" si="0"/>
        <v>9.6556886227544911</v>
      </c>
      <c r="G12" s="106">
        <v>11397</v>
      </c>
      <c r="H12" s="114">
        <f t="shared" si="1"/>
        <v>2.2023040179825792</v>
      </c>
      <c r="I12" s="121"/>
      <c r="J12" s="121"/>
      <c r="K12" s="121"/>
      <c r="L12" s="121"/>
      <c r="M12" s="115" t="s">
        <v>39</v>
      </c>
      <c r="N12" s="122">
        <v>2256</v>
      </c>
      <c r="O12" s="122">
        <v>8418</v>
      </c>
      <c r="P12" s="123">
        <f t="shared" si="2"/>
        <v>2.7313829787234041</v>
      </c>
      <c r="Q12" s="122">
        <v>11397</v>
      </c>
      <c r="R12" s="124">
        <f t="shared" si="3"/>
        <v>0.35388453314326446</v>
      </c>
      <c r="S12" s="121"/>
    </row>
    <row r="13" spans="1:19" s="105" customFormat="1" ht="27.95" customHeight="1" x14ac:dyDescent="0.25">
      <c r="A13" s="121"/>
      <c r="B13" s="121"/>
      <c r="C13" s="115" t="s">
        <v>40</v>
      </c>
      <c r="D13" s="106">
        <v>7</v>
      </c>
      <c r="E13" s="106">
        <v>208</v>
      </c>
      <c r="F13" s="107">
        <f t="shared" si="0"/>
        <v>28.714285714285715</v>
      </c>
      <c r="G13" s="106">
        <v>294</v>
      </c>
      <c r="H13" s="114">
        <f t="shared" si="1"/>
        <v>0.41346153846153844</v>
      </c>
      <c r="I13" s="121"/>
      <c r="J13" s="121"/>
      <c r="K13" s="121"/>
      <c r="L13" s="121"/>
      <c r="M13" s="115" t="s">
        <v>40</v>
      </c>
      <c r="N13" s="122">
        <v>117</v>
      </c>
      <c r="O13" s="122">
        <v>204</v>
      </c>
      <c r="P13" s="123">
        <f t="shared" si="2"/>
        <v>0.74358974358974361</v>
      </c>
      <c r="Q13" s="122">
        <v>294</v>
      </c>
      <c r="R13" s="124">
        <f t="shared" si="3"/>
        <v>0.44117647058823528</v>
      </c>
      <c r="S13" s="121"/>
    </row>
    <row r="14" spans="1:19" s="105" customFormat="1" ht="27.95" customHeight="1" x14ac:dyDescent="0.25">
      <c r="A14" s="121"/>
      <c r="B14" s="121"/>
      <c r="C14" s="115" t="s">
        <v>28</v>
      </c>
      <c r="D14" s="106">
        <v>131</v>
      </c>
      <c r="E14" s="106">
        <v>518</v>
      </c>
      <c r="F14" s="107">
        <f t="shared" si="0"/>
        <v>2.9541984732824429</v>
      </c>
      <c r="G14" s="106">
        <v>2503</v>
      </c>
      <c r="H14" s="114">
        <f t="shared" si="1"/>
        <v>3.8320463320463318</v>
      </c>
      <c r="I14" s="121"/>
      <c r="J14" s="121"/>
      <c r="K14" s="121"/>
      <c r="L14" s="121"/>
      <c r="M14" s="115" t="s">
        <v>28</v>
      </c>
      <c r="N14" s="122">
        <v>337</v>
      </c>
      <c r="O14" s="122">
        <v>1588</v>
      </c>
      <c r="P14" s="123">
        <f t="shared" si="2"/>
        <v>3.7121661721068251</v>
      </c>
      <c r="Q14" s="122">
        <v>2503</v>
      </c>
      <c r="R14" s="124">
        <f t="shared" si="3"/>
        <v>0.57619647355163728</v>
      </c>
      <c r="S14" s="121"/>
    </row>
    <row r="15" spans="1:19" s="105" customFormat="1" ht="27.95" customHeight="1" x14ac:dyDescent="0.25">
      <c r="A15" s="121"/>
      <c r="B15" s="121"/>
      <c r="C15" s="115" t="s">
        <v>24</v>
      </c>
      <c r="D15" s="106">
        <v>263</v>
      </c>
      <c r="E15" s="106">
        <v>2240</v>
      </c>
      <c r="F15" s="107">
        <f t="shared" si="0"/>
        <v>7.5171102661596958</v>
      </c>
      <c r="G15" s="106">
        <v>12365</v>
      </c>
      <c r="H15" s="114">
        <f t="shared" si="1"/>
        <v>4.5200892857142856</v>
      </c>
      <c r="I15" s="121"/>
      <c r="J15" s="121"/>
      <c r="K15" s="121"/>
      <c r="L15" s="121"/>
      <c r="M15" s="115" t="s">
        <v>24</v>
      </c>
      <c r="N15" s="122">
        <v>1215</v>
      </c>
      <c r="O15" s="122">
        <v>6830</v>
      </c>
      <c r="P15" s="123">
        <f t="shared" si="2"/>
        <v>4.6213991769547329</v>
      </c>
      <c r="Q15" s="122">
        <v>12365</v>
      </c>
      <c r="R15" s="124">
        <f>(Q15-O15)/O15</f>
        <v>0.81039531478770133</v>
      </c>
      <c r="S15" s="121"/>
    </row>
    <row r="16" spans="1:19" s="105" customFormat="1" ht="27.95" customHeight="1" x14ac:dyDescent="0.25">
      <c r="A16" s="121"/>
      <c r="B16" s="121"/>
      <c r="C16" s="115" t="s">
        <v>30</v>
      </c>
      <c r="D16" s="106">
        <v>49</v>
      </c>
      <c r="E16" s="106">
        <v>61</v>
      </c>
      <c r="F16" s="107">
        <f t="shared" si="0"/>
        <v>0.24489795918367346</v>
      </c>
      <c r="G16" s="106">
        <v>65</v>
      </c>
      <c r="H16" s="114">
        <f t="shared" si="1"/>
        <v>6.5573770491803282E-2</v>
      </c>
      <c r="I16" s="121"/>
      <c r="J16" s="121"/>
      <c r="K16" s="121"/>
      <c r="L16" s="121"/>
      <c r="M16" s="115" t="s">
        <v>30</v>
      </c>
      <c r="N16" s="122">
        <v>51</v>
      </c>
      <c r="O16" s="122">
        <v>62</v>
      </c>
      <c r="P16" s="123">
        <f t="shared" si="2"/>
        <v>0.21568627450980393</v>
      </c>
      <c r="Q16" s="122">
        <v>65</v>
      </c>
      <c r="R16" s="124">
        <f t="shared" si="3"/>
        <v>4.8387096774193547E-2</v>
      </c>
      <c r="S16" s="121"/>
    </row>
    <row r="17" spans="1:19" s="105" customFormat="1" ht="27.95" customHeight="1" x14ac:dyDescent="0.25">
      <c r="A17" s="121"/>
      <c r="B17" s="121"/>
      <c r="C17" s="115" t="s">
        <v>26</v>
      </c>
      <c r="D17" s="106">
        <v>654</v>
      </c>
      <c r="E17" s="106">
        <v>1483</v>
      </c>
      <c r="F17" s="107">
        <f t="shared" si="0"/>
        <v>1.2675840978593271</v>
      </c>
      <c r="G17" s="106">
        <v>4298</v>
      </c>
      <c r="H17" s="114">
        <f t="shared" si="1"/>
        <v>1.8981793661496966</v>
      </c>
      <c r="I17" s="121"/>
      <c r="J17" s="121"/>
      <c r="K17" s="121"/>
      <c r="L17" s="121"/>
      <c r="M17" s="115" t="s">
        <v>26</v>
      </c>
      <c r="N17" s="122">
        <v>1187</v>
      </c>
      <c r="O17" s="122">
        <v>3036</v>
      </c>
      <c r="P17" s="123">
        <f t="shared" si="2"/>
        <v>1.5577085088458298</v>
      </c>
      <c r="Q17" s="122">
        <v>4298</v>
      </c>
      <c r="R17" s="124">
        <f t="shared" si="3"/>
        <v>0.41567852437417657</v>
      </c>
      <c r="S17" s="121"/>
    </row>
    <row r="18" spans="1:19" s="105" customFormat="1" ht="27.95" customHeight="1" x14ac:dyDescent="0.25">
      <c r="A18" s="121"/>
      <c r="B18" s="121"/>
      <c r="C18" s="115" t="s">
        <v>25</v>
      </c>
      <c r="D18" s="106">
        <v>1057</v>
      </c>
      <c r="E18" s="106">
        <v>3008</v>
      </c>
      <c r="F18" s="107">
        <f t="shared" si="0"/>
        <v>1.8457899716177861</v>
      </c>
      <c r="G18" s="106">
        <v>8042</v>
      </c>
      <c r="H18" s="114">
        <f t="shared" si="1"/>
        <v>1.6735372340425532</v>
      </c>
      <c r="I18" s="121"/>
      <c r="J18" s="121"/>
      <c r="K18" s="121"/>
      <c r="L18" s="121"/>
      <c r="M18" s="115" t="s">
        <v>25</v>
      </c>
      <c r="N18" s="122">
        <v>1947</v>
      </c>
      <c r="O18" s="122">
        <v>5996</v>
      </c>
      <c r="P18" s="123">
        <f t="shared" si="2"/>
        <v>2.0796096558808421</v>
      </c>
      <c r="Q18" s="122">
        <v>8042</v>
      </c>
      <c r="R18" s="124">
        <f t="shared" si="3"/>
        <v>0.34122748498999333</v>
      </c>
      <c r="S18" s="121"/>
    </row>
    <row r="19" spans="1:19" s="105" customFormat="1" ht="27.95" customHeight="1" x14ac:dyDescent="0.25">
      <c r="A19" s="121"/>
      <c r="B19" s="121"/>
      <c r="C19" s="115" t="s">
        <v>41</v>
      </c>
      <c r="D19" s="106">
        <v>86</v>
      </c>
      <c r="E19" s="106">
        <v>611</v>
      </c>
      <c r="F19" s="107">
        <f t="shared" si="0"/>
        <v>6.1046511627906979</v>
      </c>
      <c r="G19" s="106">
        <v>5837</v>
      </c>
      <c r="H19" s="114">
        <f t="shared" si="1"/>
        <v>8.5531914893617014</v>
      </c>
      <c r="I19" s="121"/>
      <c r="J19" s="121"/>
      <c r="K19" s="121"/>
      <c r="L19" s="121"/>
      <c r="M19" s="115" t="s">
        <v>41</v>
      </c>
      <c r="N19" s="122">
        <v>259</v>
      </c>
      <c r="O19" s="122">
        <v>3320</v>
      </c>
      <c r="P19" s="123">
        <f t="shared" si="2"/>
        <v>11.818532818532818</v>
      </c>
      <c r="Q19" s="122">
        <v>5837</v>
      </c>
      <c r="R19" s="124">
        <f t="shared" si="3"/>
        <v>0.75813253012048187</v>
      </c>
      <c r="S19" s="121"/>
    </row>
    <row r="20" spans="1:19" s="105" customFormat="1" ht="27.95" customHeight="1" x14ac:dyDescent="0.25">
      <c r="A20" s="121"/>
      <c r="B20" s="121"/>
      <c r="C20" s="115" t="s">
        <v>42</v>
      </c>
      <c r="D20" s="106">
        <v>9</v>
      </c>
      <c r="E20" s="106">
        <v>22</v>
      </c>
      <c r="F20" s="107">
        <f t="shared" si="0"/>
        <v>1.4444444444444444</v>
      </c>
      <c r="G20" s="106">
        <v>385</v>
      </c>
      <c r="H20" s="114">
        <f t="shared" si="1"/>
        <v>16.5</v>
      </c>
      <c r="I20" s="121"/>
      <c r="J20" s="121"/>
      <c r="K20" s="121"/>
      <c r="L20" s="121"/>
      <c r="M20" s="115" t="s">
        <v>42</v>
      </c>
      <c r="N20" s="122">
        <v>20</v>
      </c>
      <c r="O20" s="122">
        <v>223</v>
      </c>
      <c r="P20" s="123">
        <f t="shared" si="2"/>
        <v>10.15</v>
      </c>
      <c r="Q20" s="122">
        <v>385</v>
      </c>
      <c r="R20" s="124">
        <f t="shared" si="3"/>
        <v>0.726457399103139</v>
      </c>
      <c r="S20" s="121"/>
    </row>
    <row r="21" spans="1:19" s="105" customFormat="1" ht="27.95" customHeight="1" x14ac:dyDescent="0.25">
      <c r="A21" s="121"/>
      <c r="B21" s="121"/>
      <c r="C21" s="115" t="s">
        <v>43</v>
      </c>
      <c r="D21" s="106">
        <v>12</v>
      </c>
      <c r="E21" s="106">
        <v>31</v>
      </c>
      <c r="F21" s="107">
        <f t="shared" si="0"/>
        <v>1.5833333333333333</v>
      </c>
      <c r="G21" s="106">
        <v>356</v>
      </c>
      <c r="H21" s="114">
        <f t="shared" si="1"/>
        <v>10.483870967741936</v>
      </c>
      <c r="I21" s="121"/>
      <c r="J21" s="121"/>
      <c r="K21" s="121"/>
      <c r="L21" s="121"/>
      <c r="M21" s="115" t="s">
        <v>43</v>
      </c>
      <c r="N21" s="122">
        <v>26</v>
      </c>
      <c r="O21" s="122">
        <v>147</v>
      </c>
      <c r="P21" s="123">
        <f t="shared" si="2"/>
        <v>4.6538461538461542</v>
      </c>
      <c r="Q21" s="122">
        <v>356</v>
      </c>
      <c r="R21" s="124">
        <f t="shared" si="3"/>
        <v>1.4217687074829932</v>
      </c>
      <c r="S21" s="121"/>
    </row>
    <row r="22" spans="1:19" s="105" customFormat="1" ht="27.95" customHeight="1" x14ac:dyDescent="0.25">
      <c r="A22" s="121"/>
      <c r="B22" s="121"/>
      <c r="C22" s="115" t="s">
        <v>44</v>
      </c>
      <c r="D22" s="106">
        <v>60</v>
      </c>
      <c r="E22" s="106">
        <v>805</v>
      </c>
      <c r="F22" s="107">
        <f t="shared" si="0"/>
        <v>12.416666666666666</v>
      </c>
      <c r="G22" s="106">
        <v>2626</v>
      </c>
      <c r="H22" s="114">
        <f t="shared" si="1"/>
        <v>2.2621118012422361</v>
      </c>
      <c r="I22" s="121"/>
      <c r="J22" s="121"/>
      <c r="K22" s="121"/>
      <c r="L22" s="121"/>
      <c r="M22" s="115" t="s">
        <v>44</v>
      </c>
      <c r="N22" s="122">
        <v>454</v>
      </c>
      <c r="O22" s="122">
        <v>1771</v>
      </c>
      <c r="P22" s="123">
        <f t="shared" si="2"/>
        <v>2.9008810572687223</v>
      </c>
      <c r="Q22" s="122">
        <v>2626</v>
      </c>
      <c r="R22" s="124">
        <f t="shared" si="3"/>
        <v>0.48277809147374362</v>
      </c>
      <c r="S22" s="121"/>
    </row>
    <row r="23" spans="1:19" s="105" customFormat="1" ht="27.95" customHeight="1" x14ac:dyDescent="0.25">
      <c r="A23" s="121"/>
      <c r="B23" s="121"/>
      <c r="C23" s="115" t="s">
        <v>29</v>
      </c>
      <c r="D23" s="106">
        <v>486</v>
      </c>
      <c r="E23" s="106">
        <v>2276</v>
      </c>
      <c r="F23" s="107">
        <f t="shared" si="0"/>
        <v>3.6831275720164611</v>
      </c>
      <c r="G23" s="106">
        <v>15743</v>
      </c>
      <c r="H23" s="114">
        <f t="shared" si="1"/>
        <v>5.9169595782073809</v>
      </c>
      <c r="I23" s="121"/>
      <c r="J23" s="121"/>
      <c r="K23" s="121"/>
      <c r="L23" s="121"/>
      <c r="M23" s="115" t="s">
        <v>29</v>
      </c>
      <c r="N23" s="122">
        <v>1216</v>
      </c>
      <c r="O23" s="122">
        <v>7905</v>
      </c>
      <c r="P23" s="123">
        <f t="shared" si="2"/>
        <v>5.5008223684210522</v>
      </c>
      <c r="Q23" s="122">
        <v>15743</v>
      </c>
      <c r="R23" s="124">
        <f t="shared" si="3"/>
        <v>0.99152435167615438</v>
      </c>
      <c r="S23" s="121"/>
    </row>
    <row r="24" spans="1:19" s="105" customFormat="1" ht="27.95" customHeight="1" x14ac:dyDescent="0.25">
      <c r="A24" s="121"/>
      <c r="B24" s="121"/>
      <c r="C24" s="115" t="s">
        <v>142</v>
      </c>
      <c r="D24" s="106">
        <v>36</v>
      </c>
      <c r="E24" s="106">
        <v>138</v>
      </c>
      <c r="F24" s="107">
        <f t="shared" si="0"/>
        <v>2.8333333333333335</v>
      </c>
      <c r="G24" s="106">
        <v>1558</v>
      </c>
      <c r="H24" s="114">
        <f t="shared" si="1"/>
        <v>10.289855072463768</v>
      </c>
      <c r="I24" s="121"/>
      <c r="J24" s="121"/>
      <c r="K24" s="121"/>
      <c r="L24" s="121"/>
      <c r="M24" s="115" t="s">
        <v>142</v>
      </c>
      <c r="N24" s="122">
        <v>44</v>
      </c>
      <c r="O24" s="122">
        <v>938</v>
      </c>
      <c r="P24" s="123">
        <f t="shared" si="2"/>
        <v>20.318181818181817</v>
      </c>
      <c r="Q24" s="122">
        <v>1558</v>
      </c>
      <c r="R24" s="124">
        <f t="shared" si="3"/>
        <v>0.66098081023454158</v>
      </c>
      <c r="S24" s="121"/>
    </row>
    <row r="25" spans="1:19" s="105" customFormat="1" ht="27.95" customHeight="1" x14ac:dyDescent="0.25">
      <c r="A25" s="121"/>
      <c r="B25" s="121"/>
      <c r="C25" s="115" t="s">
        <v>46</v>
      </c>
      <c r="D25" s="106">
        <v>155</v>
      </c>
      <c r="E25" s="106">
        <v>1055</v>
      </c>
      <c r="F25" s="107">
        <f t="shared" si="0"/>
        <v>5.806451612903226</v>
      </c>
      <c r="G25" s="106">
        <v>2592</v>
      </c>
      <c r="H25" s="114">
        <f t="shared" si="1"/>
        <v>1.456872037914692</v>
      </c>
      <c r="I25" s="121"/>
      <c r="J25" s="121"/>
      <c r="K25" s="121"/>
      <c r="L25" s="121"/>
      <c r="M25" s="115" t="s">
        <v>46</v>
      </c>
      <c r="N25" s="122">
        <v>457</v>
      </c>
      <c r="O25" s="122">
        <v>2020</v>
      </c>
      <c r="P25" s="123">
        <f t="shared" si="2"/>
        <v>3.4201312910284463</v>
      </c>
      <c r="Q25" s="122">
        <v>2592</v>
      </c>
      <c r="R25" s="124">
        <f t="shared" si="3"/>
        <v>0.28316831683168314</v>
      </c>
      <c r="S25" s="121"/>
    </row>
    <row r="26" spans="1:19" s="105" customFormat="1" ht="27.95" customHeight="1" thickBot="1" x14ac:dyDescent="0.3">
      <c r="A26" s="121"/>
      <c r="B26" s="121"/>
      <c r="C26" s="116" t="s">
        <v>47</v>
      </c>
      <c r="D26" s="119">
        <v>91</v>
      </c>
      <c r="E26" s="119">
        <v>426</v>
      </c>
      <c r="F26" s="117">
        <f t="shared" si="0"/>
        <v>3.6813186813186811</v>
      </c>
      <c r="G26" s="119">
        <v>5419</v>
      </c>
      <c r="H26" s="118">
        <f t="shared" si="1"/>
        <v>11.720657276995306</v>
      </c>
      <c r="I26" s="121"/>
      <c r="J26" s="121"/>
      <c r="K26" s="121"/>
      <c r="L26" s="121"/>
      <c r="M26" s="116" t="s">
        <v>47</v>
      </c>
      <c r="N26" s="125">
        <v>204</v>
      </c>
      <c r="O26" s="125">
        <v>2243</v>
      </c>
      <c r="P26" s="126">
        <f t="shared" si="2"/>
        <v>9.9950980392156854</v>
      </c>
      <c r="Q26" s="125">
        <v>5419</v>
      </c>
      <c r="R26" s="127">
        <f t="shared" si="3"/>
        <v>1.4159607668301382</v>
      </c>
      <c r="S26" s="121"/>
    </row>
    <row r="27" spans="1:19" s="120" customFormat="1" x14ac:dyDescent="0.25">
      <c r="D27" s="121"/>
      <c r="E27" s="121"/>
      <c r="F27" s="121"/>
      <c r="G27" s="121"/>
      <c r="H27" s="121"/>
      <c r="N27" s="121"/>
      <c r="O27" s="121"/>
      <c r="P27" s="121"/>
      <c r="Q27" s="121"/>
      <c r="R27" s="121"/>
    </row>
    <row r="28" spans="1:19" s="120" customFormat="1" x14ac:dyDescent="0.25">
      <c r="D28" s="121"/>
      <c r="E28" s="121"/>
      <c r="F28" s="121"/>
      <c r="G28" s="121"/>
      <c r="H28" s="121"/>
      <c r="N28" s="121"/>
      <c r="O28" s="121"/>
      <c r="P28" s="121"/>
      <c r="Q28" s="121"/>
      <c r="R28" s="121"/>
    </row>
    <row r="29" spans="1:19" s="120" customFormat="1" x14ac:dyDescent="0.25">
      <c r="D29" s="121"/>
      <c r="E29" s="121"/>
      <c r="F29" s="121"/>
      <c r="G29" s="121"/>
      <c r="H29" s="121"/>
      <c r="N29" s="121"/>
      <c r="O29" s="121"/>
      <c r="P29" s="121"/>
      <c r="Q29" s="121"/>
      <c r="R29" s="121"/>
    </row>
    <row r="30" spans="1:19" s="120" customFormat="1" x14ac:dyDescent="0.25">
      <c r="D30" s="121"/>
      <c r="E30" s="121"/>
      <c r="F30" s="121"/>
      <c r="G30" s="121"/>
      <c r="H30" s="121"/>
      <c r="N30" s="121"/>
      <c r="O30" s="121"/>
      <c r="P30" s="121"/>
      <c r="Q30" s="121"/>
      <c r="R30" s="121"/>
    </row>
    <row r="31" spans="1:19" s="120" customFormat="1" x14ac:dyDescent="0.25">
      <c r="D31" s="121"/>
      <c r="E31" s="121"/>
      <c r="F31" s="121"/>
      <c r="G31" s="121"/>
      <c r="H31" s="121"/>
      <c r="N31" s="121"/>
      <c r="O31" s="121"/>
      <c r="P31" s="121"/>
      <c r="Q31" s="121"/>
      <c r="R31" s="121"/>
    </row>
    <row r="32" spans="1:19" s="120" customFormat="1" x14ac:dyDescent="0.25">
      <c r="D32" s="121"/>
      <c r="E32" s="121"/>
      <c r="F32" s="121"/>
      <c r="G32" s="121"/>
      <c r="H32" s="121"/>
    </row>
    <row r="33" spans="4:8" s="120" customFormat="1" x14ac:dyDescent="0.25">
      <c r="D33" s="121"/>
      <c r="E33" s="121"/>
      <c r="F33" s="121"/>
      <c r="G33" s="121"/>
      <c r="H33" s="121"/>
    </row>
    <row r="34" spans="4:8" s="120" customFormat="1" x14ac:dyDescent="0.25">
      <c r="D34" s="121"/>
      <c r="E34" s="121"/>
      <c r="F34" s="121"/>
      <c r="G34" s="121"/>
      <c r="H34" s="121"/>
    </row>
    <row r="35" spans="4:8" s="120" customFormat="1" x14ac:dyDescent="0.25">
      <c r="D35" s="121"/>
      <c r="E35" s="121"/>
      <c r="F35" s="121"/>
      <c r="G35" s="121"/>
      <c r="H35" s="121"/>
    </row>
    <row r="36" spans="4:8" s="120" customFormat="1" x14ac:dyDescent="0.25">
      <c r="D36" s="121"/>
      <c r="E36" s="121"/>
      <c r="F36" s="121"/>
      <c r="G36" s="121"/>
      <c r="H36" s="121"/>
    </row>
    <row r="37" spans="4:8" s="120" customFormat="1" x14ac:dyDescent="0.25">
      <c r="D37" s="121"/>
      <c r="E37" s="121"/>
      <c r="F37" s="121"/>
      <c r="G37" s="121"/>
      <c r="H37" s="121"/>
    </row>
    <row r="38" spans="4:8" s="120" customFormat="1" x14ac:dyDescent="0.25">
      <c r="D38" s="121"/>
      <c r="E38" s="121"/>
      <c r="F38" s="121"/>
      <c r="G38" s="121"/>
      <c r="H38" s="121"/>
    </row>
    <row r="39" spans="4:8" s="120" customFormat="1" x14ac:dyDescent="0.25">
      <c r="D39" s="121"/>
      <c r="E39" s="121"/>
      <c r="F39" s="121"/>
      <c r="G39" s="121"/>
      <c r="H39" s="121"/>
    </row>
    <row r="40" spans="4:8" s="120" customFormat="1" x14ac:dyDescent="0.25">
      <c r="D40" s="121"/>
      <c r="E40" s="121"/>
      <c r="F40" s="121"/>
      <c r="G40" s="121"/>
      <c r="H40" s="12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8" t="s">
        <v>31</v>
      </c>
      <c r="I1" s="93" t="s">
        <v>137</v>
      </c>
      <c r="J1" s="93" t="s">
        <v>138</v>
      </c>
      <c r="K1" s="95" t="s">
        <v>18</v>
      </c>
      <c r="L1" s="96" t="s">
        <v>139</v>
      </c>
      <c r="M1" s="96" t="s">
        <v>111</v>
      </c>
      <c r="N1" s="96" t="s">
        <v>112</v>
      </c>
      <c r="O1" s="79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5" t="s">
        <v>51</v>
      </c>
      <c r="I2" s="94">
        <v>3075646</v>
      </c>
      <c r="J2" s="93">
        <v>200</v>
      </c>
      <c r="K2" s="97" t="s">
        <v>20</v>
      </c>
      <c r="L2" s="98">
        <v>96988</v>
      </c>
      <c r="M2" s="98">
        <v>2252</v>
      </c>
      <c r="N2" s="98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5" t="s">
        <v>22</v>
      </c>
      <c r="I3" s="94">
        <v>17541141</v>
      </c>
      <c r="J3" s="93">
        <v>307571</v>
      </c>
      <c r="K3" s="97" t="s">
        <v>22</v>
      </c>
      <c r="L3" s="98">
        <v>264956</v>
      </c>
      <c r="M3" s="98">
        <v>5395</v>
      </c>
      <c r="N3" s="98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5" t="s">
        <v>39</v>
      </c>
      <c r="I4" s="94">
        <v>770881</v>
      </c>
      <c r="J4" s="93">
        <v>53219</v>
      </c>
      <c r="K4" s="97" t="s">
        <v>39</v>
      </c>
      <c r="L4" s="98">
        <v>8532</v>
      </c>
      <c r="M4" s="99">
        <v>228</v>
      </c>
      <c r="N4" s="98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5" t="s">
        <v>25</v>
      </c>
      <c r="I5" s="94">
        <v>747610</v>
      </c>
      <c r="J5" s="93">
        <v>203013</v>
      </c>
      <c r="K5" s="97" t="s">
        <v>25</v>
      </c>
      <c r="L5" s="98">
        <v>6175</v>
      </c>
      <c r="M5" s="99">
        <v>177</v>
      </c>
      <c r="N5" s="98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5" t="s">
        <v>21</v>
      </c>
      <c r="I6" s="94">
        <v>1204541</v>
      </c>
      <c r="J6" s="93">
        <v>99633</v>
      </c>
      <c r="K6" s="97" t="s">
        <v>21</v>
      </c>
      <c r="L6" s="98">
        <v>5492</v>
      </c>
      <c r="M6" s="99">
        <v>215</v>
      </c>
      <c r="N6" s="98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5" t="s">
        <v>46</v>
      </c>
      <c r="I7" s="94">
        <v>176830</v>
      </c>
      <c r="J7" s="93">
        <v>21571</v>
      </c>
      <c r="K7" s="97" t="s">
        <v>46</v>
      </c>
      <c r="L7" s="98">
        <v>2101</v>
      </c>
      <c r="M7" s="99">
        <v>29</v>
      </c>
      <c r="N7" s="99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5" t="s">
        <v>28</v>
      </c>
      <c r="I8" s="94">
        <v>393531</v>
      </c>
      <c r="J8" s="93">
        <v>89680</v>
      </c>
      <c r="K8" s="97" t="s">
        <v>28</v>
      </c>
      <c r="L8" s="98">
        <v>1627</v>
      </c>
      <c r="M8" s="99">
        <v>59</v>
      </c>
      <c r="N8" s="99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5" t="s">
        <v>26</v>
      </c>
      <c r="I9" s="94">
        <v>664057</v>
      </c>
      <c r="J9" s="93">
        <v>94078</v>
      </c>
      <c r="K9" s="97" t="s">
        <v>26</v>
      </c>
      <c r="L9" s="98">
        <v>3163</v>
      </c>
      <c r="M9" s="99">
        <v>55</v>
      </c>
      <c r="N9" s="98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5" t="s">
        <v>24</v>
      </c>
      <c r="I10" s="94">
        <v>1990338</v>
      </c>
      <c r="J10" s="93">
        <v>148827</v>
      </c>
      <c r="K10" s="97" t="s">
        <v>24</v>
      </c>
      <c r="L10" s="98">
        <v>7187</v>
      </c>
      <c r="M10" s="99">
        <v>131</v>
      </c>
      <c r="N10" s="98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5" t="s">
        <v>44</v>
      </c>
      <c r="I11" s="94">
        <v>365698</v>
      </c>
      <c r="J11" s="93">
        <v>243943</v>
      </c>
      <c r="K11" s="97" t="s">
        <v>44</v>
      </c>
      <c r="L11" s="98">
        <v>1805</v>
      </c>
      <c r="M11" s="99">
        <v>15</v>
      </c>
      <c r="N11" s="99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5" t="s">
        <v>38</v>
      </c>
      <c r="I12" s="94">
        <v>1385961</v>
      </c>
      <c r="J12" s="93">
        <v>78781</v>
      </c>
      <c r="K12" s="97" t="s">
        <v>38</v>
      </c>
      <c r="L12" s="98">
        <v>3649</v>
      </c>
      <c r="M12" s="99">
        <v>49</v>
      </c>
      <c r="N12" s="98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5" t="s">
        <v>27</v>
      </c>
      <c r="I13" s="94">
        <v>3760450</v>
      </c>
      <c r="J13" s="93">
        <v>165321</v>
      </c>
      <c r="K13" s="97" t="s">
        <v>27</v>
      </c>
      <c r="L13" s="98">
        <v>8917</v>
      </c>
      <c r="M13" s="99">
        <v>126</v>
      </c>
      <c r="N13" s="98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5" t="s">
        <v>41</v>
      </c>
      <c r="I14" s="94">
        <v>1424397</v>
      </c>
      <c r="J14" s="93">
        <v>155488</v>
      </c>
      <c r="K14" s="97" t="s">
        <v>41</v>
      </c>
      <c r="L14" s="98">
        <v>3510</v>
      </c>
      <c r="M14" s="99">
        <v>47</v>
      </c>
      <c r="N14" s="98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5" t="s">
        <v>29</v>
      </c>
      <c r="I15" s="94">
        <v>3536418</v>
      </c>
      <c r="J15" s="93">
        <v>133007</v>
      </c>
      <c r="K15" s="97" t="s">
        <v>29</v>
      </c>
      <c r="L15" s="98">
        <v>8582</v>
      </c>
      <c r="M15" s="99">
        <v>95</v>
      </c>
      <c r="N15" s="98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5" t="s">
        <v>45</v>
      </c>
      <c r="I16" s="94">
        <v>978313</v>
      </c>
      <c r="J16" s="93">
        <v>136351</v>
      </c>
      <c r="K16" s="97" t="s">
        <v>45</v>
      </c>
      <c r="L16" s="99">
        <v>975</v>
      </c>
      <c r="M16" s="99">
        <v>13</v>
      </c>
      <c r="N16" s="99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5" t="s">
        <v>36</v>
      </c>
      <c r="I17" s="94">
        <v>618994</v>
      </c>
      <c r="J17" s="93">
        <v>224686</v>
      </c>
      <c r="K17" s="97" t="s">
        <v>36</v>
      </c>
      <c r="L17" s="99">
        <v>956</v>
      </c>
      <c r="M17" s="99">
        <v>7</v>
      </c>
      <c r="N17" s="99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5" t="s">
        <v>47</v>
      </c>
      <c r="I18" s="94">
        <v>1694656</v>
      </c>
      <c r="J18" s="93">
        <v>22524</v>
      </c>
      <c r="K18" s="97" t="s">
        <v>47</v>
      </c>
      <c r="L18" s="98">
        <v>2485</v>
      </c>
      <c r="M18" s="99">
        <v>14</v>
      </c>
      <c r="N18" s="98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5" t="s">
        <v>40</v>
      </c>
      <c r="I19" s="94">
        <v>358428</v>
      </c>
      <c r="J19" s="93">
        <v>143440</v>
      </c>
      <c r="K19" s="97" t="s">
        <v>40</v>
      </c>
      <c r="L19" s="99">
        <v>240</v>
      </c>
      <c r="M19" s="99">
        <v>2</v>
      </c>
      <c r="N19" s="99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5" t="s">
        <v>37</v>
      </c>
      <c r="I20" s="94">
        <v>1120801</v>
      </c>
      <c r="J20" s="93">
        <v>88199</v>
      </c>
      <c r="K20" s="97" t="s">
        <v>37</v>
      </c>
      <c r="L20" s="99">
        <v>315</v>
      </c>
      <c r="M20" s="99">
        <v>5</v>
      </c>
      <c r="N20" s="99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5" t="s">
        <v>48</v>
      </c>
      <c r="I21" s="94">
        <v>605193</v>
      </c>
      <c r="J21" s="93">
        <v>72066</v>
      </c>
      <c r="K21" s="97" t="s">
        <v>48</v>
      </c>
      <c r="L21" s="99">
        <v>86</v>
      </c>
      <c r="M21" s="99">
        <v>1</v>
      </c>
      <c r="N21" s="99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5" t="s">
        <v>30</v>
      </c>
      <c r="I22" s="94">
        <v>1261294</v>
      </c>
      <c r="J22" s="93">
        <v>29801</v>
      </c>
      <c r="K22" s="97" t="s">
        <v>30</v>
      </c>
      <c r="L22" s="99">
        <v>74</v>
      </c>
      <c r="M22" s="99">
        <v>2</v>
      </c>
      <c r="N22" s="99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5" t="s">
        <v>42</v>
      </c>
      <c r="I23" s="94">
        <v>781217</v>
      </c>
      <c r="J23" s="93">
        <v>89651</v>
      </c>
      <c r="K23" s="97" t="s">
        <v>42</v>
      </c>
      <c r="L23" s="99">
        <v>223</v>
      </c>
      <c r="M23" s="99">
        <v>1</v>
      </c>
      <c r="N23" s="99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5" t="s">
        <v>35</v>
      </c>
      <c r="I24" s="94">
        <v>415438</v>
      </c>
      <c r="J24" s="93">
        <v>102602</v>
      </c>
      <c r="K24" s="97" t="s">
        <v>35</v>
      </c>
      <c r="L24" s="99">
        <v>67</v>
      </c>
      <c r="M24" s="99">
        <v>0</v>
      </c>
      <c r="N24" s="99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5" t="s">
        <v>43</v>
      </c>
      <c r="I25" s="94">
        <v>508328</v>
      </c>
      <c r="J25" s="93">
        <v>76748</v>
      </c>
      <c r="K25" s="97" t="s">
        <v>43</v>
      </c>
      <c r="L25" s="99">
        <v>156</v>
      </c>
      <c r="M25" s="99">
        <v>0</v>
      </c>
      <c r="N25" s="99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Hoja3</vt:lpstr>
      <vt:lpstr>Hoja2</vt:lpstr>
      <vt:lpstr>casos_provincias (2)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2020-10-01T23:46:33Z</dcterms:modified>
</cp:coreProperties>
</file>